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ot-my.sharepoint.com/personal/vinay_nagabhushana_ad_dot_gov/Documents/1-CAFE_dir/EIS_dir/LD MY2027-203x EIS/MY2027-2031 DEIS Adminstrtiaive Records/Tab 3 DEIS ICF Generated Data/Climate/Final Data Used in DEIS/Results/"/>
    </mc:Choice>
  </mc:AlternateContent>
  <xr:revisionPtr revIDLastSave="0" documentId="8_{B3015697-103C-4D00-941C-7A9BFDFF41C5}" xr6:coauthVersionLast="47" xr6:coauthVersionMax="47" xr10:uidLastSave="{00000000-0000-0000-0000-000000000000}"/>
  <bookViews>
    <workbookView xWindow="-110" yWindow="-110" windowWidth="19420" windowHeight="10420" tabRatio="737" xr2:uid="{062D629C-F25D-480B-8483-A8CB9433E46B}"/>
  </bookViews>
  <sheets>
    <sheet name="Interface" sheetId="1" r:id="rId1"/>
    <sheet name="Tables (1)" sheetId="2" r:id="rId2"/>
    <sheet name="Tables (2)" sheetId="56" r:id="rId3"/>
    <sheet name="Graphs" sheetId="3" r:id="rId4"/>
    <sheet name="17 Percent Below" sheetId="4" r:id="rId5"/>
    <sheet name="Emissions" sheetId="5" r:id="rId6"/>
    <sheet name="CO2 per vehicle" sheetId="6" r:id="rId7"/>
    <sheet name="Emission Reductions" sheetId="7" r:id="rId8"/>
    <sheet name="ICF SLR Lookup" sheetId="8" r:id="rId9"/>
    <sheet name="CO2 and Temp Alt 0 Alt 1" sheetId="27" r:id="rId10"/>
    <sheet name="CO2 and Temp Alt 2 Alt 3" sheetId="28" r:id="rId11"/>
    <sheet name="CO2 and Temp Alt 4 Alt 5" sheetId="57" r:id="rId12"/>
    <sheet name="ICF SLR Module (1)" sheetId="58" r:id="rId13"/>
    <sheet name="ICF SLR Module (2)" sheetId="59" r:id="rId14"/>
    <sheet name="ICF SLR Module (3)" sheetId="60" r:id="rId15"/>
    <sheet name="ICF SLR Module (4)" sheetId="61" r:id="rId16"/>
    <sheet name="ICF SLR Module (5)" sheetId="62" r:id="rId17"/>
  </sheets>
  <externalReferences>
    <externalReference r:id="rId18"/>
  </externalReferences>
  <definedNames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CorrelationEnabledState" hidden="1">1</definedName>
    <definedName name="_AtRisk_SimSetting_GoalSeekTargetValue" hidden="1">0</definedName>
    <definedName name="_AtRisk_SimSetting_LiveUpdate" hidden="1">TRUE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-1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ExternalData_1" localSheetId="9">'CO2 and Temp Alt 0 Alt 1'!$A$1:$H$356</definedName>
    <definedName name="ExternalData_1" localSheetId="10">'CO2 and Temp Alt 2 Alt 3'!$A$1:$H$356</definedName>
    <definedName name="ExternalData_1" localSheetId="11">'CO2 and Temp Alt 4 Alt 5'!$A$1:$H$356</definedName>
    <definedName name="ExternalData_10" localSheetId="9">'CO2 and Temp Alt 0 Alt 1'!$A$1:$H$356</definedName>
    <definedName name="ExternalData_10" localSheetId="10">'CO2 and Temp Alt 2 Alt 3'!$A$1:$H$356</definedName>
    <definedName name="ExternalData_10" localSheetId="11">'CO2 and Temp Alt 4 Alt 5'!$A$1:$H$356</definedName>
    <definedName name="ExternalData_11" localSheetId="9">'CO2 and Temp Alt 0 Alt 1'!$A$1:$H$356</definedName>
    <definedName name="ExternalData_11" localSheetId="10">'CO2 and Temp Alt 2 Alt 3'!$A$1:$H$356</definedName>
    <definedName name="ExternalData_11" localSheetId="11">'CO2 and Temp Alt 4 Alt 5'!$A$1:$H$356</definedName>
    <definedName name="ExternalData_12" localSheetId="9">'CO2 and Temp Alt 0 Alt 1'!$A$1:$H$356</definedName>
    <definedName name="ExternalData_12" localSheetId="10">'CO2 and Temp Alt 2 Alt 3'!$A$1:$H$356</definedName>
    <definedName name="ExternalData_12" localSheetId="11">'CO2 and Temp Alt 4 Alt 5'!$A$1:$H$356</definedName>
    <definedName name="ExternalData_13" localSheetId="9">'CO2 and Temp Alt 0 Alt 1'!$A$1:$H$356</definedName>
    <definedName name="ExternalData_13" localSheetId="10">'CO2 and Temp Alt 2 Alt 3'!$A$1:$H$356</definedName>
    <definedName name="ExternalData_13" localSheetId="11">'CO2 and Temp Alt 4 Alt 5'!$A$1:$H$356</definedName>
    <definedName name="ExternalData_14" localSheetId="9">'CO2 and Temp Alt 0 Alt 1'!$A$1:$H$356</definedName>
    <definedName name="ExternalData_14" localSheetId="10">'CO2 and Temp Alt 2 Alt 3'!$A$1:$H$356</definedName>
    <definedName name="ExternalData_14" localSheetId="11">'CO2 and Temp Alt 4 Alt 5'!$A$1:$H$356</definedName>
    <definedName name="ExternalData_15" localSheetId="9">'CO2 and Temp Alt 0 Alt 1'!$A$1:$H$356</definedName>
    <definedName name="ExternalData_15" localSheetId="10">'CO2 and Temp Alt 2 Alt 3'!$A$1:$H$356</definedName>
    <definedName name="ExternalData_15" localSheetId="11">'CO2 and Temp Alt 4 Alt 5'!$A$1:$H$356</definedName>
    <definedName name="ExternalData_16" localSheetId="9">'CO2 and Temp Alt 0 Alt 1'!$A$1:$H$356</definedName>
    <definedName name="ExternalData_16" localSheetId="10">'CO2 and Temp Alt 2 Alt 3'!$A$1:$H$356</definedName>
    <definedName name="ExternalData_16" localSheetId="11">'CO2 and Temp Alt 4 Alt 5'!$A$1:$H$356</definedName>
    <definedName name="ExternalData_17" localSheetId="9">'CO2 and Temp Alt 0 Alt 1'!$A$1:$H$356</definedName>
    <definedName name="ExternalData_17" localSheetId="10">'CO2 and Temp Alt 2 Alt 3'!$A$1:$H$356</definedName>
    <definedName name="ExternalData_17" localSheetId="11">'CO2 and Temp Alt 4 Alt 5'!$A$1:$H$356</definedName>
    <definedName name="ExternalData_18" localSheetId="9">'CO2 and Temp Alt 0 Alt 1'!$A$1:$H$356</definedName>
    <definedName name="ExternalData_18" localSheetId="10">'CO2 and Temp Alt 2 Alt 3'!$A$1:$H$356</definedName>
    <definedName name="ExternalData_18" localSheetId="11">'CO2 and Temp Alt 4 Alt 5'!$A$1:$H$356</definedName>
    <definedName name="ExternalData_19" localSheetId="9">'CO2 and Temp Alt 0 Alt 1'!$A$1:$H$356</definedName>
    <definedName name="ExternalData_19" localSheetId="10">'CO2 and Temp Alt 2 Alt 3'!$A$1:$H$356</definedName>
    <definedName name="ExternalData_19" localSheetId="11">'CO2 and Temp Alt 4 Alt 5'!$A$1:$H$356</definedName>
    <definedName name="ExternalData_2" localSheetId="9">'CO2 and Temp Alt 0 Alt 1'!$A$1:$H$356</definedName>
    <definedName name="ExternalData_2" localSheetId="10">'CO2 and Temp Alt 2 Alt 3'!$A$1:$H$356</definedName>
    <definedName name="ExternalData_2" localSheetId="11">'CO2 and Temp Alt 4 Alt 5'!$A$1:$H$356</definedName>
    <definedName name="ExternalData_20" localSheetId="9">'CO2 and Temp Alt 0 Alt 1'!$A$1:$H$356</definedName>
    <definedName name="ExternalData_20" localSheetId="10">'CO2 and Temp Alt 2 Alt 3'!$A$1:$H$356</definedName>
    <definedName name="ExternalData_20" localSheetId="11">'CO2 and Temp Alt 4 Alt 5'!$A$1:$H$356</definedName>
    <definedName name="ExternalData_21" localSheetId="9">'CO2 and Temp Alt 0 Alt 1'!$A$1:$H$356</definedName>
    <definedName name="ExternalData_21" localSheetId="10">'CO2 and Temp Alt 2 Alt 3'!$A$1:$H$356</definedName>
    <definedName name="ExternalData_21" localSheetId="11">'CO2 and Temp Alt 4 Alt 5'!$A$1:$H$356</definedName>
    <definedName name="ExternalData_22" localSheetId="9">'CO2 and Temp Alt 0 Alt 1'!$A$1:$H$356</definedName>
    <definedName name="ExternalData_22" localSheetId="10">'CO2 and Temp Alt 2 Alt 3'!$A$1:$H$356</definedName>
    <definedName name="ExternalData_22" localSheetId="11">'CO2 and Temp Alt 4 Alt 5'!$A$1:$H$356</definedName>
    <definedName name="ExternalData_23" localSheetId="9">'CO2 and Temp Alt 0 Alt 1'!$A$1:$H$356</definedName>
    <definedName name="ExternalData_23" localSheetId="10">'CO2 and Temp Alt 2 Alt 3'!$A$1:$H$356</definedName>
    <definedName name="ExternalData_23" localSheetId="11">'CO2 and Temp Alt 4 Alt 5'!$A$1:$H$356</definedName>
    <definedName name="ExternalData_24" localSheetId="9">'CO2 and Temp Alt 0 Alt 1'!$A$1:$H$356</definedName>
    <definedName name="ExternalData_24" localSheetId="10">'CO2 and Temp Alt 2 Alt 3'!$A$1:$H$356</definedName>
    <definedName name="ExternalData_24" localSheetId="11">'CO2 and Temp Alt 4 Alt 5'!$A$1:$H$356</definedName>
    <definedName name="ExternalData_25" localSheetId="9">'CO2 and Temp Alt 0 Alt 1'!$A$1:$H$356</definedName>
    <definedName name="ExternalData_25" localSheetId="10">'CO2 and Temp Alt 2 Alt 3'!$A$1:$H$356</definedName>
    <definedName name="ExternalData_25" localSheetId="11">'CO2 and Temp Alt 4 Alt 5'!$A$1:$H$356</definedName>
    <definedName name="ExternalData_26" localSheetId="9">'CO2 and Temp Alt 0 Alt 1'!$A$1:$H$356</definedName>
    <definedName name="ExternalData_26" localSheetId="10">'CO2 and Temp Alt 2 Alt 3'!$A$1:$H$356</definedName>
    <definedName name="ExternalData_26" localSheetId="11">'CO2 and Temp Alt 4 Alt 5'!$A$1:$H$356</definedName>
    <definedName name="ExternalData_27" localSheetId="9">'CO2 and Temp Alt 0 Alt 1'!$A$1:$H$356</definedName>
    <definedName name="ExternalData_27" localSheetId="10">'CO2 and Temp Alt 2 Alt 3'!$A$1:$H$356</definedName>
    <definedName name="ExternalData_27" localSheetId="11">'CO2 and Temp Alt 4 Alt 5'!$A$1:$H$356</definedName>
    <definedName name="ExternalData_28" localSheetId="9">'CO2 and Temp Alt 0 Alt 1'!$A$1:$H$356</definedName>
    <definedName name="ExternalData_28" localSheetId="10">'CO2 and Temp Alt 2 Alt 3'!$A$1:$H$356</definedName>
    <definedName name="ExternalData_28" localSheetId="11">'CO2 and Temp Alt 4 Alt 5'!$A$1:$H$356</definedName>
    <definedName name="ExternalData_29" localSheetId="9">'CO2 and Temp Alt 0 Alt 1'!$A$1:$H$356</definedName>
    <definedName name="ExternalData_29" localSheetId="10">'CO2 and Temp Alt 2 Alt 3'!$A$1:$H$356</definedName>
    <definedName name="ExternalData_29" localSheetId="11">'CO2 and Temp Alt 4 Alt 5'!$A$1:$H$356</definedName>
    <definedName name="ExternalData_3" localSheetId="9">'CO2 and Temp Alt 0 Alt 1'!$A$1:$H$356</definedName>
    <definedName name="ExternalData_3" localSheetId="10">'CO2 and Temp Alt 2 Alt 3'!$A$1:$H$356</definedName>
    <definedName name="ExternalData_3" localSheetId="11">'CO2 and Temp Alt 4 Alt 5'!$A$1:$H$356</definedName>
    <definedName name="ExternalData_30" localSheetId="10">'CO2 and Temp Alt 2 Alt 3'!$A$1:$H$356</definedName>
    <definedName name="ExternalData_30" localSheetId="11">'CO2 and Temp Alt 4 Alt 5'!$A$1:$H$356</definedName>
    <definedName name="ExternalData_31" localSheetId="9">'CO2 and Temp Alt 0 Alt 1'!$A$1:$H$356</definedName>
    <definedName name="ExternalData_31" localSheetId="10">'CO2 and Temp Alt 2 Alt 3'!$A$1:$H$356</definedName>
    <definedName name="ExternalData_31" localSheetId="11">'CO2 and Temp Alt 4 Alt 5'!$A$1:$H$356</definedName>
    <definedName name="ExternalData_32" localSheetId="9">'CO2 and Temp Alt 0 Alt 1'!$A$1:$H$356</definedName>
    <definedName name="ExternalData_32" localSheetId="10">'CO2 and Temp Alt 2 Alt 3'!$A$1:$H$356</definedName>
    <definedName name="ExternalData_32" localSheetId="11">'CO2 and Temp Alt 4 Alt 5'!$A$1:$H$356</definedName>
    <definedName name="ExternalData_33" localSheetId="9">'CO2 and Temp Alt 0 Alt 1'!$A$1:$H$356</definedName>
    <definedName name="ExternalData_33" localSheetId="10">'CO2 and Temp Alt 2 Alt 3'!$A$1:$H$356</definedName>
    <definedName name="ExternalData_33" localSheetId="11">'CO2 and Temp Alt 4 Alt 5'!$A$1:$H$356</definedName>
    <definedName name="ExternalData_34" localSheetId="9">'CO2 and Temp Alt 0 Alt 1'!$A$1:$H$356</definedName>
    <definedName name="ExternalData_34" localSheetId="10">'CO2 and Temp Alt 2 Alt 3'!$A$1:$H$356</definedName>
    <definedName name="ExternalData_34" localSheetId="11">'CO2 and Temp Alt 4 Alt 5'!$A$1:$H$356</definedName>
    <definedName name="ExternalData_35" localSheetId="9">'CO2 and Temp Alt 0 Alt 1'!$A$1:$H$356</definedName>
    <definedName name="ExternalData_35" localSheetId="10">'CO2 and Temp Alt 2 Alt 3'!$A$1:$H$356</definedName>
    <definedName name="ExternalData_35" localSheetId="11">'CO2 and Temp Alt 4 Alt 5'!$A$1:$H$356</definedName>
    <definedName name="ExternalData_36" localSheetId="9">'CO2 and Temp Alt 0 Alt 1'!$A$1:$H$356</definedName>
    <definedName name="ExternalData_36" localSheetId="10">'CO2 and Temp Alt 2 Alt 3'!$A$1:$H$356</definedName>
    <definedName name="ExternalData_36" localSheetId="11">'CO2 and Temp Alt 4 Alt 5'!$A$1:$H$356</definedName>
    <definedName name="ExternalData_37" localSheetId="9">'CO2 and Temp Alt 0 Alt 1'!$A$1:$H$356</definedName>
    <definedName name="ExternalData_37" localSheetId="10">'CO2 and Temp Alt 2 Alt 3'!$A$1:$H$356</definedName>
    <definedName name="ExternalData_37" localSheetId="11">'CO2 and Temp Alt 4 Alt 5'!$A$1:$H$356</definedName>
    <definedName name="ExternalData_38" localSheetId="9">'CO2 and Temp Alt 0 Alt 1'!$A$1:$H$356</definedName>
    <definedName name="ExternalData_38" localSheetId="10">'CO2 and Temp Alt 2 Alt 3'!$A$1:$H$356</definedName>
    <definedName name="ExternalData_38" localSheetId="11">'CO2 and Temp Alt 4 Alt 5'!$A$1:$H$356</definedName>
    <definedName name="ExternalData_39" localSheetId="9">'CO2 and Temp Alt 0 Alt 1'!$A$1:$H$356</definedName>
    <definedName name="ExternalData_39" localSheetId="10">'CO2 and Temp Alt 2 Alt 3'!$A$1:$H$356</definedName>
    <definedName name="ExternalData_39" localSheetId="11">'CO2 and Temp Alt 4 Alt 5'!$A$1:$H$356</definedName>
    <definedName name="ExternalData_4" localSheetId="10">'CO2 and Temp Alt 2 Alt 3'!$A$1:$H$356</definedName>
    <definedName name="ExternalData_4" localSheetId="11">'CO2 and Temp Alt 4 Alt 5'!$A$1:$H$356</definedName>
    <definedName name="ExternalData_40" localSheetId="9">'CO2 and Temp Alt 0 Alt 1'!$A$1:$H$356</definedName>
    <definedName name="ExternalData_40" localSheetId="10">'CO2 and Temp Alt 2 Alt 3'!$A$1:$H$356</definedName>
    <definedName name="ExternalData_40" localSheetId="11">'CO2 and Temp Alt 4 Alt 5'!$A$1:$H$356</definedName>
    <definedName name="ExternalData_41" localSheetId="9">'CO2 and Temp Alt 0 Alt 1'!$A$1:$H$356</definedName>
    <definedName name="ExternalData_41" localSheetId="10">'CO2 and Temp Alt 2 Alt 3'!$A$1:$H$356</definedName>
    <definedName name="ExternalData_41" localSheetId="11">'CO2 and Temp Alt 4 Alt 5'!$A$1:$H$356</definedName>
    <definedName name="ExternalData_42" localSheetId="9">'CO2 and Temp Alt 0 Alt 1'!$A$1:$H$356</definedName>
    <definedName name="ExternalData_42" localSheetId="10">'CO2 and Temp Alt 2 Alt 3'!$A$1:$H$356</definedName>
    <definedName name="ExternalData_42" localSheetId="11">'CO2 and Temp Alt 4 Alt 5'!$A$1:$H$356</definedName>
    <definedName name="ExternalData_43" localSheetId="9">'CO2 and Temp Alt 0 Alt 1'!$A$1:$H$356</definedName>
    <definedName name="ExternalData_43" localSheetId="10">'CO2 and Temp Alt 2 Alt 3'!$A$1:$H$356</definedName>
    <definedName name="ExternalData_43" localSheetId="11">'CO2 and Temp Alt 4 Alt 5'!$A$1:$H$356</definedName>
    <definedName name="ExternalData_44" localSheetId="10">'CO2 and Temp Alt 2 Alt 3'!$A$1:$H$356</definedName>
    <definedName name="ExternalData_44" localSheetId="11">'CO2 and Temp Alt 4 Alt 5'!$A$1:$H$356</definedName>
    <definedName name="ExternalData_45" localSheetId="9">'CO2 and Temp Alt 0 Alt 1'!$A$1:$H$356</definedName>
    <definedName name="ExternalData_45" localSheetId="10">'CO2 and Temp Alt 2 Alt 3'!$A$1:$H$356</definedName>
    <definedName name="ExternalData_45" localSheetId="11">'CO2 and Temp Alt 4 Alt 5'!$A$1:$H$356</definedName>
    <definedName name="ExternalData_46" localSheetId="9">'CO2 and Temp Alt 0 Alt 1'!$A$1:$H$356</definedName>
    <definedName name="ExternalData_46" localSheetId="10">'CO2 and Temp Alt 2 Alt 3'!$A$1:$H$356</definedName>
    <definedName name="ExternalData_46" localSheetId="11">'CO2 and Temp Alt 4 Alt 5'!$A$1:$H$356</definedName>
    <definedName name="ExternalData_47" localSheetId="9">'CO2 and Temp Alt 0 Alt 1'!$A$1:$H$356</definedName>
    <definedName name="ExternalData_47" localSheetId="10">'CO2 and Temp Alt 2 Alt 3'!$A$1:$H$356</definedName>
    <definedName name="ExternalData_47" localSheetId="11">'CO2 and Temp Alt 4 Alt 5'!$A$1:$H$356</definedName>
    <definedName name="ExternalData_48" localSheetId="9">'CO2 and Temp Alt 0 Alt 1'!$A$1:$H$356</definedName>
    <definedName name="ExternalData_48" localSheetId="10">'CO2 and Temp Alt 2 Alt 3'!$A$1:$H$356</definedName>
    <definedName name="ExternalData_48" localSheetId="11">'CO2 and Temp Alt 4 Alt 5'!$A$1:$H$356</definedName>
    <definedName name="ExternalData_49" localSheetId="9">'CO2 and Temp Alt 0 Alt 1'!$A$1:$H$356</definedName>
    <definedName name="ExternalData_49" localSheetId="10">'CO2 and Temp Alt 2 Alt 3'!$A$1:$H$356</definedName>
    <definedName name="ExternalData_49" localSheetId="11">'CO2 and Temp Alt 4 Alt 5'!$A$1:$H$356</definedName>
    <definedName name="ExternalData_5" localSheetId="9">'CO2 and Temp Alt 0 Alt 1'!$A$1:$H$356</definedName>
    <definedName name="ExternalData_5" localSheetId="10">'CO2 and Temp Alt 2 Alt 3'!$A$1:$H$356</definedName>
    <definedName name="ExternalData_5" localSheetId="11">'CO2 and Temp Alt 4 Alt 5'!$A$1:$H$356</definedName>
    <definedName name="ExternalData_50" localSheetId="9">'CO2 and Temp Alt 0 Alt 1'!$A$1:$H$356</definedName>
    <definedName name="ExternalData_50" localSheetId="10">'CO2 and Temp Alt 2 Alt 3'!$A$1:$H$356</definedName>
    <definedName name="ExternalData_50" localSheetId="11">'CO2 and Temp Alt 4 Alt 5'!$A$1:$H$356</definedName>
    <definedName name="ExternalData_51" localSheetId="9">'CO2 and Temp Alt 0 Alt 1'!$A$1:$H$356</definedName>
    <definedName name="ExternalData_51" localSheetId="10">'CO2 and Temp Alt 2 Alt 3'!$A$1:$H$356</definedName>
    <definedName name="ExternalData_51" localSheetId="11">'CO2 and Temp Alt 4 Alt 5'!$A$1:$H$356</definedName>
    <definedName name="ExternalData_52" localSheetId="9">'CO2 and Temp Alt 0 Alt 1'!$A$1:$H$356</definedName>
    <definedName name="ExternalData_52" localSheetId="10">'CO2 and Temp Alt 2 Alt 3'!$A$1:$H$356</definedName>
    <definedName name="ExternalData_52" localSheetId="11">'CO2 and Temp Alt 4 Alt 5'!$A$1:$H$356</definedName>
    <definedName name="ExternalData_53" localSheetId="9">'CO2 and Temp Alt 0 Alt 1'!$A$1:$H$356</definedName>
    <definedName name="ExternalData_53" localSheetId="10">'CO2 and Temp Alt 2 Alt 3'!$A$1:$H$356</definedName>
    <definedName name="ExternalData_53" localSheetId="11">'CO2 and Temp Alt 4 Alt 5'!$A$1:$H$356</definedName>
    <definedName name="ExternalData_54" localSheetId="10">'CO2 and Temp Alt 2 Alt 3'!$A$1:$H$356</definedName>
    <definedName name="ExternalData_54" localSheetId="11">'CO2 and Temp Alt 4 Alt 5'!$A$1:$H$356</definedName>
    <definedName name="ExternalData_55" localSheetId="9">'CO2 and Temp Alt 0 Alt 1'!$A$1:$H$356</definedName>
    <definedName name="ExternalData_55" localSheetId="10">'CO2 and Temp Alt 2 Alt 3'!$A$1:$F$31</definedName>
    <definedName name="ExternalData_55" localSheetId="11">'CO2 and Temp Alt 4 Alt 5'!$A$1:$F$31</definedName>
    <definedName name="ExternalData_56" localSheetId="9">'CO2 and Temp Alt 0 Alt 1'!$A$1:$H$356</definedName>
    <definedName name="ExternalData_56" localSheetId="10">'CO2 and Temp Alt 2 Alt 3'!$A$1:$DU$31</definedName>
    <definedName name="ExternalData_56" localSheetId="11">'CO2 and Temp Alt 4 Alt 5'!$A$1:$DU$31</definedName>
    <definedName name="ExternalData_57" localSheetId="9">'CO2 and Temp Alt 0 Alt 1'!$A$1:$H$356</definedName>
    <definedName name="ExternalData_58" localSheetId="9">'CO2 and Temp Alt 0 Alt 1'!$A$1:$H$356</definedName>
    <definedName name="ExternalData_58" localSheetId="10">'CO2 and Temp Alt 2 Alt 3'!$A$1:$DU$31</definedName>
    <definedName name="ExternalData_58" localSheetId="11">'CO2 and Temp Alt 4 Alt 5'!$A$1:$DU$31</definedName>
    <definedName name="ExternalData_59" localSheetId="9">'CO2 and Temp Alt 0 Alt 1'!$A$1:$F$31</definedName>
    <definedName name="ExternalData_59" localSheetId="10">'CO2 and Temp Alt 2 Alt 3'!$A$1:$DU$31</definedName>
    <definedName name="ExternalData_59" localSheetId="11">'CO2 and Temp Alt 4 Alt 5'!$A$1:$DU$31</definedName>
    <definedName name="ExternalData_6" localSheetId="9">'CO2 and Temp Alt 0 Alt 1'!$A$1:$H$356</definedName>
    <definedName name="ExternalData_6" localSheetId="10">'CO2 and Temp Alt 2 Alt 3'!$A$1:$H$356</definedName>
    <definedName name="ExternalData_6" localSheetId="11">'CO2 and Temp Alt 4 Alt 5'!$A$1:$H$356</definedName>
    <definedName name="ExternalData_60" localSheetId="9">'CO2 and Temp Alt 0 Alt 1'!$A$1:$DU$31</definedName>
    <definedName name="ExternalData_60" localSheetId="10">'CO2 and Temp Alt 2 Alt 3'!$A$1:$DP$31</definedName>
    <definedName name="ExternalData_60" localSheetId="11">'CO2 and Temp Alt 4 Alt 5'!$A$1:$DP$31</definedName>
    <definedName name="ExternalData_61" localSheetId="9">'CO2 and Temp Alt 0 Alt 1'!$A$1:$O$320</definedName>
    <definedName name="ExternalData_61" localSheetId="10">'CO2 and Temp Alt 2 Alt 3'!$A$1:$DP$31</definedName>
    <definedName name="ExternalData_61" localSheetId="11">'CO2 and Temp Alt 4 Alt 5'!$A$1:$DP$31</definedName>
    <definedName name="ExternalData_62" localSheetId="9">'CO2 and Temp Alt 0 Alt 1'!$A$1:$DR$21</definedName>
    <definedName name="ExternalData_62" localSheetId="10">'CO2 and Temp Alt 2 Alt 3'!$A$1:$DP$21</definedName>
    <definedName name="ExternalData_62" localSheetId="11">'CO2 and Temp Alt 4 Alt 5'!$A$1:$DP$21</definedName>
    <definedName name="ExternalData_63" localSheetId="9">'CO2 and Temp Alt 0 Alt 1'!$A$1:$DR$21</definedName>
    <definedName name="ExternalData_63" localSheetId="10">'CO2 and Temp Alt 2 Alt 3'!$A$1:$DP$21</definedName>
    <definedName name="ExternalData_63" localSheetId="11">'CO2 and Temp Alt 4 Alt 5'!$A$1:$DP$21</definedName>
    <definedName name="ExternalData_64" localSheetId="9">'CO2 and Temp Alt 0 Alt 1'!$A$1:$DP$21</definedName>
    <definedName name="ExternalData_64" localSheetId="10">'CO2 and Temp Alt 2 Alt 3'!$A$1:$DP$21</definedName>
    <definedName name="ExternalData_64" localSheetId="11">'CO2 and Temp Alt 4 Alt 5'!$A$1:$DP$21</definedName>
    <definedName name="ExternalData_65" localSheetId="9">'CO2 and Temp Alt 0 Alt 1'!$A$1:$DP$21</definedName>
    <definedName name="ExternalData_65" localSheetId="10">'CO2 and Temp Alt 2 Alt 3'!$A$1:$DP$21</definedName>
    <definedName name="ExternalData_65" localSheetId="11">'CO2 and Temp Alt 4 Alt 5'!$A$1:$DP$21</definedName>
    <definedName name="ExternalData_66" localSheetId="9">'CO2 and Temp Alt 0 Alt 1'!$A$1:$DP$21</definedName>
    <definedName name="ExternalData_66" localSheetId="10">'CO2 and Temp Alt 2 Alt 3'!$A$1:$DP$31</definedName>
    <definedName name="ExternalData_66" localSheetId="11">'CO2 and Temp Alt 4 Alt 5'!$A$1:$DP$31</definedName>
    <definedName name="ExternalData_67" localSheetId="9">'CO2 and Temp Alt 0 Alt 1'!$A$1:$DP$21</definedName>
    <definedName name="ExternalData_67" localSheetId="10">'CO2 and Temp Alt 2 Alt 3'!$A$1:$DP$31</definedName>
    <definedName name="ExternalData_67" localSheetId="11">'CO2 and Temp Alt 4 Alt 5'!$A$1:$DP$31</definedName>
    <definedName name="ExternalData_68" localSheetId="9">'CO2 and Temp Alt 0 Alt 1'!$A$1:$DP$21</definedName>
    <definedName name="ExternalData_68" localSheetId="10">'CO2 and Temp Alt 2 Alt 3'!$A$1:$DP$31</definedName>
    <definedName name="ExternalData_68" localSheetId="11">'CO2 and Temp Alt 4 Alt 5'!$A$1:$DP$31</definedName>
    <definedName name="ExternalData_69" localSheetId="9">'CO2 and Temp Alt 0 Alt 1'!$A$1:$DP$21</definedName>
    <definedName name="ExternalData_69" localSheetId="10">'CO2 and Temp Alt 2 Alt 3'!$A$1:$DP$31</definedName>
    <definedName name="ExternalData_69" localSheetId="11">'CO2 and Temp Alt 4 Alt 5'!$A$1:$DP$31</definedName>
    <definedName name="ExternalData_7" localSheetId="9">'CO2 and Temp Alt 0 Alt 1'!$A$1:$H$356</definedName>
    <definedName name="ExternalData_7" localSheetId="10">'CO2 and Temp Alt 2 Alt 3'!$A$1:$H$356</definedName>
    <definedName name="ExternalData_7" localSheetId="11">'CO2 and Temp Alt 4 Alt 5'!$A$1:$H$356</definedName>
    <definedName name="ExternalData_70" localSheetId="9">'CO2 and Temp Alt 0 Alt 1'!$A$1:$DP$31</definedName>
    <definedName name="ExternalData_70" localSheetId="10">'CO2 and Temp Alt 2 Alt 3'!$A$1:$DP$31</definedName>
    <definedName name="ExternalData_70" localSheetId="11">'CO2 and Temp Alt 4 Alt 5'!$A$1:$DP$31</definedName>
    <definedName name="ExternalData_71" localSheetId="9">'CO2 and Temp Alt 0 Alt 1'!$A$1:$DP$31</definedName>
    <definedName name="ExternalData_71" localSheetId="10">'CO2 and Temp Alt 2 Alt 3'!$A$1:$DP$31</definedName>
    <definedName name="ExternalData_71" localSheetId="11">'CO2 and Temp Alt 4 Alt 5'!$A$1:$DP$31</definedName>
    <definedName name="ExternalData_72" localSheetId="9">'CO2 and Temp Alt 0 Alt 1'!$A$1:$DP$31</definedName>
    <definedName name="ExternalData_72" localSheetId="10">'CO2 and Temp Alt 2 Alt 3'!$A$1:$DP$31</definedName>
    <definedName name="ExternalData_72" localSheetId="11">'CO2 and Temp Alt 4 Alt 5'!$A$1:$DP$31</definedName>
    <definedName name="ExternalData_73" localSheetId="9">'CO2 and Temp Alt 0 Alt 1'!$A$1:$DP$31</definedName>
    <definedName name="ExternalData_74" localSheetId="9">'CO2 and Temp Alt 0 Alt 1'!$A$1:$DP$31</definedName>
    <definedName name="ExternalData_75" localSheetId="9">'CO2 and Temp Alt 0 Alt 1'!$A$1:$DP$31</definedName>
    <definedName name="ExternalData_76" localSheetId="9">'CO2 and Temp Alt 0 Alt 1'!$A$1:$DP$31</definedName>
    <definedName name="ExternalData_76" localSheetId="10">'CO2 and Temp Alt 2 Alt 3'!$A$1:$DP$31</definedName>
    <definedName name="ExternalData_76" localSheetId="11">'CO2 and Temp Alt 4 Alt 5'!$A$1:$DP$31</definedName>
    <definedName name="ExternalData_77" localSheetId="9">'CO2 and Temp Alt 0 Alt 1'!$A$1:$DP$31</definedName>
    <definedName name="ExternalData_77" localSheetId="10">'CO2 and Temp Alt 2 Alt 3'!$A$1:$DP$31</definedName>
    <definedName name="ExternalData_77" localSheetId="11">'CO2 and Temp Alt 4 Alt 5'!$A$1:$DP$31</definedName>
    <definedName name="ExternalData_78" localSheetId="9">'CO2 and Temp Alt 0 Alt 1'!$A$1:$DP$31</definedName>
    <definedName name="ExternalData_78" localSheetId="10">'CO2 and Temp Alt 2 Alt 3'!$A$1:$DP$31</definedName>
    <definedName name="ExternalData_79" localSheetId="9">'CO2 and Temp Alt 0 Alt 1'!$A$1:$DP$31</definedName>
    <definedName name="ExternalData_8" localSheetId="9">'CO2 and Temp Alt 0 Alt 1'!$A$1:$H$356</definedName>
    <definedName name="ExternalData_8" localSheetId="10">'CO2 and Temp Alt 2 Alt 3'!$A$1:$H$356</definedName>
    <definedName name="ExternalData_8" localSheetId="11">'CO2 and Temp Alt 4 Alt 5'!$A$1:$H$356</definedName>
    <definedName name="ExternalData_80" localSheetId="9">'CO2 and Temp Alt 0 Alt 1'!$A$1:$DP$31</definedName>
    <definedName name="ExternalData_81" localSheetId="9">'CO2 and Temp Alt 0 Alt 1'!$A$1:$DP$31</definedName>
    <definedName name="ExternalData_82" localSheetId="9">'CO2 and Temp Alt 0 Alt 1'!$A$1:$DP$31</definedName>
    <definedName name="ExternalData_9" localSheetId="9">'CO2 and Temp Alt 0 Alt 1'!$A$1:$H$356</definedName>
    <definedName name="ExternalData_9" localSheetId="10">'CO2 and Temp Alt 2 Alt 3'!$A$1:$H$356</definedName>
    <definedName name="ExternalData_9" localSheetId="11">'CO2 and Temp Alt 4 Alt 5'!$A$1:$H$356</definedName>
    <definedName name="listofrefs">Interface!$P$2:$P$4</definedName>
    <definedName name="MAGICC1">Interface!$C$19</definedName>
    <definedName name="MAGICC10">Interface!$C$28</definedName>
    <definedName name="MAGICC11">Interface!$C$30</definedName>
    <definedName name="MAGICC12">Interface!$C$31</definedName>
    <definedName name="MAGICC13">Interface!$C$32</definedName>
    <definedName name="MAGICC14">Interface!$C$33</definedName>
    <definedName name="MAGICC15">Interface!$C$34</definedName>
    <definedName name="MAGICC16">Interface!$C$35</definedName>
    <definedName name="MAGICC17">Interface!$C$36</definedName>
    <definedName name="MAGICC18">Interface!$C$37</definedName>
    <definedName name="MAGICC19">Interface!$C$38</definedName>
    <definedName name="MAGICC2">Interface!$C$20</definedName>
    <definedName name="MAGICC20">Interface!$C$39</definedName>
    <definedName name="MAGICC21">Interface!$C$42</definedName>
    <definedName name="MAGICC22">Interface!$C$43</definedName>
    <definedName name="MAGICC23">Interface!$C$44</definedName>
    <definedName name="MAGICC24">Interface!$C$45</definedName>
    <definedName name="MAGICC25">Interface!$C$46</definedName>
    <definedName name="MAGICC26">Interface!$C$47</definedName>
    <definedName name="MAGICC27">Interface!$C$48</definedName>
    <definedName name="MAGICC28">Interface!$C$49</definedName>
    <definedName name="MAGICC29">Interface!$C$50</definedName>
    <definedName name="MAGICC3">Interface!$C$21</definedName>
    <definedName name="MAGICC30">Interface!$C$51</definedName>
    <definedName name="MAGICC4">Interface!$C$22</definedName>
    <definedName name="MAGICC5">Interface!$C$23</definedName>
    <definedName name="MAGICC6">Interface!$C$24</definedName>
    <definedName name="MAGICC7">Interface!$C$25</definedName>
    <definedName name="MAGICC8">Interface!$C$26</definedName>
    <definedName name="MAGICC9">Interface!$C$27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TRUE</definedName>
    <definedName name="RiskMultipleCPUSupportEnabled" hidden="1">FALSE</definedName>
    <definedName name="RiskNumIterations" hidden="1">10000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C16" i="62" l="1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15" i="62"/>
  <c r="C16" i="61"/>
  <c r="C17" i="61"/>
  <c r="C18" i="61"/>
  <c r="C19" i="61"/>
  <c r="C20" i="61"/>
  <c r="C21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15" i="61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15" i="60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15" i="59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15" i="58"/>
  <c r="G11" i="2"/>
  <c r="H11" i="2"/>
  <c r="F11" i="2"/>
  <c r="G10" i="2"/>
  <c r="H10" i="2"/>
  <c r="F10" i="2"/>
  <c r="G9" i="2"/>
  <c r="H9" i="2"/>
  <c r="F9" i="2"/>
  <c r="G8" i="2"/>
  <c r="H8" i="2"/>
  <c r="F8" i="2"/>
  <c r="G7" i="2"/>
  <c r="H7" i="2"/>
  <c r="F7" i="2"/>
  <c r="D11" i="2"/>
  <c r="E11" i="2"/>
  <c r="D10" i="2"/>
  <c r="E10" i="2"/>
  <c r="C11" i="2"/>
  <c r="C10" i="2"/>
  <c r="D9" i="2"/>
  <c r="E9" i="2"/>
  <c r="C9" i="2"/>
  <c r="D8" i="2"/>
  <c r="E8" i="2"/>
  <c r="C8" i="2"/>
  <c r="D7" i="2"/>
  <c r="E7" i="2"/>
  <c r="C7" i="2"/>
  <c r="B10" i="7"/>
  <c r="C10" i="7"/>
  <c r="D10" i="7"/>
  <c r="E10" i="7"/>
  <c r="F10" i="7"/>
  <c r="G10" i="7"/>
  <c r="H10" i="7"/>
  <c r="I10" i="7"/>
  <c r="I28" i="7" s="1"/>
  <c r="J10" i="7"/>
  <c r="J28" i="7" s="1"/>
  <c r="K10" i="7"/>
  <c r="B11" i="7"/>
  <c r="F29" i="7" s="1"/>
  <c r="C11" i="7"/>
  <c r="D11" i="7"/>
  <c r="D29" i="7" s="1"/>
  <c r="E11" i="7"/>
  <c r="F11" i="7"/>
  <c r="G11" i="7"/>
  <c r="H11" i="7"/>
  <c r="I11" i="7"/>
  <c r="J11" i="7"/>
  <c r="K11" i="7"/>
  <c r="B12" i="7"/>
  <c r="C12" i="7"/>
  <c r="C30" i="7" s="1"/>
  <c r="D12" i="7"/>
  <c r="E12" i="7"/>
  <c r="E30" i="7" s="1"/>
  <c r="F12" i="7"/>
  <c r="F30" i="7" s="1"/>
  <c r="G12" i="7"/>
  <c r="H12" i="7"/>
  <c r="I12" i="7"/>
  <c r="J12" i="7"/>
  <c r="J30" i="7" s="1"/>
  <c r="K12" i="7"/>
  <c r="K30" i="7" s="1"/>
  <c r="B13" i="7"/>
  <c r="C13" i="7"/>
  <c r="D13" i="7"/>
  <c r="E13" i="7"/>
  <c r="E31" i="7" s="1"/>
  <c r="F13" i="7"/>
  <c r="F31" i="7" s="1"/>
  <c r="G13" i="7"/>
  <c r="G31" i="7" s="1"/>
  <c r="H13" i="7"/>
  <c r="I13" i="7"/>
  <c r="I31" i="7" s="1"/>
  <c r="J13" i="7"/>
  <c r="J31" i="7" s="1"/>
  <c r="K13" i="7"/>
  <c r="K31" i="7" s="1"/>
  <c r="B14" i="7"/>
  <c r="C14" i="7"/>
  <c r="C32" i="7" s="1"/>
  <c r="D14" i="7"/>
  <c r="E14" i="7"/>
  <c r="E32" i="7" s="1"/>
  <c r="F14" i="7"/>
  <c r="F32" i="7" s="1"/>
  <c r="G14" i="7"/>
  <c r="H14" i="7"/>
  <c r="I14" i="7"/>
  <c r="J14" i="7"/>
  <c r="J32" i="7" s="1"/>
  <c r="K14" i="7"/>
  <c r="K32" i="7" s="1"/>
  <c r="B15" i="7"/>
  <c r="C15" i="7"/>
  <c r="D15" i="7"/>
  <c r="E15" i="7"/>
  <c r="E33" i="7" s="1"/>
  <c r="F15" i="7"/>
  <c r="G15" i="7"/>
  <c r="H15" i="7"/>
  <c r="I15" i="7"/>
  <c r="J15" i="7"/>
  <c r="J33" i="7" s="1"/>
  <c r="K15" i="7"/>
  <c r="K33" i="7" s="1"/>
  <c r="B16" i="7"/>
  <c r="C16" i="7"/>
  <c r="C34" i="7" s="1"/>
  <c r="D16" i="7"/>
  <c r="E16" i="7"/>
  <c r="F16" i="7"/>
  <c r="G16" i="7"/>
  <c r="H16" i="7"/>
  <c r="I16" i="7"/>
  <c r="J16" i="7"/>
  <c r="J34" i="7" s="1"/>
  <c r="K16" i="7"/>
  <c r="K34" i="7" s="1"/>
  <c r="H31" i="7" l="1"/>
  <c r="C33" i="7"/>
  <c r="I30" i="7"/>
  <c r="H30" i="7"/>
  <c r="G30" i="7"/>
  <c r="G28" i="7"/>
  <c r="D33" i="7"/>
  <c r="I33" i="7"/>
  <c r="I32" i="7"/>
  <c r="H32" i="7"/>
  <c r="D30" i="7"/>
  <c r="C29" i="7"/>
  <c r="K28" i="7"/>
  <c r="H33" i="7"/>
  <c r="D31" i="7"/>
  <c r="I34" i="7"/>
  <c r="G33" i="7"/>
  <c r="C31" i="7"/>
  <c r="K29" i="7"/>
  <c r="H34" i="7"/>
  <c r="F33" i="7"/>
  <c r="D32" i="7"/>
  <c r="J29" i="7"/>
  <c r="G34" i="7"/>
  <c r="F34" i="7"/>
  <c r="G32" i="7"/>
  <c r="F28" i="7"/>
  <c r="E34" i="7"/>
  <c r="G29" i="7"/>
  <c r="E28" i="7"/>
  <c r="D34" i="7"/>
  <c r="D28" i="7"/>
  <c r="E29" i="7"/>
  <c r="C28" i="7"/>
  <c r="H29" i="7"/>
  <c r="H28" i="7"/>
  <c r="I29" i="7"/>
  <c r="D9" i="6"/>
  <c r="J9" i="6" s="1"/>
  <c r="D10" i="6"/>
  <c r="J10" i="6" s="1"/>
  <c r="D11" i="6"/>
  <c r="J11" i="6" s="1"/>
  <c r="D12" i="6"/>
  <c r="J12" i="6" s="1"/>
  <c r="D13" i="6"/>
  <c r="J13" i="6" s="1"/>
  <c r="D14" i="6"/>
  <c r="J14" i="6" s="1"/>
  <c r="D15" i="6"/>
  <c r="J15" i="6" s="1"/>
  <c r="K48" i="56" l="1"/>
  <c r="D48" i="56"/>
  <c r="E48" i="56"/>
  <c r="G48" i="56"/>
  <c r="I48" i="56"/>
  <c r="J48" i="56"/>
  <c r="F48" i="56"/>
  <c r="H48" i="56"/>
  <c r="D54" i="56"/>
  <c r="J54" i="56"/>
  <c r="E54" i="56"/>
  <c r="G54" i="56"/>
  <c r="K54" i="56"/>
  <c r="F54" i="56"/>
  <c r="H54" i="56"/>
  <c r="I54" i="56"/>
  <c r="D51" i="56"/>
  <c r="K51" i="56"/>
  <c r="E51" i="56"/>
  <c r="G51" i="56"/>
  <c r="F51" i="56"/>
  <c r="H51" i="56"/>
  <c r="I51" i="56"/>
  <c r="J51" i="56"/>
  <c r="D49" i="56"/>
  <c r="K49" i="56"/>
  <c r="E49" i="56"/>
  <c r="G49" i="56"/>
  <c r="I49" i="56"/>
  <c r="F49" i="56"/>
  <c r="H49" i="56"/>
  <c r="J49" i="56"/>
  <c r="D53" i="56"/>
  <c r="K53" i="56"/>
  <c r="H53" i="56"/>
  <c r="G53" i="56"/>
  <c r="I53" i="56"/>
  <c r="J53" i="56"/>
  <c r="E53" i="56"/>
  <c r="F53" i="56"/>
  <c r="D50" i="56"/>
  <c r="K50" i="56"/>
  <c r="G50" i="56"/>
  <c r="I50" i="56"/>
  <c r="E50" i="56"/>
  <c r="F50" i="56"/>
  <c r="H50" i="56"/>
  <c r="J50" i="56"/>
  <c r="D52" i="56"/>
  <c r="K52" i="56"/>
  <c r="F52" i="56"/>
  <c r="I52" i="56"/>
  <c r="J52" i="56"/>
  <c r="E52" i="56"/>
  <c r="H52" i="56"/>
  <c r="G52" i="56"/>
  <c r="F59" i="56" l="1"/>
  <c r="F57" i="56"/>
  <c r="G57" i="56"/>
  <c r="G59" i="56"/>
  <c r="E59" i="56"/>
  <c r="E57" i="56"/>
  <c r="I59" i="56"/>
  <c r="I57" i="56"/>
  <c r="H59" i="56"/>
  <c r="H57" i="56"/>
  <c r="K59" i="56"/>
  <c r="K57" i="56"/>
  <c r="J59" i="56"/>
  <c r="J57" i="56"/>
  <c r="D57" i="56"/>
  <c r="D59" i="56"/>
  <c r="U7" i="2"/>
  <c r="U8" i="2"/>
  <c r="U9" i="2"/>
  <c r="U10" i="2"/>
  <c r="U11" i="2"/>
  <c r="T11" i="2"/>
  <c r="T10" i="2"/>
  <c r="T9" i="2"/>
  <c r="T8" i="2"/>
  <c r="T7" i="2"/>
  <c r="B22" i="2"/>
  <c r="B23" i="2"/>
  <c r="B24" i="2"/>
  <c r="B25" i="2"/>
  <c r="B26" i="2"/>
  <c r="B27" i="2"/>
  <c r="K9" i="7"/>
  <c r="K27" i="7" s="1"/>
  <c r="J9" i="7"/>
  <c r="I9" i="7"/>
  <c r="H9" i="7"/>
  <c r="G9" i="7"/>
  <c r="F9" i="7"/>
  <c r="F27" i="7" s="1"/>
  <c r="E9" i="7"/>
  <c r="E27" i="7" s="1"/>
  <c r="D9" i="7"/>
  <c r="C9" i="7"/>
  <c r="B9" i="7"/>
  <c r="K8" i="7"/>
  <c r="J8" i="7"/>
  <c r="I8" i="7"/>
  <c r="H8" i="7"/>
  <c r="H26" i="7" s="1"/>
  <c r="I46" i="56" s="1"/>
  <c r="G8" i="7"/>
  <c r="G26" i="7" s="1"/>
  <c r="F8" i="7"/>
  <c r="F26" i="7" s="1"/>
  <c r="E8" i="7"/>
  <c r="D8" i="7"/>
  <c r="C8" i="7"/>
  <c r="B8" i="7"/>
  <c r="K7" i="7"/>
  <c r="J7" i="7"/>
  <c r="I7" i="7"/>
  <c r="I25" i="7" s="1"/>
  <c r="J45" i="56" s="1"/>
  <c r="H7" i="7"/>
  <c r="G7" i="7"/>
  <c r="F7" i="7"/>
  <c r="E7" i="7"/>
  <c r="D7" i="7"/>
  <c r="C7" i="7"/>
  <c r="B7" i="7"/>
  <c r="C25" i="7" s="1"/>
  <c r="D45" i="56" s="1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G23" i="7" s="1"/>
  <c r="D8" i="6"/>
  <c r="J8" i="6" s="1"/>
  <c r="D7" i="6"/>
  <c r="J7" i="6" s="1"/>
  <c r="D6" i="6"/>
  <c r="J6" i="6" s="1"/>
  <c r="D5" i="6"/>
  <c r="J5" i="6" s="1"/>
  <c r="E108" i="5"/>
  <c r="D108" i="5"/>
  <c r="C108" i="5"/>
  <c r="B108" i="5"/>
  <c r="E107" i="5"/>
  <c r="D107" i="5"/>
  <c r="C107" i="5"/>
  <c r="B107" i="5"/>
  <c r="E106" i="5"/>
  <c r="D106" i="5"/>
  <c r="C106" i="5"/>
  <c r="B106" i="5"/>
  <c r="E105" i="5"/>
  <c r="D105" i="5"/>
  <c r="C105" i="5"/>
  <c r="B105" i="5"/>
  <c r="E104" i="5"/>
  <c r="D104" i="5"/>
  <c r="C104" i="5"/>
  <c r="B104" i="5"/>
  <c r="E103" i="5"/>
  <c r="D103" i="5"/>
  <c r="C103" i="5"/>
  <c r="B103" i="5"/>
  <c r="E102" i="5"/>
  <c r="D102" i="5"/>
  <c r="C102" i="5"/>
  <c r="B102" i="5"/>
  <c r="E101" i="5"/>
  <c r="D101" i="5"/>
  <c r="C101" i="5"/>
  <c r="B101" i="5"/>
  <c r="E100" i="5"/>
  <c r="D100" i="5"/>
  <c r="C100" i="5"/>
  <c r="B100" i="5"/>
  <c r="E99" i="5"/>
  <c r="D99" i="5"/>
  <c r="C99" i="5"/>
  <c r="B99" i="5"/>
  <c r="E98" i="5"/>
  <c r="D98" i="5"/>
  <c r="C98" i="5"/>
  <c r="B98" i="5"/>
  <c r="E97" i="5"/>
  <c r="D97" i="5"/>
  <c r="C97" i="5"/>
  <c r="B97" i="5"/>
  <c r="E96" i="5"/>
  <c r="D96" i="5"/>
  <c r="C96" i="5"/>
  <c r="B96" i="5"/>
  <c r="E95" i="5"/>
  <c r="D95" i="5"/>
  <c r="C95" i="5"/>
  <c r="B95" i="5"/>
  <c r="E94" i="5"/>
  <c r="D94" i="5"/>
  <c r="C94" i="5"/>
  <c r="B94" i="5"/>
  <c r="E93" i="5"/>
  <c r="D93" i="5"/>
  <c r="C93" i="5"/>
  <c r="B93" i="5"/>
  <c r="E92" i="5"/>
  <c r="D92" i="5"/>
  <c r="C92" i="5"/>
  <c r="B92" i="5"/>
  <c r="E91" i="5"/>
  <c r="D91" i="5"/>
  <c r="C91" i="5"/>
  <c r="B91" i="5"/>
  <c r="E90" i="5"/>
  <c r="D90" i="5"/>
  <c r="C90" i="5"/>
  <c r="B90" i="5"/>
  <c r="E89" i="5"/>
  <c r="D89" i="5"/>
  <c r="C89" i="5"/>
  <c r="B89" i="5"/>
  <c r="E88" i="5"/>
  <c r="D88" i="5"/>
  <c r="C88" i="5"/>
  <c r="B88" i="5"/>
  <c r="E87" i="5"/>
  <c r="D87" i="5"/>
  <c r="C87" i="5"/>
  <c r="B87" i="5"/>
  <c r="E86" i="5"/>
  <c r="D86" i="5"/>
  <c r="C86" i="5"/>
  <c r="B86" i="5"/>
  <c r="E85" i="5"/>
  <c r="D85" i="5"/>
  <c r="C85" i="5"/>
  <c r="B85" i="5"/>
  <c r="E84" i="5"/>
  <c r="D84" i="5"/>
  <c r="C84" i="5"/>
  <c r="B84" i="5"/>
  <c r="E83" i="5"/>
  <c r="D83" i="5"/>
  <c r="C83" i="5"/>
  <c r="B83" i="5"/>
  <c r="E82" i="5"/>
  <c r="D82" i="5"/>
  <c r="C82" i="5"/>
  <c r="B82" i="5"/>
  <c r="E81" i="5"/>
  <c r="D81" i="5"/>
  <c r="C81" i="5"/>
  <c r="B81" i="5"/>
  <c r="E80" i="5"/>
  <c r="D80" i="5"/>
  <c r="C80" i="5"/>
  <c r="B80" i="5"/>
  <c r="E79" i="5"/>
  <c r="D79" i="5"/>
  <c r="C79" i="5"/>
  <c r="B79" i="5"/>
  <c r="E78" i="5"/>
  <c r="D78" i="5"/>
  <c r="C78" i="5"/>
  <c r="B78" i="5"/>
  <c r="E77" i="5"/>
  <c r="D77" i="5"/>
  <c r="C77" i="5"/>
  <c r="B77" i="5"/>
  <c r="E76" i="5"/>
  <c r="D76" i="5"/>
  <c r="C76" i="5"/>
  <c r="B76" i="5"/>
  <c r="E75" i="5"/>
  <c r="D75" i="5"/>
  <c r="C75" i="5"/>
  <c r="B75" i="5"/>
  <c r="E74" i="5"/>
  <c r="D74" i="5"/>
  <c r="C74" i="5"/>
  <c r="B74" i="5"/>
  <c r="E73" i="5"/>
  <c r="D73" i="5"/>
  <c r="C73" i="5"/>
  <c r="B73" i="5"/>
  <c r="E72" i="5"/>
  <c r="D72" i="5"/>
  <c r="C72" i="5"/>
  <c r="B72" i="5"/>
  <c r="E71" i="5"/>
  <c r="D71" i="5"/>
  <c r="C71" i="5"/>
  <c r="B71" i="5"/>
  <c r="E70" i="5"/>
  <c r="D70" i="5"/>
  <c r="C70" i="5"/>
  <c r="B70" i="5"/>
  <c r="E69" i="5"/>
  <c r="D69" i="5"/>
  <c r="C69" i="5"/>
  <c r="B69" i="5"/>
  <c r="E68" i="5"/>
  <c r="D68" i="5"/>
  <c r="C68" i="5"/>
  <c r="B68" i="5"/>
  <c r="E67" i="5"/>
  <c r="D67" i="5"/>
  <c r="C67" i="5"/>
  <c r="B67" i="5"/>
  <c r="E66" i="5"/>
  <c r="D66" i="5"/>
  <c r="C66" i="5"/>
  <c r="B66" i="5"/>
  <c r="E65" i="5"/>
  <c r="D65" i="5"/>
  <c r="C65" i="5"/>
  <c r="B65" i="5"/>
  <c r="E64" i="5"/>
  <c r="D64" i="5"/>
  <c r="C64" i="5"/>
  <c r="B64" i="5"/>
  <c r="E63" i="5"/>
  <c r="D63" i="5"/>
  <c r="C63" i="5"/>
  <c r="B63" i="5"/>
  <c r="E62" i="5"/>
  <c r="D62" i="5"/>
  <c r="C62" i="5"/>
  <c r="B62" i="5"/>
  <c r="E61" i="5"/>
  <c r="D61" i="5"/>
  <c r="C61" i="5"/>
  <c r="B61" i="5"/>
  <c r="E60" i="5"/>
  <c r="D60" i="5"/>
  <c r="C60" i="5"/>
  <c r="B60" i="5"/>
  <c r="E59" i="5"/>
  <c r="D59" i="5"/>
  <c r="C59" i="5"/>
  <c r="B59" i="5"/>
  <c r="K58" i="5"/>
  <c r="J58" i="5"/>
  <c r="I58" i="5"/>
  <c r="H58" i="5"/>
  <c r="G58" i="5"/>
  <c r="F58" i="5"/>
  <c r="E58" i="5"/>
  <c r="D58" i="5"/>
  <c r="C58" i="5"/>
  <c r="B58" i="5"/>
  <c r="K57" i="5"/>
  <c r="J57" i="5"/>
  <c r="I57" i="5"/>
  <c r="H57" i="5"/>
  <c r="G57" i="5"/>
  <c r="F57" i="5"/>
  <c r="E57" i="5"/>
  <c r="D57" i="5"/>
  <c r="C57" i="5"/>
  <c r="B57" i="5"/>
  <c r="K56" i="5"/>
  <c r="J56" i="5"/>
  <c r="I56" i="5"/>
  <c r="H56" i="5"/>
  <c r="G56" i="5"/>
  <c r="F56" i="5"/>
  <c r="E56" i="5"/>
  <c r="D56" i="5"/>
  <c r="C56" i="5"/>
  <c r="B56" i="5"/>
  <c r="K55" i="5"/>
  <c r="J55" i="5"/>
  <c r="I55" i="5"/>
  <c r="H55" i="5"/>
  <c r="G55" i="5"/>
  <c r="F55" i="5"/>
  <c r="E55" i="5"/>
  <c r="D55" i="5"/>
  <c r="C55" i="5"/>
  <c r="B55" i="5"/>
  <c r="K54" i="5"/>
  <c r="J54" i="5"/>
  <c r="I54" i="5"/>
  <c r="H54" i="5"/>
  <c r="G54" i="5"/>
  <c r="F54" i="5"/>
  <c r="E54" i="5"/>
  <c r="D54" i="5"/>
  <c r="C54" i="5"/>
  <c r="B54" i="5"/>
  <c r="K53" i="5"/>
  <c r="J53" i="5"/>
  <c r="I53" i="5"/>
  <c r="H53" i="5"/>
  <c r="G53" i="5"/>
  <c r="F53" i="5"/>
  <c r="E53" i="5"/>
  <c r="D53" i="5"/>
  <c r="C53" i="5"/>
  <c r="B53" i="5"/>
  <c r="K52" i="5"/>
  <c r="J52" i="5"/>
  <c r="I52" i="5"/>
  <c r="H52" i="5"/>
  <c r="G52" i="5"/>
  <c r="F52" i="5"/>
  <c r="E52" i="5"/>
  <c r="D52" i="5"/>
  <c r="C52" i="5"/>
  <c r="B52" i="5"/>
  <c r="K51" i="5"/>
  <c r="J51" i="5"/>
  <c r="I51" i="5"/>
  <c r="H51" i="5"/>
  <c r="G51" i="5"/>
  <c r="F51" i="5"/>
  <c r="E51" i="5"/>
  <c r="D51" i="5"/>
  <c r="C51" i="5"/>
  <c r="B51" i="5"/>
  <c r="K50" i="5"/>
  <c r="J50" i="5"/>
  <c r="I50" i="5"/>
  <c r="H50" i="5"/>
  <c r="G50" i="5"/>
  <c r="F50" i="5"/>
  <c r="E50" i="5"/>
  <c r="D50" i="5"/>
  <c r="C50" i="5"/>
  <c r="B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7" i="5"/>
  <c r="J47" i="5"/>
  <c r="I47" i="5"/>
  <c r="H47" i="5"/>
  <c r="G47" i="5"/>
  <c r="F47" i="5"/>
  <c r="E47" i="5"/>
  <c r="D47" i="5"/>
  <c r="C47" i="5"/>
  <c r="B47" i="5"/>
  <c r="K46" i="5"/>
  <c r="J46" i="5"/>
  <c r="I46" i="5"/>
  <c r="H46" i="5"/>
  <c r="G46" i="5"/>
  <c r="F46" i="5"/>
  <c r="E46" i="5"/>
  <c r="D46" i="5"/>
  <c r="C46" i="5"/>
  <c r="B46" i="5"/>
  <c r="K45" i="5"/>
  <c r="J45" i="5"/>
  <c r="I45" i="5"/>
  <c r="H45" i="5"/>
  <c r="G45" i="5"/>
  <c r="F45" i="5"/>
  <c r="E45" i="5"/>
  <c r="D45" i="5"/>
  <c r="C45" i="5"/>
  <c r="B45" i="5"/>
  <c r="K44" i="5"/>
  <c r="J44" i="5"/>
  <c r="I44" i="5"/>
  <c r="H44" i="5"/>
  <c r="G44" i="5"/>
  <c r="F44" i="5"/>
  <c r="E44" i="5"/>
  <c r="D44" i="5"/>
  <c r="C44" i="5"/>
  <c r="B44" i="5"/>
  <c r="K43" i="5"/>
  <c r="J43" i="5"/>
  <c r="I43" i="5"/>
  <c r="H43" i="5"/>
  <c r="G43" i="5"/>
  <c r="F43" i="5"/>
  <c r="E43" i="5"/>
  <c r="D43" i="5"/>
  <c r="C43" i="5"/>
  <c r="B43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9" i="5"/>
  <c r="J39" i="5"/>
  <c r="I39" i="5"/>
  <c r="H39" i="5"/>
  <c r="G39" i="5"/>
  <c r="F39" i="5"/>
  <c r="E39" i="5"/>
  <c r="D39" i="5"/>
  <c r="C39" i="5"/>
  <c r="B39" i="5"/>
  <c r="K38" i="5"/>
  <c r="J38" i="5"/>
  <c r="I38" i="5"/>
  <c r="H38" i="5"/>
  <c r="G38" i="5"/>
  <c r="F38" i="5"/>
  <c r="E38" i="5"/>
  <c r="D38" i="5"/>
  <c r="C38" i="5"/>
  <c r="B38" i="5"/>
  <c r="K37" i="5"/>
  <c r="J37" i="5"/>
  <c r="I37" i="5"/>
  <c r="H37" i="5"/>
  <c r="G37" i="5"/>
  <c r="F37" i="5"/>
  <c r="E37" i="5"/>
  <c r="D37" i="5"/>
  <c r="C37" i="5"/>
  <c r="B37" i="5"/>
  <c r="K36" i="5"/>
  <c r="J36" i="5"/>
  <c r="I36" i="5"/>
  <c r="H36" i="5"/>
  <c r="G36" i="5"/>
  <c r="F36" i="5"/>
  <c r="E36" i="5"/>
  <c r="D36" i="5"/>
  <c r="C36" i="5"/>
  <c r="B36" i="5"/>
  <c r="K35" i="5"/>
  <c r="J35" i="5"/>
  <c r="I35" i="5"/>
  <c r="H35" i="5"/>
  <c r="G35" i="5"/>
  <c r="F35" i="5"/>
  <c r="E35" i="5"/>
  <c r="D35" i="5"/>
  <c r="C35" i="5"/>
  <c r="B35" i="5"/>
  <c r="K34" i="5"/>
  <c r="J34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K32" i="5"/>
  <c r="J32" i="5"/>
  <c r="I32" i="5"/>
  <c r="H32" i="5"/>
  <c r="G32" i="5"/>
  <c r="F32" i="5"/>
  <c r="E32" i="5"/>
  <c r="D32" i="5"/>
  <c r="C32" i="5"/>
  <c r="B32" i="5"/>
  <c r="K31" i="5"/>
  <c r="J31" i="5"/>
  <c r="I31" i="5"/>
  <c r="H31" i="5"/>
  <c r="G31" i="5"/>
  <c r="F31" i="5"/>
  <c r="E31" i="5"/>
  <c r="D31" i="5"/>
  <c r="C31" i="5"/>
  <c r="B31" i="5"/>
  <c r="K30" i="5"/>
  <c r="J30" i="5"/>
  <c r="I30" i="5"/>
  <c r="H30" i="5"/>
  <c r="G30" i="5"/>
  <c r="F30" i="5"/>
  <c r="E30" i="5"/>
  <c r="D30" i="5"/>
  <c r="C30" i="5"/>
  <c r="B30" i="5"/>
  <c r="K29" i="5"/>
  <c r="J29" i="5"/>
  <c r="I29" i="5"/>
  <c r="H29" i="5"/>
  <c r="G29" i="5"/>
  <c r="F29" i="5"/>
  <c r="E29" i="5"/>
  <c r="D29" i="5"/>
  <c r="C29" i="5"/>
  <c r="B29" i="5"/>
  <c r="K28" i="5"/>
  <c r="J28" i="5"/>
  <c r="I28" i="5"/>
  <c r="H28" i="5"/>
  <c r="G28" i="5"/>
  <c r="F28" i="5"/>
  <c r="E28" i="5"/>
  <c r="D28" i="5"/>
  <c r="C28" i="5"/>
  <c r="B28" i="5"/>
  <c r="K27" i="5"/>
  <c r="J27" i="5"/>
  <c r="I27" i="5"/>
  <c r="H27" i="5"/>
  <c r="G27" i="5"/>
  <c r="F27" i="5"/>
  <c r="E27" i="5"/>
  <c r="D27" i="5"/>
  <c r="C27" i="5"/>
  <c r="B27" i="5"/>
  <c r="K26" i="5"/>
  <c r="J26" i="5"/>
  <c r="I26" i="5"/>
  <c r="H26" i="5"/>
  <c r="G26" i="5"/>
  <c r="F26" i="5"/>
  <c r="E26" i="5"/>
  <c r="D26" i="5"/>
  <c r="C26" i="5"/>
  <c r="B26" i="5"/>
  <c r="K25" i="5"/>
  <c r="J25" i="5"/>
  <c r="I25" i="5"/>
  <c r="H25" i="5"/>
  <c r="G25" i="5"/>
  <c r="F25" i="5"/>
  <c r="E25" i="5"/>
  <c r="D25" i="5"/>
  <c r="C25" i="5"/>
  <c r="B25" i="5"/>
  <c r="K24" i="5"/>
  <c r="J24" i="5"/>
  <c r="I24" i="5"/>
  <c r="H24" i="5"/>
  <c r="G24" i="5"/>
  <c r="F24" i="5"/>
  <c r="E24" i="5"/>
  <c r="D24" i="5"/>
  <c r="C24" i="5"/>
  <c r="B24" i="5"/>
  <c r="K23" i="5"/>
  <c r="J23" i="5"/>
  <c r="I23" i="5"/>
  <c r="H23" i="5"/>
  <c r="G23" i="5"/>
  <c r="F23" i="5"/>
  <c r="E23" i="5"/>
  <c r="D23" i="5"/>
  <c r="C23" i="5"/>
  <c r="B23" i="5"/>
  <c r="K22" i="5"/>
  <c r="J22" i="5"/>
  <c r="I22" i="5"/>
  <c r="H22" i="5"/>
  <c r="G22" i="5"/>
  <c r="F22" i="5"/>
  <c r="E22" i="5"/>
  <c r="D22" i="5"/>
  <c r="C22" i="5"/>
  <c r="B22" i="5"/>
  <c r="W5" i="4"/>
  <c r="W12" i="4" s="1"/>
  <c r="W13" i="4" s="1"/>
  <c r="V5" i="4"/>
  <c r="U5" i="4"/>
  <c r="T5" i="4"/>
  <c r="S5" i="4"/>
  <c r="R5" i="4"/>
  <c r="Q5" i="4"/>
  <c r="P5" i="4"/>
  <c r="O5" i="4"/>
  <c r="N5" i="4"/>
  <c r="K5" i="4"/>
  <c r="J5" i="4"/>
  <c r="I5" i="4"/>
  <c r="H5" i="4"/>
  <c r="H11" i="4" s="1"/>
  <c r="H12" i="4" s="1"/>
  <c r="G5" i="4"/>
  <c r="F5" i="4"/>
  <c r="F11" i="4" s="1"/>
  <c r="F12" i="4" s="1"/>
  <c r="E5" i="4"/>
  <c r="D5" i="4"/>
  <c r="C5" i="4"/>
  <c r="B5" i="4"/>
  <c r="W4" i="4"/>
  <c r="V4" i="4"/>
  <c r="V12" i="4" s="1"/>
  <c r="V13" i="4" s="1"/>
  <c r="U4" i="4"/>
  <c r="U8" i="4" s="1"/>
  <c r="T4" i="4"/>
  <c r="T8" i="4" s="1"/>
  <c r="S4" i="4"/>
  <c r="S8" i="4" s="1"/>
  <c r="R4" i="4"/>
  <c r="R7" i="4" s="1"/>
  <c r="Q4" i="4"/>
  <c r="P4" i="4"/>
  <c r="K11" i="5" s="1"/>
  <c r="O4" i="4"/>
  <c r="N4" i="4"/>
  <c r="N7" i="4" s="1"/>
  <c r="K4" i="4"/>
  <c r="K7" i="4" s="1"/>
  <c r="J4" i="4"/>
  <c r="J7" i="4" s="1"/>
  <c r="I4" i="4"/>
  <c r="H4" i="4"/>
  <c r="G4" i="4"/>
  <c r="F4" i="4"/>
  <c r="E4" i="4"/>
  <c r="E11" i="5" s="1"/>
  <c r="D4" i="4"/>
  <c r="D11" i="5" s="1"/>
  <c r="C4" i="4"/>
  <c r="C7" i="4" s="1"/>
  <c r="B4" i="4"/>
  <c r="B7" i="4" s="1"/>
  <c r="B9" i="4" s="1"/>
  <c r="L27" i="56"/>
  <c r="K27" i="56"/>
  <c r="J27" i="56"/>
  <c r="I27" i="56"/>
  <c r="H27" i="56"/>
  <c r="G27" i="56"/>
  <c r="F27" i="56"/>
  <c r="E27" i="56"/>
  <c r="D27" i="56"/>
  <c r="C27" i="56"/>
  <c r="L26" i="56"/>
  <c r="K26" i="56"/>
  <c r="J26" i="56"/>
  <c r="I26" i="56"/>
  <c r="H26" i="56"/>
  <c r="G26" i="56"/>
  <c r="F26" i="56"/>
  <c r="E26" i="56"/>
  <c r="D26" i="56"/>
  <c r="C26" i="56"/>
  <c r="L25" i="56"/>
  <c r="K25" i="56"/>
  <c r="J25" i="56"/>
  <c r="I25" i="56"/>
  <c r="H25" i="56"/>
  <c r="G25" i="56"/>
  <c r="F25" i="56"/>
  <c r="E25" i="56"/>
  <c r="D25" i="56"/>
  <c r="C25" i="56"/>
  <c r="L24" i="56"/>
  <c r="K24" i="56"/>
  <c r="J24" i="56"/>
  <c r="I24" i="56"/>
  <c r="H24" i="56"/>
  <c r="G24" i="56"/>
  <c r="F24" i="56"/>
  <c r="E24" i="56"/>
  <c r="D24" i="56"/>
  <c r="C24" i="56"/>
  <c r="L23" i="56"/>
  <c r="K23" i="56"/>
  <c r="J23" i="56"/>
  <c r="I23" i="56"/>
  <c r="H23" i="56"/>
  <c r="G23" i="56"/>
  <c r="F23" i="56"/>
  <c r="E23" i="56"/>
  <c r="D23" i="56"/>
  <c r="C23" i="56"/>
  <c r="L19" i="56"/>
  <c r="K19" i="56"/>
  <c r="J19" i="56"/>
  <c r="I19" i="56"/>
  <c r="H19" i="56"/>
  <c r="G19" i="56"/>
  <c r="F19" i="56"/>
  <c r="E19" i="56"/>
  <c r="D19" i="56"/>
  <c r="C19" i="56"/>
  <c r="L18" i="56"/>
  <c r="K18" i="56"/>
  <c r="J18" i="56"/>
  <c r="I18" i="56"/>
  <c r="H18" i="56"/>
  <c r="G18" i="56"/>
  <c r="F18" i="56"/>
  <c r="E18" i="56"/>
  <c r="D18" i="56"/>
  <c r="C18" i="56"/>
  <c r="L17" i="56"/>
  <c r="K17" i="56"/>
  <c r="J17" i="56"/>
  <c r="I17" i="56"/>
  <c r="H17" i="56"/>
  <c r="G17" i="56"/>
  <c r="F17" i="56"/>
  <c r="E17" i="56"/>
  <c r="D17" i="56"/>
  <c r="C17" i="56"/>
  <c r="L16" i="56"/>
  <c r="K16" i="56"/>
  <c r="J16" i="56"/>
  <c r="I16" i="56"/>
  <c r="H16" i="56"/>
  <c r="G16" i="56"/>
  <c r="F16" i="56"/>
  <c r="E16" i="56"/>
  <c r="D16" i="56"/>
  <c r="C16" i="56"/>
  <c r="L15" i="56"/>
  <c r="K15" i="56"/>
  <c r="J15" i="56"/>
  <c r="I15" i="56"/>
  <c r="H15" i="56"/>
  <c r="G15" i="56"/>
  <c r="F15" i="56"/>
  <c r="E15" i="56"/>
  <c r="D15" i="56"/>
  <c r="C15" i="56"/>
  <c r="L11" i="56"/>
  <c r="K11" i="56"/>
  <c r="K35" i="56" s="1"/>
  <c r="J11" i="56"/>
  <c r="I11" i="56"/>
  <c r="H11" i="56"/>
  <c r="G11" i="56"/>
  <c r="F11" i="56"/>
  <c r="E11" i="56"/>
  <c r="D11" i="56"/>
  <c r="C11" i="56"/>
  <c r="L10" i="56"/>
  <c r="K10" i="56"/>
  <c r="J10" i="56"/>
  <c r="I10" i="56"/>
  <c r="H10" i="56"/>
  <c r="G10" i="56"/>
  <c r="F10" i="56"/>
  <c r="F34" i="56" s="1"/>
  <c r="E10" i="56"/>
  <c r="E34" i="56" s="1"/>
  <c r="D10" i="56"/>
  <c r="C10" i="56"/>
  <c r="L9" i="56"/>
  <c r="K9" i="56"/>
  <c r="J9" i="56"/>
  <c r="I9" i="56"/>
  <c r="H9" i="56"/>
  <c r="H33" i="56" s="1"/>
  <c r="G9" i="56"/>
  <c r="F9" i="56"/>
  <c r="E9" i="56"/>
  <c r="D9" i="56"/>
  <c r="C9" i="56"/>
  <c r="L8" i="56"/>
  <c r="K8" i="56"/>
  <c r="J8" i="56"/>
  <c r="I8" i="56"/>
  <c r="H8" i="56"/>
  <c r="G8" i="56"/>
  <c r="F8" i="56"/>
  <c r="E8" i="56"/>
  <c r="D8" i="56"/>
  <c r="C8" i="56"/>
  <c r="L7" i="56"/>
  <c r="L31" i="56" s="1"/>
  <c r="K7" i="56"/>
  <c r="K31" i="56" s="1"/>
  <c r="J7" i="56"/>
  <c r="I7" i="56"/>
  <c r="H7" i="56"/>
  <c r="G7" i="56"/>
  <c r="F7" i="56"/>
  <c r="E7" i="56"/>
  <c r="D7" i="56"/>
  <c r="D31" i="56" s="1"/>
  <c r="C7" i="56"/>
  <c r="C31" i="56" s="1"/>
  <c r="X16" i="2"/>
  <c r="W16" i="2"/>
  <c r="V16" i="2"/>
  <c r="T16" i="2"/>
  <c r="X15" i="2"/>
  <c r="W15" i="2"/>
  <c r="V15" i="2"/>
  <c r="T15" i="2"/>
  <c r="X14" i="2"/>
  <c r="W14" i="2"/>
  <c r="V14" i="2"/>
  <c r="T14" i="2"/>
  <c r="X13" i="2"/>
  <c r="W13" i="2"/>
  <c r="V13" i="2"/>
  <c r="T13" i="2"/>
  <c r="X12" i="2"/>
  <c r="W12" i="2"/>
  <c r="V12" i="2"/>
  <c r="T12" i="2"/>
  <c r="X11" i="2"/>
  <c r="W11" i="2"/>
  <c r="V11" i="2"/>
  <c r="X10" i="2"/>
  <c r="W10" i="2"/>
  <c r="V10" i="2"/>
  <c r="X9" i="2"/>
  <c r="W9" i="2"/>
  <c r="V9" i="2"/>
  <c r="X8" i="2"/>
  <c r="W8" i="2"/>
  <c r="V8" i="2"/>
  <c r="X7" i="2"/>
  <c r="W7" i="2"/>
  <c r="V7" i="2"/>
  <c r="E14" i="1"/>
  <c r="E37" i="62"/>
  <c r="E36" i="62"/>
  <c r="F36" i="62" s="1"/>
  <c r="E31" i="62"/>
  <c r="E29" i="62"/>
  <c r="F29" i="62" s="1"/>
  <c r="E26" i="62"/>
  <c r="F26" i="62" s="1"/>
  <c r="E28" i="62"/>
  <c r="F28" i="62" s="1"/>
  <c r="G15" i="62"/>
  <c r="H15" i="62" s="1"/>
  <c r="H4" i="62"/>
  <c r="G4" i="62"/>
  <c r="F4" i="62"/>
  <c r="E4" i="62"/>
  <c r="D4" i="62"/>
  <c r="E37" i="61"/>
  <c r="F37" i="61" s="1"/>
  <c r="E34" i="61"/>
  <c r="F34" i="61" s="1"/>
  <c r="E33" i="61"/>
  <c r="F33" i="61" s="1"/>
  <c r="E31" i="61"/>
  <c r="F31" i="61" s="1"/>
  <c r="E25" i="61"/>
  <c r="E24" i="61"/>
  <c r="H4" i="61"/>
  <c r="G4" i="61"/>
  <c r="F4" i="61"/>
  <c r="E4" i="61"/>
  <c r="D4" i="61"/>
  <c r="E25" i="60"/>
  <c r="F25" i="60" s="1"/>
  <c r="H4" i="60"/>
  <c r="G4" i="60"/>
  <c r="F4" i="60"/>
  <c r="E4" i="60"/>
  <c r="D4" i="60"/>
  <c r="E35" i="59"/>
  <c r="F35" i="59" s="1"/>
  <c r="E28" i="59"/>
  <c r="F28" i="59" s="1"/>
  <c r="H4" i="59"/>
  <c r="G4" i="59"/>
  <c r="F4" i="59"/>
  <c r="E4" i="59"/>
  <c r="D4" i="59"/>
  <c r="E37" i="58"/>
  <c r="E25" i="58"/>
  <c r="F25" i="58" s="1"/>
  <c r="E26" i="58"/>
  <c r="H4" i="58"/>
  <c r="G4" i="58"/>
  <c r="F4" i="58"/>
  <c r="E4" i="58"/>
  <c r="D4" i="58"/>
  <c r="E15" i="62"/>
  <c r="E17" i="61"/>
  <c r="F17" i="61" s="1"/>
  <c r="E15" i="61"/>
  <c r="F15" i="61" s="1"/>
  <c r="E15" i="60"/>
  <c r="F15" i="60" s="1"/>
  <c r="E32" i="59"/>
  <c r="F32" i="59" s="1"/>
  <c r="E15" i="59"/>
  <c r="F15" i="59" s="1"/>
  <c r="E16" i="58"/>
  <c r="F16" i="58" s="1"/>
  <c r="E15" i="58"/>
  <c r="F15" i="58"/>
  <c r="Q11" i="2"/>
  <c r="O11" i="2"/>
  <c r="N11" i="2"/>
  <c r="P11" i="2"/>
  <c r="G16" i="62"/>
  <c r="H16" i="62" s="1"/>
  <c r="G33" i="62"/>
  <c r="E22" i="60"/>
  <c r="F22" i="60" s="1"/>
  <c r="E23" i="60"/>
  <c r="F23" i="60" s="1"/>
  <c r="G17" i="59"/>
  <c r="H17" i="59" s="1"/>
  <c r="G16" i="59"/>
  <c r="H16" i="59" s="1"/>
  <c r="E25" i="62"/>
  <c r="F25" i="62" s="1"/>
  <c r="E27" i="58"/>
  <c r="E36" i="59"/>
  <c r="E18" i="61"/>
  <c r="F18" i="61" s="1"/>
  <c r="G24" i="61"/>
  <c r="H24" i="61" s="1"/>
  <c r="G16" i="61"/>
  <c r="H16" i="61" s="1"/>
  <c r="G17" i="61"/>
  <c r="H17" i="61" s="1"/>
  <c r="E23" i="62"/>
  <c r="F23" i="62" s="1"/>
  <c r="G15" i="58"/>
  <c r="H15" i="58" s="1"/>
  <c r="J15" i="58" s="1"/>
  <c r="E20" i="59"/>
  <c r="F20" i="59" s="1"/>
  <c r="J20" i="59" s="1"/>
  <c r="E31" i="59"/>
  <c r="F31" i="59" s="1"/>
  <c r="G30" i="60"/>
  <c r="H30" i="60" s="1"/>
  <c r="E18" i="60"/>
  <c r="F18" i="60" s="1"/>
  <c r="E30" i="62"/>
  <c r="F30" i="62" s="1"/>
  <c r="E33" i="58"/>
  <c r="F33" i="58" s="1"/>
  <c r="E33" i="62"/>
  <c r="F33" i="62" s="1"/>
  <c r="F37" i="62"/>
  <c r="G32" i="58"/>
  <c r="H32" i="58" s="1"/>
  <c r="E19" i="58"/>
  <c r="F19" i="58" s="1"/>
  <c r="G16" i="58"/>
  <c r="H16" i="58" s="1"/>
  <c r="G17" i="58"/>
  <c r="H17" i="58" s="1"/>
  <c r="E21" i="58"/>
  <c r="F21" i="58" s="1"/>
  <c r="G18" i="58"/>
  <c r="H18" i="58" s="1"/>
  <c r="E17" i="58"/>
  <c r="E24" i="59"/>
  <c r="F24" i="59" s="1"/>
  <c r="E27" i="59"/>
  <c r="F27" i="59" s="1"/>
  <c r="G23" i="59"/>
  <c r="H23" i="59" s="1"/>
  <c r="E19" i="60"/>
  <c r="F19" i="60" s="1"/>
  <c r="E24" i="62"/>
  <c r="E27" i="62"/>
  <c r="E19" i="59"/>
  <c r="F19" i="59" s="1"/>
  <c r="G21" i="59"/>
  <c r="H21" i="59" s="1"/>
  <c r="G29" i="59"/>
  <c r="H29" i="59" s="1"/>
  <c r="E17" i="60"/>
  <c r="F17" i="60" s="1"/>
  <c r="G19" i="60"/>
  <c r="H19" i="60" s="1"/>
  <c r="G31" i="62"/>
  <c r="H31" i="62" s="1"/>
  <c r="E18" i="59"/>
  <c r="F18" i="59" s="1"/>
  <c r="G20" i="59"/>
  <c r="H20" i="59" s="1"/>
  <c r="G36" i="59"/>
  <c r="H36" i="59" s="1"/>
  <c r="J36" i="59" s="1"/>
  <c r="E16" i="60"/>
  <c r="G18" i="60"/>
  <c r="H18" i="60"/>
  <c r="E20" i="62"/>
  <c r="F20" i="62" s="1"/>
  <c r="G22" i="62"/>
  <c r="H22" i="62" s="1"/>
  <c r="G30" i="62"/>
  <c r="H30" i="62" s="1"/>
  <c r="E17" i="59"/>
  <c r="F17" i="59" s="1"/>
  <c r="G27" i="59"/>
  <c r="H27" i="59" s="1"/>
  <c r="G35" i="59"/>
  <c r="H35" i="59" s="1"/>
  <c r="G17" i="60"/>
  <c r="H17" i="60" s="1"/>
  <c r="E19" i="62"/>
  <c r="F19" i="62" s="1"/>
  <c r="G21" i="62"/>
  <c r="H21" i="62" s="1"/>
  <c r="G37" i="62"/>
  <c r="H37" i="62" s="1"/>
  <c r="E16" i="59"/>
  <c r="F16" i="59" s="1"/>
  <c r="G18" i="59"/>
  <c r="H18" i="59" s="1"/>
  <c r="G16" i="60"/>
  <c r="H16" i="60" s="1"/>
  <c r="G24" i="60"/>
  <c r="H24" i="60" s="1"/>
  <c r="E18" i="62"/>
  <c r="F18" i="62" s="1"/>
  <c r="G20" i="62"/>
  <c r="H20" i="62" s="1"/>
  <c r="G28" i="62"/>
  <c r="H28" i="62" s="1"/>
  <c r="G36" i="62"/>
  <c r="G15" i="60"/>
  <c r="H15" i="60" s="1"/>
  <c r="J15" i="60" s="1"/>
  <c r="E21" i="60"/>
  <c r="F21" i="60" s="1"/>
  <c r="G23" i="60"/>
  <c r="H23" i="60"/>
  <c r="E17" i="62"/>
  <c r="F17" i="62" s="1"/>
  <c r="G19" i="62"/>
  <c r="H19" i="62" s="1"/>
  <c r="G27" i="62"/>
  <c r="H27" i="62" s="1"/>
  <c r="G35" i="62"/>
  <c r="H35" i="62" s="1"/>
  <c r="E20" i="60"/>
  <c r="F20" i="60" s="1"/>
  <c r="G22" i="60"/>
  <c r="H22" i="60" s="1"/>
  <c r="E16" i="62"/>
  <c r="F16" i="62" s="1"/>
  <c r="G18" i="62"/>
  <c r="H18" i="62" s="1"/>
  <c r="G26" i="62"/>
  <c r="H26" i="62" s="1"/>
  <c r="P10" i="2"/>
  <c r="P33" i="2" s="1"/>
  <c r="Q10" i="2"/>
  <c r="Q33" i="2" s="1"/>
  <c r="O10" i="2"/>
  <c r="P9" i="2"/>
  <c r="P32" i="2" s="1"/>
  <c r="H20" i="2"/>
  <c r="Q20" i="2" s="1"/>
  <c r="Q43" i="2" s="1"/>
  <c r="O9" i="2"/>
  <c r="C21" i="2"/>
  <c r="C22" i="2"/>
  <c r="G19" i="2"/>
  <c r="Q8" i="2"/>
  <c r="Q31" i="2" s="1"/>
  <c r="O8" i="2"/>
  <c r="C19" i="2"/>
  <c r="H29" i="2"/>
  <c r="O7" i="2"/>
  <c r="D21" i="2"/>
  <c r="D22" i="2"/>
  <c r="E21" i="2"/>
  <c r="F22" i="2"/>
  <c r="O22" i="2" s="1"/>
  <c r="Q22" i="2"/>
  <c r="Q45" i="2" s="1"/>
  <c r="F36" i="59"/>
  <c r="F16" i="60"/>
  <c r="F27" i="62"/>
  <c r="Q7" i="2"/>
  <c r="D11" i="1"/>
  <c r="C21" i="1" s="1"/>
  <c r="B20" i="2"/>
  <c r="B21" i="2"/>
  <c r="Q5" i="2"/>
  <c r="P5" i="2"/>
  <c r="O5" i="2"/>
  <c r="O39" i="2" s="1"/>
  <c r="P34" i="2"/>
  <c r="B19" i="7"/>
  <c r="C27" i="7"/>
  <c r="C23" i="7"/>
  <c r="C20" i="1"/>
  <c r="H16" i="2"/>
  <c r="G16" i="2"/>
  <c r="F16" i="2"/>
  <c r="O16" i="2"/>
  <c r="E12" i="2"/>
  <c r="E23" i="2" s="1"/>
  <c r="L4" i="56"/>
  <c r="L43" i="56" s="1"/>
  <c r="K4" i="56"/>
  <c r="K43" i="56" s="1"/>
  <c r="J4" i="56"/>
  <c r="J43" i="56" s="1"/>
  <c r="I4" i="56"/>
  <c r="I43" i="56" s="1"/>
  <c r="H4" i="56"/>
  <c r="H43" i="56" s="1"/>
  <c r="G4" i="56"/>
  <c r="G43" i="56" s="1"/>
  <c r="F4" i="56"/>
  <c r="F43" i="56" s="1"/>
  <c r="E4" i="56"/>
  <c r="E43" i="56" s="1"/>
  <c r="D4" i="56"/>
  <c r="D43" i="56" s="1"/>
  <c r="C4" i="56"/>
  <c r="L35" i="56"/>
  <c r="F12" i="2"/>
  <c r="O12" i="2"/>
  <c r="P12" i="2"/>
  <c r="P15" i="2"/>
  <c r="P16" i="2"/>
  <c r="Q16" i="2"/>
  <c r="F15" i="2"/>
  <c r="O15" i="2"/>
  <c r="H11" i="5"/>
  <c r="G11" i="5"/>
  <c r="S12" i="2"/>
  <c r="S13" i="2"/>
  <c r="S14" i="2"/>
  <c r="S15" i="2"/>
  <c r="S16" i="2"/>
  <c r="N12" i="2"/>
  <c r="N23" i="2" s="1"/>
  <c r="N35" i="2"/>
  <c r="N46" i="2"/>
  <c r="N13" i="2"/>
  <c r="N24" i="2"/>
  <c r="N14" i="2"/>
  <c r="N25" i="2"/>
  <c r="N15" i="2"/>
  <c r="N38" i="2"/>
  <c r="N49" i="2"/>
  <c r="N16" i="2"/>
  <c r="N27" i="2" s="1"/>
  <c r="E13" i="2"/>
  <c r="E14" i="2"/>
  <c r="E15" i="2"/>
  <c r="E16" i="2"/>
  <c r="D12" i="2"/>
  <c r="D13" i="2"/>
  <c r="D24" i="2" s="1"/>
  <c r="D14" i="2"/>
  <c r="D25" i="2" s="1"/>
  <c r="D15" i="2"/>
  <c r="D16" i="2"/>
  <c r="C16" i="2"/>
  <c r="C15" i="2"/>
  <c r="C14" i="2"/>
  <c r="C25" i="2" s="1"/>
  <c r="C13" i="2"/>
  <c r="C12" i="2"/>
  <c r="G15" i="2"/>
  <c r="G26" i="2" s="1"/>
  <c r="P26" i="2" s="1"/>
  <c r="P49" i="2" s="1"/>
  <c r="G12" i="2"/>
  <c r="G14" i="2"/>
  <c r="G25" i="2" s="1"/>
  <c r="P25" i="2" s="1"/>
  <c r="P48" i="2" s="1"/>
  <c r="Q14" i="2"/>
  <c r="P13" i="2"/>
  <c r="P36" i="2" s="1"/>
  <c r="H13" i="2"/>
  <c r="F13" i="2"/>
  <c r="F24" i="2" s="1"/>
  <c r="O24" i="2" s="1"/>
  <c r="O13" i="2"/>
  <c r="Q12" i="2"/>
  <c r="Q35" i="2" s="1"/>
  <c r="H12" i="2"/>
  <c r="F14" i="2"/>
  <c r="O14" i="2" s="1"/>
  <c r="G13" i="2"/>
  <c r="P14" i="2"/>
  <c r="H14" i="2"/>
  <c r="H25" i="2" s="1"/>
  <c r="Q25" i="2" s="1"/>
  <c r="Q48" i="2" s="1"/>
  <c r="Q13" i="2"/>
  <c r="N37" i="2"/>
  <c r="N48" i="2" s="1"/>
  <c r="N36" i="2"/>
  <c r="N47" i="2" s="1"/>
  <c r="N26" i="2"/>
  <c r="Q15" i="2"/>
  <c r="H15" i="2"/>
  <c r="C26" i="2"/>
  <c r="C23" i="2"/>
  <c r="C24" i="2"/>
  <c r="D23" i="2"/>
  <c r="E24" i="2"/>
  <c r="E26" i="2"/>
  <c r="E25" i="2"/>
  <c r="S11" i="2"/>
  <c r="S10" i="2"/>
  <c r="S9" i="2"/>
  <c r="S8" i="2"/>
  <c r="S7" i="2"/>
  <c r="N10" i="2"/>
  <c r="N33" i="2" s="1"/>
  <c r="N44" i="2" s="1"/>
  <c r="N21" i="2"/>
  <c r="N9" i="2"/>
  <c r="N20" i="2" s="1"/>
  <c r="N8" i="2"/>
  <c r="N19" i="2" s="1"/>
  <c r="N7" i="2"/>
  <c r="N30" i="2"/>
  <c r="B19" i="2"/>
  <c r="P37" i="2"/>
  <c r="P39" i="2"/>
  <c r="P38" i="2"/>
  <c r="P35" i="2"/>
  <c r="Q37" i="2"/>
  <c r="Q39" i="2"/>
  <c r="Q38" i="2"/>
  <c r="Q36" i="2"/>
  <c r="O38" i="2"/>
  <c r="C20" i="2"/>
  <c r="E19" i="2"/>
  <c r="D19" i="2"/>
  <c r="E20" i="2"/>
  <c r="F23" i="2"/>
  <c r="O23" i="2" s="1"/>
  <c r="Q30" i="2"/>
  <c r="H26" i="2"/>
  <c r="Q26" i="2" s="1"/>
  <c r="Q49" i="2" s="1"/>
  <c r="Q27" i="2"/>
  <c r="Q50" i="2"/>
  <c r="O27" i="2"/>
  <c r="P27" i="2"/>
  <c r="P50" i="2"/>
  <c r="G21" i="2"/>
  <c r="P21" i="2" s="1"/>
  <c r="P44" i="2" s="1"/>
  <c r="F21" i="2"/>
  <c r="O21" i="2" s="1"/>
  <c r="F19" i="2"/>
  <c r="O19" i="2" s="1"/>
  <c r="P19" i="2"/>
  <c r="P42" i="2" s="1"/>
  <c r="H21" i="2"/>
  <c r="Q21" i="2" s="1"/>
  <c r="Q44" i="2" s="1"/>
  <c r="F20" i="2"/>
  <c r="O20" i="2" s="1"/>
  <c r="H19" i="2"/>
  <c r="Q19" i="2" s="1"/>
  <c r="Q42" i="2" s="1"/>
  <c r="F25" i="2"/>
  <c r="O25" i="2"/>
  <c r="F26" i="2"/>
  <c r="O26" i="2"/>
  <c r="H24" i="2"/>
  <c r="Q24" i="2" s="1"/>
  <c r="Q47" i="2" s="1"/>
  <c r="G24" i="2"/>
  <c r="P24" i="2" s="1"/>
  <c r="P47" i="2" s="1"/>
  <c r="H23" i="2"/>
  <c r="Q23" i="2" s="1"/>
  <c r="Q46" i="2" s="1"/>
  <c r="K12" i="2"/>
  <c r="J12" i="2"/>
  <c r="J15" i="2"/>
  <c r="I15" i="2"/>
  <c r="J14" i="2"/>
  <c r="I13" i="2"/>
  <c r="I12" i="2"/>
  <c r="K16" i="2"/>
  <c r="J13" i="2"/>
  <c r="K14" i="2"/>
  <c r="K13" i="2"/>
  <c r="I14" i="2"/>
  <c r="I16" i="2"/>
  <c r="J16" i="2"/>
  <c r="K15" i="2"/>
  <c r="K26" i="7"/>
  <c r="D26" i="7"/>
  <c r="G27" i="7"/>
  <c r="G25" i="7"/>
  <c r="I27" i="7"/>
  <c r="F25" i="7"/>
  <c r="G45" i="56" s="1"/>
  <c r="J26" i="7"/>
  <c r="E26" i="7"/>
  <c r="F46" i="56"/>
  <c r="J23" i="7"/>
  <c r="C26" i="7"/>
  <c r="D46" i="56" s="1"/>
  <c r="E25" i="7"/>
  <c r="F45" i="56" s="1"/>
  <c r="J25" i="7"/>
  <c r="K45" i="56" s="1"/>
  <c r="B11" i="5"/>
  <c r="Y33" i="5" s="1"/>
  <c r="H7" i="4"/>
  <c r="Q8" i="4"/>
  <c r="Q7" i="4"/>
  <c r="F11" i="5"/>
  <c r="F7" i="4"/>
  <c r="I7" i="4"/>
  <c r="I11" i="4"/>
  <c r="I12" i="4" s="1"/>
  <c r="V7" i="4"/>
  <c r="G7" i="4"/>
  <c r="W7" i="4"/>
  <c r="W8" i="4"/>
  <c r="J11" i="4"/>
  <c r="J12" i="4" s="1"/>
  <c r="P7" i="4"/>
  <c r="T7" i="4"/>
  <c r="J11" i="5"/>
  <c r="O7" i="4"/>
  <c r="O8" i="4"/>
  <c r="O12" i="4"/>
  <c r="O13" i="4"/>
  <c r="G33" i="56"/>
  <c r="N10" i="4" l="1"/>
  <c r="N9" i="4"/>
  <c r="V8" i="4"/>
  <c r="I31" i="56"/>
  <c r="G31" i="56"/>
  <c r="H25" i="7"/>
  <c r="I45" i="56" s="1"/>
  <c r="N12" i="4"/>
  <c r="N13" i="4" s="1"/>
  <c r="I26" i="7"/>
  <c r="J46" i="56" s="1"/>
  <c r="N8" i="4"/>
  <c r="I32" i="56"/>
  <c r="D25" i="7"/>
  <c r="H27" i="7"/>
  <c r="I11" i="5"/>
  <c r="K25" i="7"/>
  <c r="L45" i="56" s="1"/>
  <c r="J27" i="7"/>
  <c r="K47" i="56" s="1"/>
  <c r="E24" i="7"/>
  <c r="F44" i="56" s="1"/>
  <c r="G46" i="56"/>
  <c r="P8" i="4"/>
  <c r="F31" i="56"/>
  <c r="J33" i="56"/>
  <c r="G11" i="4"/>
  <c r="G12" i="4" s="1"/>
  <c r="H46" i="56"/>
  <c r="S12" i="4"/>
  <c r="S13" i="4" s="1"/>
  <c r="E11" i="4"/>
  <c r="E12" i="4" s="1"/>
  <c r="R12" i="4"/>
  <c r="R13" i="4" s="1"/>
  <c r="E46" i="56"/>
  <c r="D23" i="7"/>
  <c r="S7" i="4"/>
  <c r="E7" i="4"/>
  <c r="R8" i="4"/>
  <c r="K46" i="56"/>
  <c r="L32" i="56"/>
  <c r="E23" i="7"/>
  <c r="F23" i="7"/>
  <c r="K23" i="7"/>
  <c r="N33" i="5"/>
  <c r="L40" i="5"/>
  <c r="D11" i="4"/>
  <c r="D12" i="4" s="1"/>
  <c r="I23" i="7"/>
  <c r="G32" i="56"/>
  <c r="I34" i="56"/>
  <c r="G34" i="56"/>
  <c r="P12" i="4"/>
  <c r="P13" i="4" s="1"/>
  <c r="D27" i="7"/>
  <c r="E47" i="56" s="1"/>
  <c r="L46" i="56"/>
  <c r="L46" i="5"/>
  <c r="D7" i="4"/>
  <c r="H23" i="7"/>
  <c r="D32" i="56"/>
  <c r="Q12" i="4"/>
  <c r="Q13" i="4" s="1"/>
  <c r="L34" i="5"/>
  <c r="J32" i="56"/>
  <c r="L54" i="5"/>
  <c r="R33" i="5"/>
  <c r="L49" i="5"/>
  <c r="L56" i="5"/>
  <c r="L52" i="5"/>
  <c r="L41" i="5"/>
  <c r="Q33" i="5"/>
  <c r="U33" i="5"/>
  <c r="X33" i="5"/>
  <c r="L53" i="5"/>
  <c r="B11" i="4"/>
  <c r="B12" i="4" s="1"/>
  <c r="L44" i="5"/>
  <c r="L47" i="5"/>
  <c r="L39" i="5"/>
  <c r="L43" i="5"/>
  <c r="O33" i="5"/>
  <c r="L37" i="5"/>
  <c r="L11" i="5"/>
  <c r="L51" i="5"/>
  <c r="L57" i="5"/>
  <c r="B8" i="4"/>
  <c r="S33" i="5"/>
  <c r="L35" i="5"/>
  <c r="T12" i="4"/>
  <c r="T13" i="4" s="1"/>
  <c r="M33" i="5"/>
  <c r="L58" i="5"/>
  <c r="L50" i="5"/>
  <c r="L38" i="5"/>
  <c r="T33" i="5"/>
  <c r="L45" i="5"/>
  <c r="L28" i="5"/>
  <c r="J28" i="62"/>
  <c r="J23" i="60"/>
  <c r="J16" i="58"/>
  <c r="J20" i="62"/>
  <c r="J26" i="62"/>
  <c r="J17" i="60"/>
  <c r="J19" i="60"/>
  <c r="J18" i="60"/>
  <c r="J35" i="59"/>
  <c r="J16" i="59"/>
  <c r="K16" i="59" s="1"/>
  <c r="Q34" i="2"/>
  <c r="J31" i="56"/>
  <c r="H32" i="56"/>
  <c r="F33" i="56"/>
  <c r="D34" i="56"/>
  <c r="L34" i="56"/>
  <c r="J35" i="56"/>
  <c r="H31" i="56"/>
  <c r="F32" i="56"/>
  <c r="D33" i="56"/>
  <c r="L33" i="56"/>
  <c r="J34" i="56"/>
  <c r="H35" i="56"/>
  <c r="H34" i="56"/>
  <c r="F35" i="56"/>
  <c r="E33" i="56"/>
  <c r="C34" i="56"/>
  <c r="K34" i="56"/>
  <c r="I35" i="56"/>
  <c r="E32" i="56"/>
  <c r="C33" i="56"/>
  <c r="K33" i="56"/>
  <c r="G35" i="56"/>
  <c r="D35" i="56"/>
  <c r="E31" i="56"/>
  <c r="C32" i="56"/>
  <c r="K32" i="56"/>
  <c r="I33" i="56"/>
  <c r="E35" i="56"/>
  <c r="H45" i="56"/>
  <c r="E45" i="56"/>
  <c r="C35" i="56"/>
  <c r="J24" i="7"/>
  <c r="K44" i="56" s="1"/>
  <c r="F24" i="61"/>
  <c r="J24" i="61" s="1"/>
  <c r="D47" i="56"/>
  <c r="O37" i="2"/>
  <c r="I47" i="56"/>
  <c r="N39" i="2"/>
  <c r="N50" i="2" s="1"/>
  <c r="O35" i="2"/>
  <c r="H36" i="62"/>
  <c r="J36" i="62" s="1"/>
  <c r="G18" i="61"/>
  <c r="J16" i="60"/>
  <c r="K16" i="60" s="1"/>
  <c r="G27" i="61"/>
  <c r="H27" i="61" s="1"/>
  <c r="E19" i="61"/>
  <c r="H33" i="62"/>
  <c r="J33" i="62" s="1"/>
  <c r="E32" i="58"/>
  <c r="E31" i="58"/>
  <c r="G27" i="58"/>
  <c r="H27" i="58" s="1"/>
  <c r="E28" i="58"/>
  <c r="E30" i="58"/>
  <c r="G31" i="58"/>
  <c r="H31" i="58" s="1"/>
  <c r="F37" i="58"/>
  <c r="U12" i="4"/>
  <c r="U13" i="4" s="1"/>
  <c r="J47" i="56"/>
  <c r="F26" i="58"/>
  <c r="O33" i="2"/>
  <c r="O48" i="2"/>
  <c r="O46" i="2"/>
  <c r="O44" i="2"/>
  <c r="O42" i="2"/>
  <c r="O30" i="2"/>
  <c r="O50" i="2"/>
  <c r="O47" i="2"/>
  <c r="C24" i="7"/>
  <c r="D44" i="56" s="1"/>
  <c r="I24" i="7"/>
  <c r="J44" i="56" s="1"/>
  <c r="G24" i="7"/>
  <c r="H44" i="56" s="1"/>
  <c r="E29" i="61"/>
  <c r="E27" i="61"/>
  <c r="G47" i="56"/>
  <c r="J18" i="62"/>
  <c r="G30" i="61"/>
  <c r="H30" i="61" s="1"/>
  <c r="F25" i="61"/>
  <c r="O31" i="2"/>
  <c r="U7" i="4"/>
  <c r="L47" i="56"/>
  <c r="O43" i="2"/>
  <c r="O36" i="2"/>
  <c r="C11" i="4"/>
  <c r="C12" i="4" s="1"/>
  <c r="L48" i="5"/>
  <c r="L42" i="5"/>
  <c r="L55" i="5"/>
  <c r="L36" i="5"/>
  <c r="P33" i="5"/>
  <c r="J27" i="62"/>
  <c r="F17" i="58"/>
  <c r="J17" i="58" s="1"/>
  <c r="G29" i="58"/>
  <c r="H29" i="58" s="1"/>
  <c r="F27" i="58"/>
  <c r="J27" i="58" s="1"/>
  <c r="F31" i="62"/>
  <c r="J31" i="62" s="1"/>
  <c r="F47" i="56"/>
  <c r="O32" i="2"/>
  <c r="E36" i="60"/>
  <c r="E35" i="60"/>
  <c r="E37" i="60"/>
  <c r="G33" i="60"/>
  <c r="H33" i="60" s="1"/>
  <c r="D24" i="7"/>
  <c r="E44" i="56" s="1"/>
  <c r="F24" i="7"/>
  <c r="G44" i="56" s="1"/>
  <c r="K11" i="4"/>
  <c r="K12" i="4" s="1"/>
  <c r="C11" i="5"/>
  <c r="H24" i="7"/>
  <c r="I44" i="56" s="1"/>
  <c r="K24" i="7"/>
  <c r="L44" i="56" s="1"/>
  <c r="N32" i="2"/>
  <c r="N43" i="2" s="1"/>
  <c r="O45" i="2"/>
  <c r="C19" i="1"/>
  <c r="J19" i="62"/>
  <c r="J17" i="59"/>
  <c r="J18" i="59"/>
  <c r="K15" i="60"/>
  <c r="P7" i="2"/>
  <c r="P30" i="2" s="1"/>
  <c r="G23" i="2"/>
  <c r="P23" i="2" s="1"/>
  <c r="P46" i="2" s="1"/>
  <c r="G20" i="2"/>
  <c r="P20" i="2" s="1"/>
  <c r="P43" i="2" s="1"/>
  <c r="G22" i="2"/>
  <c r="P22" i="2" s="1"/>
  <c r="P45" i="2" s="1"/>
  <c r="P8" i="2"/>
  <c r="P31" i="2" s="1"/>
  <c r="Q9" i="2"/>
  <c r="Q32" i="2" s="1"/>
  <c r="F24" i="62"/>
  <c r="G37" i="58"/>
  <c r="H37" i="58" s="1"/>
  <c r="O49" i="2"/>
  <c r="E23" i="61"/>
  <c r="E22" i="61"/>
  <c r="G31" i="61"/>
  <c r="H31" i="61" s="1"/>
  <c r="G37" i="61"/>
  <c r="H37" i="61" s="1"/>
  <c r="G23" i="61"/>
  <c r="H23" i="61" s="1"/>
  <c r="G21" i="61"/>
  <c r="H21" i="61" s="1"/>
  <c r="E21" i="61"/>
  <c r="G34" i="61"/>
  <c r="J16" i="62"/>
  <c r="K16" i="62" s="1"/>
  <c r="G34" i="58"/>
  <c r="H34" i="58" s="1"/>
  <c r="H47" i="56"/>
  <c r="O34" i="2"/>
  <c r="J22" i="60"/>
  <c r="J37" i="62"/>
  <c r="J27" i="59"/>
  <c r="E34" i="60"/>
  <c r="E34" i="58"/>
  <c r="J17" i="61"/>
  <c r="E29" i="2"/>
  <c r="E26" i="61"/>
  <c r="E28" i="60"/>
  <c r="E29" i="60"/>
  <c r="E31" i="60"/>
  <c r="E30" i="60"/>
  <c r="J30" i="62"/>
  <c r="G35" i="60"/>
  <c r="H35" i="60" s="1"/>
  <c r="G21" i="58"/>
  <c r="E27" i="60"/>
  <c r="E26" i="60"/>
  <c r="G21" i="60"/>
  <c r="G26" i="60"/>
  <c r="H26" i="60" s="1"/>
  <c r="G32" i="60"/>
  <c r="H32" i="60" s="1"/>
  <c r="G31" i="60"/>
  <c r="H31" i="60" s="1"/>
  <c r="G29" i="60"/>
  <c r="H29" i="60" s="1"/>
  <c r="G36" i="60"/>
  <c r="H36" i="60" s="1"/>
  <c r="G28" i="60"/>
  <c r="H28" i="60" s="1"/>
  <c r="G34" i="60"/>
  <c r="H34" i="60" s="1"/>
  <c r="G25" i="60"/>
  <c r="H25" i="60" s="1"/>
  <c r="E24" i="60"/>
  <c r="E32" i="60"/>
  <c r="E32" i="62"/>
  <c r="E34" i="62"/>
  <c r="D20" i="2"/>
  <c r="N31" i="2"/>
  <c r="N42" i="2" s="1"/>
  <c r="D26" i="2"/>
  <c r="E23" i="58"/>
  <c r="F15" i="62"/>
  <c r="J15" i="62"/>
  <c r="K15" i="62" s="1"/>
  <c r="E30" i="59"/>
  <c r="E26" i="59"/>
  <c r="E29" i="59"/>
  <c r="E34" i="59"/>
  <c r="E33" i="59"/>
  <c r="G19" i="61"/>
  <c r="H19" i="61" s="1"/>
  <c r="E16" i="61"/>
  <c r="G36" i="61"/>
  <c r="H36" i="61" s="1"/>
  <c r="G22" i="61"/>
  <c r="H22" i="61" s="1"/>
  <c r="G15" i="61"/>
  <c r="H15" i="61" s="1"/>
  <c r="G33" i="61"/>
  <c r="G29" i="61"/>
  <c r="H29" i="61" s="1"/>
  <c r="G35" i="61"/>
  <c r="H35" i="61" s="1"/>
  <c r="G28" i="61"/>
  <c r="H28" i="61" s="1"/>
  <c r="E20" i="61"/>
  <c r="G32" i="61"/>
  <c r="H32" i="61" s="1"/>
  <c r="G25" i="61"/>
  <c r="H25" i="61" s="1"/>
  <c r="G26" i="61"/>
  <c r="H26" i="61" s="1"/>
  <c r="G20" i="61"/>
  <c r="H20" i="61" s="1"/>
  <c r="G17" i="62"/>
  <c r="H17" i="62" s="1"/>
  <c r="G34" i="62"/>
  <c r="H34" i="62" s="1"/>
  <c r="G25" i="62"/>
  <c r="G24" i="62"/>
  <c r="H24" i="62" s="1"/>
  <c r="E21" i="62"/>
  <c r="G29" i="62"/>
  <c r="H29" i="62" s="1"/>
  <c r="G23" i="62"/>
  <c r="H23" i="62" s="1"/>
  <c r="G32" i="62"/>
  <c r="H32" i="62" s="1"/>
  <c r="E35" i="62"/>
  <c r="E22" i="2"/>
  <c r="G27" i="60"/>
  <c r="H27" i="60" s="1"/>
  <c r="G25" i="58"/>
  <c r="H25" i="58" s="1"/>
  <c r="E29" i="58"/>
  <c r="E35" i="58"/>
  <c r="E36" i="58"/>
  <c r="E36" i="61"/>
  <c r="E35" i="61"/>
  <c r="J29" i="62"/>
  <c r="G30" i="58"/>
  <c r="H30" i="58" s="1"/>
  <c r="G28" i="58"/>
  <c r="H28" i="58" s="1"/>
  <c r="G30" i="59"/>
  <c r="H30" i="59" s="1"/>
  <c r="G37" i="60"/>
  <c r="H37" i="60" s="1"/>
  <c r="E32" i="61"/>
  <c r="E37" i="59"/>
  <c r="G24" i="58"/>
  <c r="H24" i="58" s="1"/>
  <c r="G26" i="58"/>
  <c r="H26" i="58" s="1"/>
  <c r="E22" i="58"/>
  <c r="G33" i="58"/>
  <c r="E20" i="58"/>
  <c r="E24" i="58"/>
  <c r="G36" i="58"/>
  <c r="H36" i="58" s="1"/>
  <c r="G20" i="58"/>
  <c r="H20" i="58" s="1"/>
  <c r="G22" i="58"/>
  <c r="H22" i="58" s="1"/>
  <c r="E22" i="59"/>
  <c r="G37" i="59"/>
  <c r="H37" i="59" s="1"/>
  <c r="G26" i="59"/>
  <c r="H26" i="59" s="1"/>
  <c r="E23" i="59"/>
  <c r="G28" i="59"/>
  <c r="G33" i="59"/>
  <c r="H33" i="59" s="1"/>
  <c r="G24" i="59"/>
  <c r="H24" i="59" s="1"/>
  <c r="E21" i="59"/>
  <c r="G22" i="59"/>
  <c r="H22" i="59" s="1"/>
  <c r="G25" i="59"/>
  <c r="H25" i="59" s="1"/>
  <c r="G19" i="59"/>
  <c r="G34" i="59"/>
  <c r="H34" i="59" s="1"/>
  <c r="E25" i="59"/>
  <c r="E30" i="61"/>
  <c r="E28" i="61"/>
  <c r="E33" i="60"/>
  <c r="E22" i="62"/>
  <c r="G32" i="59"/>
  <c r="G31" i="59"/>
  <c r="G15" i="59"/>
  <c r="H15" i="59" s="1"/>
  <c r="E18" i="58"/>
  <c r="G23" i="58"/>
  <c r="H23" i="58" s="1"/>
  <c r="G35" i="58"/>
  <c r="H35" i="58" s="1"/>
  <c r="G20" i="60"/>
  <c r="H20" i="60" s="1"/>
  <c r="G19" i="58"/>
  <c r="H19" i="58" s="1"/>
  <c r="J25" i="60" l="1"/>
  <c r="K17" i="60"/>
  <c r="J17" i="62"/>
  <c r="K17" i="62" s="1"/>
  <c r="J23" i="62"/>
  <c r="J15" i="61"/>
  <c r="K15" i="61" s="1"/>
  <c r="J37" i="61"/>
  <c r="K10" i="2" s="1"/>
  <c r="J24" i="59"/>
  <c r="J15" i="59"/>
  <c r="K15" i="59" s="1"/>
  <c r="K17" i="61"/>
  <c r="K17" i="59"/>
  <c r="J37" i="58"/>
  <c r="K7" i="2" s="1"/>
  <c r="J25" i="58"/>
  <c r="I7" i="2" s="1"/>
  <c r="I23" i="2" s="1"/>
  <c r="J11" i="2"/>
  <c r="F23" i="58"/>
  <c r="J23" i="58" s="1"/>
  <c r="K23" i="60" s="1"/>
  <c r="F22" i="61"/>
  <c r="J22" i="61" s="1"/>
  <c r="K27" i="62"/>
  <c r="F32" i="60"/>
  <c r="J32" i="60" s="1"/>
  <c r="L57" i="56"/>
  <c r="L59" i="56"/>
  <c r="F27" i="61"/>
  <c r="J27" i="61"/>
  <c r="K27" i="61" s="1"/>
  <c r="F30" i="58"/>
  <c r="J30" i="58" s="1"/>
  <c r="K30" i="62" s="1"/>
  <c r="F34" i="62"/>
  <c r="J34" i="62" s="1"/>
  <c r="F35" i="61"/>
  <c r="J35" i="61" s="1"/>
  <c r="F32" i="61"/>
  <c r="J32" i="61" s="1"/>
  <c r="H33" i="61"/>
  <c r="J33" i="61" s="1"/>
  <c r="F18" i="58"/>
  <c r="J18" i="58" s="1"/>
  <c r="F25" i="59"/>
  <c r="J25" i="59" s="1"/>
  <c r="H28" i="59"/>
  <c r="J28" i="59" s="1"/>
  <c r="F24" i="58"/>
  <c r="J24" i="58"/>
  <c r="K24" i="59" s="1"/>
  <c r="F36" i="58"/>
  <c r="J36" i="58" s="1"/>
  <c r="F29" i="59"/>
  <c r="J29" i="59" s="1"/>
  <c r="F24" i="60"/>
  <c r="J24" i="60" s="1"/>
  <c r="F30" i="60"/>
  <c r="J30" i="60"/>
  <c r="F34" i="60"/>
  <c r="J34" i="60" s="1"/>
  <c r="H34" i="61"/>
  <c r="J34" i="61" s="1"/>
  <c r="J31" i="61"/>
  <c r="F29" i="61"/>
  <c r="J29" i="61" s="1"/>
  <c r="F28" i="58"/>
  <c r="J28" i="58" s="1"/>
  <c r="K28" i="62" s="1"/>
  <c r="F21" i="59"/>
  <c r="J21" i="59" s="1"/>
  <c r="I9" i="2"/>
  <c r="F28" i="61"/>
  <c r="J28" i="61" s="1"/>
  <c r="F37" i="59"/>
  <c r="J37" i="59"/>
  <c r="F34" i="58"/>
  <c r="J34" i="58" s="1"/>
  <c r="F30" i="61"/>
  <c r="J30" i="61"/>
  <c r="F34" i="59"/>
  <c r="J34" i="59" s="1"/>
  <c r="F23" i="61"/>
  <c r="J23" i="61"/>
  <c r="F22" i="62"/>
  <c r="J22" i="62" s="1"/>
  <c r="F23" i="59"/>
  <c r="J23" i="59" s="1"/>
  <c r="F20" i="58"/>
  <c r="J20" i="58" s="1"/>
  <c r="F35" i="58"/>
  <c r="J35" i="58" s="1"/>
  <c r="K35" i="59" s="1"/>
  <c r="F26" i="59"/>
  <c r="J26" i="59" s="1"/>
  <c r="H21" i="60"/>
  <c r="J21" i="60"/>
  <c r="F31" i="60"/>
  <c r="J31" i="60" s="1"/>
  <c r="K27" i="59"/>
  <c r="F21" i="61"/>
  <c r="J21" i="61" s="1"/>
  <c r="H18" i="61"/>
  <c r="J18" i="61"/>
  <c r="F35" i="62"/>
  <c r="J35" i="62"/>
  <c r="F19" i="61"/>
  <c r="J19" i="61" s="1"/>
  <c r="F36" i="61"/>
  <c r="J36" i="61" s="1"/>
  <c r="H31" i="59"/>
  <c r="J31" i="59" s="1"/>
  <c r="F33" i="60"/>
  <c r="J33" i="60" s="1"/>
  <c r="H19" i="59"/>
  <c r="J19" i="59" s="1"/>
  <c r="H33" i="58"/>
  <c r="J33" i="58" s="1"/>
  <c r="K33" i="62" s="1"/>
  <c r="F29" i="58"/>
  <c r="J29" i="58"/>
  <c r="J7" i="2" s="1"/>
  <c r="F21" i="62"/>
  <c r="J21" i="62" s="1"/>
  <c r="F30" i="59"/>
  <c r="J30" i="59" s="1"/>
  <c r="F26" i="60"/>
  <c r="J26" i="60"/>
  <c r="F29" i="60"/>
  <c r="J29" i="60" s="1"/>
  <c r="K11" i="2"/>
  <c r="J24" i="62"/>
  <c r="F37" i="60"/>
  <c r="J37" i="60" s="1"/>
  <c r="J25" i="61"/>
  <c r="F31" i="58"/>
  <c r="J31" i="58" s="1"/>
  <c r="K31" i="62" s="1"/>
  <c r="J19" i="58"/>
  <c r="K19" i="60" s="1"/>
  <c r="F33" i="59"/>
  <c r="J33" i="59" s="1"/>
  <c r="F32" i="62"/>
  <c r="J32" i="62" s="1"/>
  <c r="H32" i="59"/>
  <c r="J32" i="59"/>
  <c r="F22" i="58"/>
  <c r="J22" i="58" s="1"/>
  <c r="K22" i="60" s="1"/>
  <c r="F20" i="61"/>
  <c r="J20" i="61" s="1"/>
  <c r="F16" i="61"/>
  <c r="J16" i="61"/>
  <c r="K16" i="61" s="1"/>
  <c r="F27" i="60"/>
  <c r="J27" i="60" s="1"/>
  <c r="K27" i="60" s="1"/>
  <c r="F28" i="60"/>
  <c r="J28" i="60" s="1"/>
  <c r="F26" i="61"/>
  <c r="J26" i="61" s="1"/>
  <c r="F35" i="60"/>
  <c r="J35" i="60"/>
  <c r="J26" i="58"/>
  <c r="K26" i="62" s="1"/>
  <c r="J20" i="60"/>
  <c r="F32" i="58"/>
  <c r="J32" i="58" s="1"/>
  <c r="F22" i="59"/>
  <c r="J22" i="59"/>
  <c r="H25" i="62"/>
  <c r="J25" i="62"/>
  <c r="H21" i="58"/>
  <c r="J21" i="58" s="1"/>
  <c r="F36" i="60"/>
  <c r="J36" i="60" s="1"/>
  <c r="K37" i="61" l="1"/>
  <c r="K23" i="59"/>
  <c r="K30" i="59"/>
  <c r="K26" i="2"/>
  <c r="K34" i="59"/>
  <c r="K28" i="61"/>
  <c r="K24" i="60"/>
  <c r="K28" i="60"/>
  <c r="K25" i="60"/>
  <c r="K30" i="60"/>
  <c r="K37" i="62"/>
  <c r="K25" i="2"/>
  <c r="I26" i="2"/>
  <c r="I24" i="2"/>
  <c r="K30" i="61"/>
  <c r="K21" i="2"/>
  <c r="K23" i="2"/>
  <c r="K19" i="61"/>
  <c r="K35" i="62"/>
  <c r="I25" i="2"/>
  <c r="K35" i="60"/>
  <c r="K20" i="61"/>
  <c r="K26" i="60"/>
  <c r="K26" i="61"/>
  <c r="K33" i="60"/>
  <c r="I20" i="2"/>
  <c r="K33" i="61"/>
  <c r="K36" i="60"/>
  <c r="K33" i="59"/>
  <c r="K26" i="59"/>
  <c r="K23" i="61"/>
  <c r="K28" i="59"/>
  <c r="K35" i="61"/>
  <c r="K24" i="2"/>
  <c r="K9" i="2"/>
  <c r="K37" i="60"/>
  <c r="K21" i="59"/>
  <c r="K36" i="59"/>
  <c r="K36" i="62"/>
  <c r="J8" i="2"/>
  <c r="J19" i="2" s="1"/>
  <c r="K29" i="59"/>
  <c r="K18" i="60"/>
  <c r="K18" i="59"/>
  <c r="K18" i="62"/>
  <c r="J9" i="2"/>
  <c r="J20" i="2" s="1"/>
  <c r="K29" i="60"/>
  <c r="J10" i="2"/>
  <c r="J21" i="2" s="1"/>
  <c r="K29" i="61"/>
  <c r="K32" i="60"/>
  <c r="K20" i="59"/>
  <c r="K20" i="62"/>
  <c r="I10" i="2"/>
  <c r="I21" i="2" s="1"/>
  <c r="K25" i="61"/>
  <c r="K37" i="59"/>
  <c r="K8" i="2"/>
  <c r="K22" i="59"/>
  <c r="K32" i="59"/>
  <c r="K18" i="61"/>
  <c r="K31" i="61"/>
  <c r="K31" i="60"/>
  <c r="J25" i="2"/>
  <c r="J24" i="2"/>
  <c r="J23" i="2"/>
  <c r="J26" i="2"/>
  <c r="K21" i="60"/>
  <c r="K23" i="62"/>
  <c r="K29" i="62"/>
  <c r="K34" i="62"/>
  <c r="K25" i="62"/>
  <c r="I11" i="2"/>
  <c r="I22" i="2" s="1"/>
  <c r="K36" i="61"/>
  <c r="K24" i="62"/>
  <c r="K22" i="62"/>
  <c r="K25" i="59"/>
  <c r="I8" i="2"/>
  <c r="I19" i="2" s="1"/>
  <c r="K22" i="61"/>
  <c r="J22" i="2"/>
  <c r="K20" i="60"/>
  <c r="K24" i="61"/>
  <c r="K21" i="62"/>
  <c r="K32" i="61"/>
  <c r="K31" i="59"/>
  <c r="K32" i="62"/>
  <c r="K19" i="59"/>
  <c r="K21" i="61"/>
  <c r="K34" i="61"/>
  <c r="K29" i="2"/>
  <c r="K22" i="2"/>
  <c r="K34" i="60"/>
  <c r="K19" i="62"/>
  <c r="K20" i="2" l="1"/>
  <c r="K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Stilson, Drew</author>
  </authors>
  <commentList>
    <comment ref="C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Stilson, Drew:</t>
        </r>
        <r>
          <rPr>
            <sz val="9"/>
            <color indexed="81"/>
            <rFont val="Tahoma"/>
            <family val="2"/>
          </rPr>
          <t xml:space="preserve">
zeroed out since we are not running for alt 10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469F752-E738-43AD-8E92-1C7C5D938ED8}" name="CO2OUT_Alt 0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" xr16:uid="{741FFD06-1B96-4025-B416-9ABE5E0855FC}" name="CO2OUT_Alt 01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" xr16:uid="{71B9F765-8C32-4215-B319-C90F493D6B06}" name="CO2OUT_Alt 01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4" xr16:uid="{2F86408E-0C25-4837-BBC1-D51ED954D599}" name="CO2OUT_Alt 01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5" xr16:uid="{B9D3E9E3-D986-4797-9CBC-BCF6C64166BF}" name="CO2OUT_Alt 01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6" xr16:uid="{6B789649-1B15-4995-B616-3A8E33378AF2}" name="CO2OUT_Alt 01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7" xr16:uid="{469FF6FA-F4E4-4F24-81F5-E7E140C419C0}" name="CO2OUT_Alt 01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8" xr16:uid="{57942BA9-9D78-4997-A916-5D6CFDB73EEA}" name="CO2OUT_Alt 015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9" xr16:uid="{1C7334CD-3C72-4FDA-BE60-9F4EAED459CC}" name="CO2OUT_Alt 016" type="6" refreshedVersion="7" background="1" saveData="1">
    <textPr prompt="0" codePage="437" sourceFile="D: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0" xr16:uid="{7BEA1DFE-F1DF-4190-9A45-16F5B849A4F7}" name="CO2OUT_Alt 01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1" xr16:uid="{0CA6DB1E-E2E8-4511-9BD9-3F646323092D}" name="CO2OUT_Alt 01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2" xr16:uid="{123E3D26-5B31-4AAE-97D4-5B15A84B21E1}" name="CO2OUT_Alt 01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3" xr16:uid="{9133E3D1-287E-4A70-851B-31082A449A9B}" name="CO2OUT_Alt 02" type="6" refreshedVersion="6" background="1" saveData="1">
    <textPr prompt="0" codePage="437" sourceFile="C:\Users\53110\Desktop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14" xr16:uid="{122ECF90-569D-4A69-8D21-7F71AD46FBBB}" name="CO2OUT_Alt 02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5" xr16:uid="{1C2B293B-3A6D-4A38-9F90-4D175E011077}" name="CO2OUT_Alt 02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6" xr16:uid="{2AFCC563-7D98-403A-92D1-6A349AC25727}" name="CO2OUT_Alt 02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7" xr16:uid="{58D9915E-FDEC-411C-A52F-2AA8E221C2AB}" name="CO2OUT_Alt 02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8" xr16:uid="{952A91DE-FCDB-4DEA-B16C-183E3394BEFD}" name="CO2OUT_Alt 02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9" xr16:uid="{776091FC-0B5C-4F15-BE99-BF7AFC4ABAD2}" name="CO2OUT_Alt 025" type="6" refreshedVersion="7" background="1" saveData="1">
    <textPr prompt="0" codePage="437" sourceFile="C:\Users\51935\Downloads\SS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0" xr16:uid="{2FE7C4E0-CE6F-4596-B461-99E463C26F6F}" name="CO2OUT_Alt 026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1" xr16:uid="{2A53E065-B710-437F-9779-E17B0374BF3C}" name="CO2OUT_Alt 027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2" xr16:uid="{97DF7B91-ABBE-423D-A3A6-A06F50131622}" name="CO2OUT_Alt 028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3" xr16:uid="{9C81F6A5-E564-4B6E-913C-885370457C37}" name="CO2OUT_Alt 0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4" xr16:uid="{FB72FFEB-92A8-43B3-B9CD-6DFDE3445E89}" name="CO2OUT_Alt 04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5" xr16:uid="{0C61C442-EAE0-4CF2-B149-10877165F47C}" name="CO2OUT_Alt 05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6" xr16:uid="{C40BE17A-68AE-4834-89E3-3CD51E946993}" name="CO2OUT_Alt 06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7" xr16:uid="{7E479217-EE64-461B-86CB-D3FC49275089}" name="CO2OUT_Alt 0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8" xr16:uid="{98F17A34-9FD8-415B-835D-1F9C47A558C0}" name="CO2OUT_Alt 0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9" xr16:uid="{675B30AF-1B75-4B52-83D1-44C35EA2F243}" name="CO2OUT_Alt 0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0" xr16:uid="{00000000-0015-0000-FFFF-FFFF00000000}" name="CO2OUT_Alt 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1" xr16:uid="{00000000-0015-0000-FFFF-FFFF01000000}" name="CO2OUT_Alt 1 No Action Flat Baseline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2" xr16:uid="{00000000-0015-0000-FFFF-FFFF02000000}" name="CO2OUT_Alt 1 No Action Flat Baseline1" type="6" refreshedVersion="5" background="1" saveData="1">
    <textPr prompt="0" codePage="437" sourceFile="C:\Users\32691\Documents\MDHD\Magicc6\MAGICC6_4Download\Output\GCAM Reference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3" xr16:uid="{00000000-0015-0000-FFFF-FFFF04000000}" name="CO2OUT_Alt 1 No Action Flat Baseline2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4" xr16:uid="{00000000-0015-0000-FFFF-FFFF17000000}" name="CO2OUT_Alt 11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35" xr16:uid="{00000000-0015-0000-FFFF-FFFF18000000}" name="CO2OUT_Alt 110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6" xr16:uid="{00000000-0015-0000-FFFF-FFFF19000000}" name="CO2OUT_Alt 11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7" xr16:uid="{00000000-0015-0000-FFFF-FFFF1A000000}" name="CO2OUT_Alt 1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8" xr16:uid="{00000000-0015-0000-FFFF-FFFF1B000000}" name="CO2OUT_Alt 1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9" xr16:uid="{00000000-0015-0000-FFFF-FFFF1C000000}" name="CO2OUT_Alt 114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0" xr16:uid="{00000000-0015-0000-FFFF-FFFF1D000000}" name="CO2OUT_Alt 115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1" xr16:uid="{B3255AB8-2A45-46FB-8816-2A447BB2288D}" name="CO2OUT_Alt 116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2" xr16:uid="{FB83E75B-4561-4215-AFC8-B4C0E7B58164}" name="CO2OUT_Alt 117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3" xr16:uid="{8791B5A2-8460-46B9-8A11-27A3E72F09E2}" name="CO2OUT_Alt 118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4" xr16:uid="{BBD07B73-CDC6-4FF9-9657-7C85E5BB5E52}" name="CO2OUT_Alt 119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5" xr16:uid="{00000000-0015-0000-FFFF-FFFF1E000000}" name="CO2OUT_Alt 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6" xr16:uid="{16FD8D4F-12BD-4F3F-80A3-73AEDC45C909}" name="CO2OUT_Alt 120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7" xr16:uid="{437A17D6-A07A-411C-BEAC-04338B177F67}" name="CO2OUT_Alt 1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8" xr16:uid="{3F0FB1A4-628E-4BF8-BC36-5813B0637FC9}" name="CO2OUT_Alt 122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9" xr16:uid="{A09ED402-4C14-4586-974D-7C43EACE9995}" name="CO2OUT_Alt 12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0" xr16:uid="{BDC2F79A-5BB4-404D-B671-767ABC4D01CC}" name="CO2OUT_Alt 123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1" xr16:uid="{20516C25-961A-4B4F-8691-8F5854B478F1}" name="CO2OUT_Alt 123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2" xr16:uid="{FC9A0148-DA96-44F0-B9CF-1DC150EB220F}" name="CO2OUT_Alt 124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3" xr16:uid="{6B2FDA49-0D82-4F3E-ABC9-D42FB5CA2655}" name="CO2OUT_Alt 1241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4" xr16:uid="{38ED34C9-D64E-4EF8-BBD7-8D6D2CDBC4A1}" name="CO2OUT_Alt 125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5" xr16:uid="{8C16522F-34DC-4DE3-BF90-0BCED833E270}" name="CO2OUT_Alt 1251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6" xr16:uid="{E646B088-D6C9-4603-9366-7397CAD79E11}" name="CO2OUT_Alt 126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7" xr16:uid="{609B677E-92C9-4AE2-A1EE-89507AA3E0E1}" name="CO2OUT_Alt 1261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8" xr16:uid="{599A6D7C-41A0-4607-9E9D-31B1B3CCD7FE}" name="CO2OUT_Alt 127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9" xr16:uid="{FE88D762-1F86-45DC-952C-B22A4DBD3659}" name="CO2OUT_Alt 1271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60" xr16:uid="{C15D0D28-E031-42C9-9301-78F086581A86}" name="CO2OUT_Alt 12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1" xr16:uid="{7FE29573-12C6-4792-9459-F8448EB563E1}" name="CO2OUT_Alt 128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2" xr16:uid="{626530CA-B709-48CD-9F07-21F332A099C0}" name="CO2OUT_Alt 12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3" xr16:uid="{0BCA7041-2713-4F7A-82BD-C590E8E5096D}" name="CO2OUT_Alt 129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4" xr16:uid="{00000000-0015-0000-FFFF-FFFF1F000000}" name="CO2OUT_Alt 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5" xr16:uid="{FB5890ED-3739-4811-BAFF-1ECFBB269BBE}" name="CO2OUT_Alt 13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6" xr16:uid="{D8DB2DEA-79E1-41A0-A09A-D180C0DDACC9}" name="CO2OUT_Alt 130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7" xr16:uid="{A7B88EA0-51DE-4754-9DA6-47454D846CB8}" name="CO2OUT_Alt 1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8" xr16:uid="{857EAF0D-0633-410A-86D0-9C66E90E6FC7}" name="CO2OUT_Alt 131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9" xr16:uid="{2FA58B9C-DC06-4186-BFC3-182267BDCCDD}" name="CO2OUT_Alt 13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0" xr16:uid="{490C9E4D-56E5-4E85-9D31-408BE40CBC32}" name="CO2OUT_Alt 132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1" xr16:uid="{3DBF1CBB-9002-49DE-982A-4E985C08CF2B}" name="CO2OUT_Alt 13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2" xr16:uid="{B2830073-B035-4BFB-914E-69A3DA93442E}" name="CO2OUT_Alt 13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3" xr16:uid="{FEDDF389-EEA4-4C4D-887C-8563C1C64EF3}" name="CO2OUT_Alt 13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4" xr16:uid="{05737207-6CBB-446C-BDF5-C9623AA69402}" name="CO2OUT_Alt 13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5" xr16:uid="{00E07F15-B245-4B69-91E2-7580C61820C9}" name="CO2OUT_Alt 13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6" xr16:uid="{A9CAE96D-CE73-4574-A639-9589F418400D}" name="CO2OUT_Alt 135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7" xr16:uid="{496D2F46-A0B3-414E-8371-AD7C2513963B}" name="CO2OUT_Alt 136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8" xr16:uid="{A96B1CAE-8A5B-45B9-AD6F-1B3CF36BBA09}" name="CO2OUT_Alt 136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9" xr16:uid="{DE4FBB60-AB47-4E08-9BE4-B1C81B10F2CB}" name="CO2OUT_Alt 13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0" xr16:uid="{AA57F36B-3647-42F9-AE4A-FC4460C951D3}" name="CO2OUT_Alt 137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1" xr16:uid="{C266A72C-14C1-4676-87C6-62C4B2B01331}" name="CO2OUT_Alt 13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2" xr16:uid="{6A8C7298-A42E-4198-B626-9D4EEBC4F584}" name="CO2OUT_Alt 138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3" xr16:uid="{F9B655DF-755B-41F0-B379-A90CA38F9E9F}" name="CO2OUT_Alt 13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4" xr16:uid="{7EACA983-0D4E-4043-9DE0-C5ADB31325DF}" name="CO2OUT_Alt 139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5" xr16:uid="{00000000-0015-0000-FFFF-FFFF20000000}" name="CO2OUT_Alt 14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6" xr16:uid="{F1630970-D66E-40AD-9911-FA48658B319C}" name="CO2OUT_Alt 14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7" xr16:uid="{E9971573-CAC8-491B-B049-2764EA9FB087}" name="CO2OUT_Alt 140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8" xr16:uid="{0BBC58EE-E1AB-43D1-A93F-F11309325F3B}" name="CO2OUT_Alt 1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9" xr16:uid="{0A258899-031B-477E-B556-18FFF496967D}" name="CO2OUT_Alt 141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0" xr16:uid="{94934942-759B-4052-9D31-2B4A18E9F1A2}" name="CO2OUT_Alt 14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1" xr16:uid="{77051F44-F31E-4C61-8921-619E8ECBBC0B}" name="CO2OUT_Alt 142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2" xr16:uid="{37779A52-FD4E-43EC-82F0-668096C60D9C}" name="CO2OUT_Alt 14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3" xr16:uid="{FEFCB883-9097-4E72-B3E7-0022149B4C6A}" name="CO2OUT_Alt 14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4" xr16:uid="{7CBDF9F9-E7C6-4C6E-B38A-B6633A90772B}" name="CO2OUT_Alt 14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5" xr16:uid="{3B525775-A8B8-49EE-831F-8990F5036A85}" name="CO2OUT_Alt 14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6" xr16:uid="{E8C43033-FA91-4320-9CF3-415AE54CCBF9}" name="CO2OUT_Alt 14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7" xr16:uid="{86581F96-E4CD-4A21-9E42-459DF6B830B0}" name="CO2OUT_Alt 145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8" xr16:uid="{5FEB5B8F-E70B-4D6C-A847-4BA7FAE7B84F}" name="CO2OUT_Alt 146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9" xr16:uid="{EC5959C1-6112-4C1C-9F9A-403211ACB90E}" name="CO2OUT_Alt 1461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0" xr16:uid="{2D608A7D-9392-440F-8037-5BC69C637DDE}" name="CO2OUT_Alt 14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1" xr16:uid="{92E353FD-03B6-4957-92EC-5ECF248CA1C7}" name="CO2OUT_Alt 147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2" xr16:uid="{EA0E7A33-96F0-4FFE-A48A-252902B775E0}" name="CO2OUT_Alt 148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3" xr16:uid="{3BD8D119-BCFC-453B-ABF6-FB64682D5D70}" name="CO2OUT_Alt 1481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4" xr16:uid="{02427471-049D-4DAA-BEF8-92DF2F51D13B}" name="CO2OUT_Alt 149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5" xr16:uid="{7F5F16DE-E55B-4C57-BC73-139C4A824733}" name="CO2OUT_Alt 1491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6" xr16:uid="{00000000-0015-0000-FFFF-FFFF21000000}" name="CO2OUT_Alt 15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7" xr16:uid="{001C27F6-56AE-4EC0-B92D-575952604B49}" name="CO2OUT_Alt 150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8" xr16:uid="{3DA824DC-2666-4A98-8A59-A7053FED9904}" name="CO2OUT_Alt 1501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9" xr16:uid="{00000000-0015-0000-FFFF-FFFF22000000}" name="CO2OUT_Alt 16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0" xr16:uid="{00000000-0015-0000-FFFF-FFFF23000000}" name="CO2OUT_Alt 17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1" xr16:uid="{00000000-0015-0000-FFFF-FFFF24000000}" name="CO2OUT_Alt 18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2" xr16:uid="{00000000-0015-0000-FFFF-FFFF25000000}" name="CO2OUT_Alt 19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3" xr16:uid="{00000000-0015-0000-FFFF-FFFF26000000}" name="CO2OUT_Alt 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14" xr16:uid="{00000000-0015-0000-FFFF-FFFF27000000}" name="CO2OUT_Alt 2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15" xr16:uid="{00000000-0015-0000-FFFF-FFFF28000000}" name="CO2OUT_Alt 210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16" xr16:uid="{1DD74542-3DE1-4755-AD26-27BA0F911535}" name="CO2OUT_Alt 210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17" xr16:uid="{DE70DB98-7A65-4837-9946-E614C9FFCD13}" name="CO2OUT_Alt 21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18" xr16:uid="{00000000-0015-0000-FFFF-FFFF2A000000}" name="CO2OUT_Alt 212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19" xr16:uid="{A5900E75-04C0-4B9F-A8A3-77397C31E4E3}" name="CO2OUT_Alt 212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0" xr16:uid="{00000000-0015-0000-FFFF-FFFF2B000000}" name="CO2OUT_Alt 213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1" xr16:uid="{63ABCC56-F8C3-44F7-9724-B75153648039}" name="CO2OUT_Alt 213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2" xr16:uid="{00000000-0015-0000-FFFF-FFFF2C000000}" name="CO2OUT_Alt 214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3" xr16:uid="{2E1D4287-3A91-4054-B1B3-BE5C92561D11}" name="CO2OUT_Alt 214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4" xr16:uid="{00000000-0015-0000-FFFF-FFFF2D000000}" name="CO2OUT_Alt 21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5" xr16:uid="{4A72C448-C097-4F83-838A-F3A114E3F555}" name="CO2OUT_Alt 215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6" xr16:uid="{00000000-0015-0000-FFFF-FFFF2E000000}" name="CO2OUT_Alt 216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7" xr16:uid="{04D67AAF-14F3-4272-B2F0-DF2F96797A3F}" name="CO2OUT_Alt 216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8" xr16:uid="{00000000-0015-0000-FFFF-FFFF2F000000}" name="CO2OUT_Alt 21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29" xr16:uid="{9D16125B-605C-4333-A561-BEA6D292987D}" name="CO2OUT_Alt 217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30" xr16:uid="{00000000-0015-0000-FFFF-FFFF30000000}" name="CO2OUT_Alt 21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31" xr16:uid="{9FF2300A-60D2-44EC-93BF-2A4202BB8EF9}" name="CO2OUT_Alt 218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32" xr16:uid="{00000000-0015-0000-FFFF-FFFF31000000}" name="CO2OUT_Alt 219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3" xr16:uid="{59E28E77-2E27-4605-8D9D-78F6C6E89EA1}" name="CO2OUT_Alt 2191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4" xr16:uid="{00000000-0015-0000-FFFF-FFFF32000000}" name="CO2OUT_Alt 2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5" xr16:uid="{00000000-0015-0000-FFFF-FFFF33000000}" name="CO2OUT_Alt 220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6" xr16:uid="{CB21DE4F-A708-4066-B30A-9E7C6352F3CB}" name="CO2OUT_Alt 2201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7" xr16:uid="{62BC57D0-3E0C-4802-8612-E3F33841878E}" name="CO2OUT_Alt 221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8" xr16:uid="{B9F320E4-8A49-496A-B6ED-00537C4AFEE7}" name="CO2OUT_Alt 222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9" xr16:uid="{5F980889-D50C-4F59-BE65-DF30A09068BA}" name="CO2OUT_Alt 2221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0" xr16:uid="{3C733E19-A9F1-407A-8E26-486D0663EB77}" name="CO2OUT_Alt 223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1" xr16:uid="{114CC957-7AB4-4D57-801E-CD9674270491}" name="CO2OUT_Alt 2231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2" xr16:uid="{D672C74F-A397-406B-A846-FD50E320E5A2}" name="CO2OUT_Alt 224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3" xr16:uid="{9DCDA38F-B913-4B12-A25D-F6C54341CE62}" name="CO2OUT_Alt 2241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4" xr16:uid="{9AC0BEE9-0192-4473-96E0-EF19C84729F2}" name="CO2OUT_Alt 225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5" xr16:uid="{510321ED-3CEA-4995-BF30-2677BC71B6D2}" name="CO2OUT_Alt 2251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6" xr16:uid="{15A45493-548F-4DD1-9E0A-5CECA0849883}" name="CO2OUT_Alt 226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47" xr16:uid="{62E4CA1D-5A5C-45AB-849D-5115562D2CEB}" name="CO2OUT_Alt 2261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48" xr16:uid="{55A6097B-ABC6-4BAF-9514-1FF9E336C5ED}" name="CO2OUT_Alt 227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49" xr16:uid="{DF09F3C8-795C-44E3-BCF9-295EFADF8A59}" name="CO2OUT_Alt 2271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0" xr16:uid="{5AAFA26B-1704-4D1F-AE77-D59EFE1E43B4}" name="CO2OUT_Alt 23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51" xr16:uid="{00000000-0015-0000-FFFF-FFFF36000000}" name="CO2OUT_Alt 24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52" xr16:uid="{8B0FE6BB-50C2-4F52-BA81-4928D12C495B}" name="CO2OUT_Alt 241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53" xr16:uid="{00000000-0015-0000-FFFF-FFFF37000000}" name="CO2OUT_Alt 2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54" xr16:uid="{CDA93807-72CB-46F8-9DBA-8C7B23BE8B33}" name="CO2OUT_Alt 25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55" xr16:uid="{00000000-0015-0000-FFFF-FFFF38000000}" name="CO2OUT_Alt 26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6" xr16:uid="{34745259-8B2E-4BB4-8A09-FD206181F26A}" name="CO2OUT_Alt 26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7" xr16:uid="{00000000-0015-0000-FFFF-FFFF39000000}" name="CO2OUT_Alt 2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8" xr16:uid="{FD672C02-3EB2-4943-95A4-7C4B6B843E9C}" name="CO2OUT_Alt 27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9" xr16:uid="{00000000-0015-0000-FFFF-FFFF3A000000}" name="CO2OUT_Alt 2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0" xr16:uid="{0D6B8608-7946-4A38-A45E-B6CB336F8A60}" name="CO2OUT_Alt 28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1" xr16:uid="{00000000-0015-0000-FFFF-FFFF3B000000}" name="CO2OUT_Alt 29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2" xr16:uid="{3D361493-FF2D-4423-9A9E-F2B35AB5EFE8}" name="CO2OUT_Alt 29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3" xr16:uid="{EC6333C6-F148-4D2D-8180-6A857B2F217C}" name="timeseries_output_Combined_SSP126_Alt 0_Alt 1" type="6" refreshedVersion="8" background="1" saveData="1">
    <textPr prompt="0" codePage="437" sourceFile="C:\Users\59866\ICF\CAFE - Documents\API\api_output\Output\SSP1-2.6\timeseries_output_Combined_SSP126_Alt 0_Alt 1.csv" tab="0" space="1" consecutive="1">
      <textFields count="5">
        <textField/>
        <textField/>
        <textField/>
        <textField/>
        <textField/>
      </textFields>
    </textPr>
  </connection>
  <connection id="164" xr16:uid="{3DBEC9D1-69E8-44CA-A061-7F40D96633CF}" name="timeseries_output_Combined_SSP126_Alt 0_Alt 11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65" xr16:uid="{7D02203C-7950-4C9F-B21F-900B8E7489C3}" name="timeseries_output_Combined_SSP126_Alt 0_Alt 12" type="6" refreshedVersion="8" background="1" saveData="1">
    <textPr prompt="0" codePage="437" sourceFile="C:\Users\59866\ICF\CAFE - Documents\API\api_output\Output\SSP1-2.6\timeseries_output_Combined_SSP126_Alt 0_Alt 1.xlsx" tab="0" space="1" comma="1" consecutive="1">
      <textFields count="5">
        <textField/>
        <textField/>
        <textField/>
        <textField/>
        <textField/>
      </textFields>
    </textPr>
  </connection>
  <connection id="166" xr16:uid="{913CE64E-9CF9-44B3-8ABE-48AB02C746D9}" name="timeseries_output_Combined_SSP126_Alt 0_Alt 13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67" xr16:uid="{5E1B28CC-11A8-4B55-8D72-8F69C94D5C6A}" name="timeseries_output_Combined_SSP126_Alt 0_Alt 14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68" xr16:uid="{B4DE60F3-CAB3-4B8B-9C1E-27376E9568D4}" name="timeseries_output_Combined_SSP126_Alt 0_Alt 15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69" xr16:uid="{9B4CEFA8-1097-4F20-BD32-F9AA498B066A}" name="timeseries_output_Combined_SSP126_Alt 0_Alt 16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0" xr16:uid="{75599448-B1BE-4B03-8484-1B1F694F061B}" name="timeseries_output_Combined_SSP126_Alt 0_Alt 17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1" xr16:uid="{7D2AA5C7-5023-4AA2-B14E-99A29132FF7A}" name="timeseries_output_Combined_SSP126_Alt 0_Alt 18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2" xr16:uid="{04C53959-E797-4CB6-A3D1-924FB812837D}" name="timeseries_output_Combined_SSP126_Alt 0_Alt 19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3" xr16:uid="{6EB524F1-8E11-4E5C-9ECB-5AEB5E09F88B}" name="timeseries_output_Combined_SSP126_Alt 2_Alt 3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74" xr16:uid="{DEC0018A-23DF-43D6-AB7E-86E7233E46DC}" name="timeseries_output_Combined_SSP126_Alt 2_Alt 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75" xr16:uid="{5018A493-1193-4A01-BCE0-59290A52ED85}" name="timeseries_output_Combined_SSP126_Alt 2_Alt 31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76" xr16:uid="{E4FB4FD8-7A6E-432B-87D1-26F5C628A8CF}" name="timeseries_output_Combined_SSP126_Alt 2_Alt 32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77" xr16:uid="{3AC3894F-62A7-4967-9D86-F41BAB8F55E5}" name="timeseries_output_Combined_SSP126_Alt 2_Alt 32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78" xr16:uid="{417F6A47-3C21-4ADF-9CB2-0859FD02CE70}" name="timeseries_output_Combined_SSP126_Alt 2_Alt 33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79" xr16:uid="{DAF7B01D-DBD6-4EFC-A8F8-A6C4F8194DEE}" name="timeseries_output_Combined_SSP126_Alt 2_Alt 3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80" xr16:uid="{5E51298B-30AE-4DD3-BE25-2CCC2A56CD82}" name="timeseries_output_Combined_SSP126_Alt 2_Alt 34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81" xr16:uid="{0D99D944-4E8F-4808-B7EA-1A7A1AB406B9}" name="timeseries_output_Combined_SSP126_Alt 2_Alt 34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82" xr16:uid="{08A0C0F7-2C15-4C4E-AF20-365E8A8010F2}" name="timeseries_output_Combined_SSP126_Alt 2_Alt 35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3" xr16:uid="{4A8A98DA-27EF-4843-989E-10E1FF2E1991}" name="timeseries_output_Combined_SSP126_Alt 2_Alt 35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4" xr16:uid="{F12DC2E7-EB00-453D-A775-F9AD695E2DCC}" name="timeseries_output_Combined_SSP126_Alt 2_Alt 36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5" xr16:uid="{BF00AB79-D9ED-4E41-937B-8DA305126278}" name="timeseries_output_Combined_SSP126_Alt 2_Alt 36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6" xr16:uid="{BF34C318-204D-4BB5-BC8D-D0342E063E60}" name="timeseries_output_Combined_SSP126_Alt 2_Alt 37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7" xr16:uid="{866C0537-5A29-45C3-8B00-BB26903B8A62}" name="timeseries_output_Combined_SSP126_Alt 2_Alt 37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8" xr16:uid="{C03F98F0-4577-4CEF-920F-4CF13D1F912A}" name="timeseries_output_Combined_SSP126_Alt 2_Alt 38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9" xr16:uid="{55A68321-D6BF-47A3-8C10-CC05A135C09B}" name="timeseries_output_Combined_SSP126_Alt 2_Alt 38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90" xr16:uid="{467E0601-F9A8-41E0-8BEF-1A28B45EAAED}" name="timeseries_output_Combined_SSP126_Alt 2_Alt 39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91" xr16:uid="{F8CA9301-FABD-4828-8BB8-52E1303B7569}" name="timeseries_output_Combined_SSP245_Alt 0_Alt 1" type="6" refreshedVersion="8" background="1" saveData="1">
    <textPr prompt="0" codePage="437" sourceFile="C:\Users\59866\ICF\CAFE - Documents\API\api_output\Output\SSP2-4.5\timeseries_output_Combined_SSP245_Alt 0_Alt 1.csv" tab="0" comma="1" consecutive="1">
      <textFields count="5">
        <textField/>
        <textField/>
        <textField/>
        <textField/>
        <textField/>
      </textFields>
    </textPr>
  </connection>
  <connection id="192" xr16:uid="{646CA185-3A3C-4DFC-88F1-EE793FA8557F}" name="timeseries_output_Combined_SSP245_Alt 2_Alt 3" type="6" refreshedVersion="8" background="1" saveData="1">
    <textPr prompt="0" codePage="437" sourceFile="C:\Users\59866\ICF\CAFE - Documents\API\api_output\Output\SSP2-4.5\timeseries_output_Combined_SSP245_Alt 2_Alt 3.csv" tab="0" comma="1" consecutive="1">
      <textFields count="5">
        <textField/>
        <textField/>
        <textField/>
        <textField/>
        <textField/>
      </textFields>
    </textPr>
  </connection>
  <connection id="193" xr16:uid="{1C9DCDA6-64AF-464E-B1A8-61203D1D3BE4}" name="timeseries_output_Combined_SSP245_Alt 2_Alt 31" type="6" refreshedVersion="8" background="1" saveData="1">
    <textPr prompt="0" codePage="437" sourceFile="C:\Users\59866\ICF\CAFE - Documents\API\api_output\Output\SSP2-4.5\timeseries_output_Combined_SSP245_Alt 2_Alt 3.csv" tab="0" comma="1" consecutive="1">
      <textFields count="5">
        <textField/>
        <textField/>
        <textField/>
        <textField/>
        <textField/>
      </textFields>
    </textPr>
  </connection>
  <connection id="194" xr16:uid="{4D91FCF8-2570-4D7E-8ED4-8971B80ECB49}" name="timeseries_output_Combined_SSP370_Alt 0_Alt 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95" xr16:uid="{08FE3ECB-34B1-4C2D-AC6B-732A189C5176}" name="timeseries_output_Combined_SSP370_Alt 0_Alt 1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96" xr16:uid="{3DA4AD5D-9443-4430-A93F-897C641A7195}" name="timeseries_output_Combined_SSP370_Alt 0_Alt 12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97" xr16:uid="{29DA0192-7241-4F2F-B9E9-916CDB256373}" name="timeseries_output_Combined_SSP370_Alt 2_Alt 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98" xr16:uid="{38821B55-7FFA-4577-82A0-E3798D52F4C5}" name="timeseries_output_Combined_SSP370_Alt 2_Alt 3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99" xr16:uid="{A1A080D7-D288-4D4D-9108-2A2B86683B79}" name="timeseries_output_Combined_SSP370_Alt 2_Alt 31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0" xr16:uid="{DC517272-312E-44AD-AA79-F3EA0E3B2FFC}" name="timeseries_output_Combined_SSP370_Alt 2_Alt 32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1" xr16:uid="{3BC50EE6-75D6-44CF-B27A-F70B4F3C1909}" name="timeseries_output_Combined_SSP370_Alt 2_Alt 32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2" xr16:uid="{800EB9A4-90F4-4DDB-B971-01965846D0BF}" name="timeseries_output_Combined_SSP370_Alt 2_Alt 3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3" xr16:uid="{1DE27EA7-8FC9-460E-8D15-A0987B0F49EC}" name="timeseries_output_HD_SSP126_Alt 0_Alt 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204" xr16:uid="{DCA75C22-DF80-4EAB-A4DF-62DEE33C4E84}" name="timeseries_output_HD_SSP126_Alt 0_Alt 1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205" xr16:uid="{7A4E6B18-B21C-48C3-B753-BBCF697604E9}" name="timeseries_output_HD_SSP126_Alt 2_Alt 3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6" xr16:uid="{05FA59DD-1C3A-4041-A6A4-D34D44C796F7}" name="timeseries_output_HD_SSP126_Alt 2_Alt 31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7" xr16:uid="{88539403-7FBD-4F14-846A-5E9B0DB3309F}" name="timeseries_output_HD_SSP126_Alt 2_Alt 311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8" xr16:uid="{20B8A3B9-D922-4BD3-A546-B5FC83C6D2EC}" name="timeseries_output_HD_SSP126_Alt 2_Alt 32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9" xr16:uid="{02E77330-CA72-4E07-9301-DCCC4B0DA77E}" name="timeseries_output_HD_SSP245_Alt 0_Alt 1" type="6" refreshedVersion="8" background="1" saveData="1">
    <textPr prompt="0" codePage="437" sourceFile="C:\Users\59866\ICF\CAFE - Documents\API\api_output\Output\SSP2-4.5\timeseries_output_HD_SSP245_Alt 0_Alt 1.csv" tab="0" comma="1" consecutive="1">
      <textFields count="5">
        <textField/>
        <textField/>
        <textField/>
        <textField/>
        <textField/>
      </textFields>
    </textPr>
  </connection>
  <connection id="210" xr16:uid="{EB9E1FDE-BBAA-4E96-965F-728836F1A2CB}" name="timeseries_output_HD_SSP245_Alt 2_Alt 3" type="6" refreshedVersion="8" background="1" saveData="1">
    <textPr prompt="0" codePage="437" sourceFile="C:\Users\59866\ICF\CAFE - Documents\API\api_output\Output\SSP2-4.5\timeseries_output_HD_SSP245_Alt 2_Alt 3.csv" tab="0" comma="1" consecutive="1">
      <textFields count="5">
        <textField/>
        <textField/>
        <textField/>
        <textField/>
        <textField/>
      </textFields>
    </textPr>
  </connection>
  <connection id="211" xr16:uid="{5D811BBE-B16B-40EF-84F2-D991640A0C00}" name="timeseries_output_HD_SSP245_Alt 2_Alt 31" type="6" refreshedVersion="8" background="1" saveData="1">
    <textPr prompt="0" codePage="437" sourceFile="C:\Users\59866\ICF\CAFE - Documents\API\api_output\Output\SSP2-4.5\timeseries_output_HD_SSP245_Alt 2_Alt 3.csv" tab="0" comma="1" consecutive="1">
      <textFields count="5">
        <textField/>
        <textField/>
        <textField/>
        <textField/>
        <textField/>
      </textFields>
    </textPr>
  </connection>
  <connection id="212" xr16:uid="{8E1F588D-5D2C-4050-8ED1-454F484744CE}" name="timeseries_output_HD_SSP370_Alt 0_Alt 1" type="6" refreshedVersion="8" background="1" saveData="1">
    <textPr prompt="0" codePage="437" sourceFile="C:\Users\59866\ICF\CAFE - Documents\API\api_output\Output\SSP3-7.0\timeseries_output_HD_SSP370_Alt 0_Alt 1.csv" tab="0" comma="1" consecutive="1">
      <textFields count="5">
        <textField/>
        <textField/>
        <textField/>
        <textField/>
        <textField/>
      </textFields>
    </textPr>
  </connection>
  <connection id="213" xr16:uid="{7E699EC3-6575-4D00-BDE7-4D9392C1434E}" name="timeseries_output_HD_SSP370_Alt 0_Alt 11" type="6" refreshedVersion="8" background="1" saveData="1">
    <textPr prompt="0" codePage="437" sourceFile="C:\Users\59866\ICF\CAFE - Documents\API\api_output\Output\SSP3-7.0\timeseries_output_HD_SSP370_Alt 0_Alt 1.csv" tab="0" comma="1" consecutive="1">
      <textFields count="5">
        <textField/>
        <textField/>
        <textField/>
        <textField/>
        <textField/>
      </textFields>
    </textPr>
  </connection>
  <connection id="214" xr16:uid="{D0236F72-1F96-48D3-B74C-79A370570D88}" name="timeseries_output_HD_SSP370_Alt 2_Alt 3" type="6" refreshedVersion="8" background="1" saveData="1">
    <textPr prompt="0" codePage="437" sourceFile="C:\Users\59866\ICF\CAFE - Documents\API\api_output\Output\SSP3-7.0\timeseries_output_HD_SSP370_Alt 2_Alt 3.csv" tab="0" comma="1" consecutive="1">
      <textFields count="5">
        <textField/>
        <textField/>
        <textField/>
        <textField/>
        <textField/>
      </textFields>
    </textPr>
  </connection>
  <connection id="215" xr16:uid="{C09B8487-4CC8-42EA-ADDD-C2180E944002}" name="timeseries_output_HD_SSP370_Alt 2_Alt 31" type="6" refreshedVersion="8" background="1" saveData="1">
    <textPr prompt="0" codePage="437" sourceFile="C:\Users\59866\ICF\CAFE - Documents\API\api_output\Output\SSP3-7.0\timeseries_output_HD_SSP370_Alt 2_Alt 3.csv" tab="0" comma="1" consecutive="1">
      <textFields count="5">
        <textField/>
        <textField/>
        <textField/>
        <textField/>
        <textField/>
      </textFields>
    </textPr>
  </connection>
  <connection id="216" xr16:uid="{B1E20385-DCC9-4AF5-8FBB-EBBB3C782E6C}" name="timeseries_output_LD_SSP370_Alt 0_Alt 1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17" xr16:uid="{DF6B964B-8DF1-4198-A375-D1BBBB3C6A1A}" name="timeseries_output_LD_SSP370_Alt 0_Alt 11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18" xr16:uid="{945EE198-A800-43C9-A5F6-98C5D3D19572}" name="timeseries_output_LD_SSP370_Alt 0_Alt 12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19" xr16:uid="{F186C2F6-3FF8-4F9A-A68B-5BDB3AE6E924}" name="timeseries_output_LD_SSP370_Alt 0_Alt 13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0" xr16:uid="{802B0525-F050-4B30-BA69-0B679D08B560}" name="timeseries_output_LD_SSP370_Alt 0_Alt 14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1" xr16:uid="{6B0A8F06-D01E-4715-923D-1E79CEE21E8A}" name="timeseries_output_LD_SSP370_Alt 2_Alt 3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2" xr16:uid="{1F03EC91-664C-49B8-BF83-5E9927AF60BB}" name="timeseries_output_LD_SSP370_Alt 2_Alt 31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3" xr16:uid="{13B49C5D-F807-48E2-815D-F12CF1726824}" name="timeseries_output_LD_SSP370_Alt 2_Alt 32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4" xr16:uid="{BBC129F6-67E8-4C6C-AD1D-AFF0289E1D79}" name="timeseries_output_LD_SSP370_Alt 2_Alt 33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5" xr16:uid="{536D8531-E725-47D4-84FA-20F3EF08F3A1}" name="timeseries_output_LD_SSP370_Alt 4_Alt 5" type="6" refreshedVersion="8" background="1" saveData="1">
    <textPr prompt="0" codePage="437" sourceFile="C:\Users\59866\ICF\CAFE - Documents\API\api_output\Output\SSP3-7.0\timeseries_output_LD_SSP370_Alt 4_Alt 5.csv" tab="0" comma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<sst xmlns="http://schemas.openxmlformats.org/spreadsheetml/2006/main" count="826" uniqueCount="154">
  <si>
    <t>RCP 4.5</t>
  </si>
  <si>
    <t>GCAM 6.0</t>
  </si>
  <si>
    <t>GCAM Reference</t>
  </si>
  <si>
    <t>Other</t>
  </si>
  <si>
    <t>SSP8-8.5</t>
  </si>
  <si>
    <t>SSP3-7.0</t>
  </si>
  <si>
    <t>Select MAGICC Directory</t>
  </si>
  <si>
    <t>Edit links to Interpolation File</t>
  </si>
  <si>
    <t>SSP2-4.5</t>
  </si>
  <si>
    <t>Pick User Initials:</t>
  </si>
  <si>
    <t>NC</t>
  </si>
  <si>
    <t>SSP1-2.6</t>
  </si>
  <si>
    <t>Enter MAGICC path here, if Other:</t>
  </si>
  <si>
    <t>Select Scenario</t>
  </si>
  <si>
    <t>Set Output Filenames</t>
  </si>
  <si>
    <t>timeseries_output_LD_SSP370_Alt 0_Alt 1</t>
  </si>
  <si>
    <t>Select Sea Level Rise Module</t>
  </si>
  <si>
    <t>timeseries_output_LD_SSP370_Alt 2_Alt 3</t>
  </si>
  <si>
    <t>timeseries_output_LD_SSP370_Alt 4_Alt 5</t>
  </si>
  <si>
    <t>ADD Yourself as a USER here!</t>
  </si>
  <si>
    <t>AML</t>
  </si>
  <si>
    <t>C:\Users\27698\Desktop\MAGICC6\MAGICC6_4Download\</t>
  </si>
  <si>
    <t>ABP</t>
  </si>
  <si>
    <t>D:\MAGICC6_4Download\</t>
  </si>
  <si>
    <t>HC</t>
  </si>
  <si>
    <t>C:\Users\39739\Desktop\MAGICC6\MAGICC6_4Download\</t>
  </si>
  <si>
    <t>C:\Users\59866\ICF\CAFE - Documents\API\api_output\</t>
  </si>
  <si>
    <t>MC</t>
  </si>
  <si>
    <t>C:\Users\51935\Desktop\MAGICC6_4Download\</t>
  </si>
  <si>
    <t>CT</t>
  </si>
  <si>
    <t>C:\Users\53110\Desktop\MAGICC6_4Download\</t>
  </si>
  <si>
    <t>CO2, Temperature Increase, and Sea Level Rise Results</t>
  </si>
  <si>
    <t>Change in Rainfall</t>
  </si>
  <si>
    <t>Table 5.4-1</t>
  </si>
  <si>
    <t>Global mean rainfall change (scaled, % K-1)</t>
  </si>
  <si>
    <t>Reference Scenario Emissions and Emission Reductions (compared to No Action Alternative) Due to the Standard Alternatives from 20XX to 2100 (MMTCO2)</t>
  </si>
  <si>
    <t>CO2 Concentration (ppm)</t>
  </si>
  <si>
    <r>
      <t>Global Mean Surface Temperature Increase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C), relative to the 1850-1900 average</t>
    </r>
  </si>
  <si>
    <t>Sea Level Rise (cm)</t>
  </si>
  <si>
    <t>Mid Level Global Mean Surface Temperature</t>
  </si>
  <si>
    <t>Alternative</t>
  </si>
  <si>
    <t>Emissions</t>
  </si>
  <si>
    <t>Emissions Difference Compared to No Action Alternative</t>
  </si>
  <si>
    <t>Compared to Cumulative Global Emissions</t>
  </si>
  <si>
    <t>Emissions Difference Compared to No Action Emissions</t>
  </si>
  <si>
    <t>No Action</t>
  </si>
  <si>
    <t>PC1LT3</t>
  </si>
  <si>
    <t>PC2LT2</t>
  </si>
  <si>
    <t>PC3LT5</t>
  </si>
  <si>
    <t>PC6LT8</t>
  </si>
  <si>
    <t>Alt 5</t>
  </si>
  <si>
    <t>Alt 6</t>
  </si>
  <si>
    <t>Alt 7</t>
  </si>
  <si>
    <t>Alt 8</t>
  </si>
  <si>
    <t>Alt 10</t>
  </si>
  <si>
    <t>Reduction in Global Temperature (oK)</t>
  </si>
  <si>
    <t>Alt. 4</t>
  </si>
  <si>
    <t>Reduction from No Action to Alt 3 Percentage</t>
  </si>
  <si>
    <t>Global Mean Precipitation Increase (%)</t>
  </si>
  <si>
    <t>Reduction in Global Mean RainFall Change (%)</t>
  </si>
  <si>
    <t>Table 5.4-2</t>
  </si>
  <si>
    <t>(MMTCO2eq per Year)</t>
  </si>
  <si>
    <t>Carbon dioxide (CO2)</t>
  </si>
  <si>
    <t>Methane (CH4)</t>
  </si>
  <si>
    <t>Nitrous oxide (N2O)</t>
  </si>
  <si>
    <t>Total GHGs</t>
  </si>
  <si>
    <t>Vehicle Equivalents of Emissions Reductions Resulting from Alternative Standards</t>
  </si>
  <si>
    <t>MOVES and GREET Estimates</t>
  </si>
  <si>
    <t>Calendar Year</t>
  </si>
  <si>
    <t>Number of Vehicles Removed from Fleet Corresponding to Emissions Reductions from Baseline Alternative</t>
  </si>
  <si>
    <t>millions</t>
  </si>
  <si>
    <t>2032 vehicles Reduction</t>
  </si>
  <si>
    <t>Emissions from Each Alternative</t>
  </si>
  <si>
    <t>MMTCO2</t>
  </si>
  <si>
    <t>Alt 1 - No Action</t>
  </si>
  <si>
    <t>Alt 2</t>
  </si>
  <si>
    <t>Alt 3 - Preferred</t>
  </si>
  <si>
    <t>Alt 4</t>
  </si>
  <si>
    <t>Alt 9</t>
  </si>
  <si>
    <t>Alt 1 No Action Flat Baseline</t>
  </si>
  <si>
    <t>17% below 2005</t>
  </si>
  <si>
    <t>26% below 2005</t>
  </si>
  <si>
    <t>Reduction needed from 2005</t>
  </si>
  <si>
    <t>28% below 2005</t>
  </si>
  <si>
    <t>Reduction needed from No Action Baseline</t>
  </si>
  <si>
    <t>Change in emissions compared to 2005 levels</t>
  </si>
  <si>
    <t>% above 2005</t>
  </si>
  <si>
    <t xml:space="preserve"> </t>
  </si>
  <si>
    <t>CO2 Emissions from All Alternatives, MMTCO2</t>
  </si>
  <si>
    <t>Alternatives</t>
  </si>
  <si>
    <t>Year</t>
  </si>
  <si>
    <t>Alt. 0</t>
  </si>
  <si>
    <t>Alt. 1</t>
  </si>
  <si>
    <t>Alt 3</t>
  </si>
  <si>
    <t>26% to 28% below 2005</t>
  </si>
  <si>
    <t>27% below 2005</t>
  </si>
  <si>
    <t>In 2025, alternatives would reduce emissions by this much</t>
  </si>
  <si>
    <t>Average Annual Emissions per Vehicle under Baseline Alternative (Tailpipe plus Upstream Emissions)</t>
  </si>
  <si>
    <t>Fleet-Wide Emissions (MMT CO2) (1)</t>
  </si>
  <si>
    <t>Vehicles in Use (2)</t>
  </si>
  <si>
    <t>Annual Emissions per Vehicle (metric tons per vehicle per year) (2)</t>
  </si>
  <si>
    <t>Combined</t>
  </si>
  <si>
    <t>From Alt. 0 Fleet File</t>
  </si>
  <si>
    <t>Vehicles in Use is updated from the Fleet TOTAL TOTAL number from the raw data file for Alt 0</t>
  </si>
  <si>
    <t>Emissions Reductions Resulting from Alternative CAFE Standards (Tailpipe plus Upstream Emissions)</t>
  </si>
  <si>
    <t>Emissions (MMT CO2) (1)</t>
  </si>
  <si>
    <t>Alternative 0</t>
  </si>
  <si>
    <t>Alternative 1</t>
  </si>
  <si>
    <t>Alternative 2</t>
  </si>
  <si>
    <t>Alternative 3</t>
  </si>
  <si>
    <t>Alternative 4</t>
  </si>
  <si>
    <t>Alternative 5</t>
  </si>
  <si>
    <t>Alternative 6</t>
  </si>
  <si>
    <t>Alternative 7</t>
  </si>
  <si>
    <t>Alternative 8</t>
  </si>
  <si>
    <t>Alternative 9</t>
  </si>
  <si>
    <t>Emissions Reductions from Baseline Alternative (MMT CO2)</t>
  </si>
  <si>
    <t>Baseline</t>
  </si>
  <si>
    <t>Intercept</t>
  </si>
  <si>
    <t>T30avg</t>
  </si>
  <si>
    <t>T30sq</t>
  </si>
  <si>
    <t>Ttotavg</t>
  </si>
  <si>
    <t>Totavgsq</t>
  </si>
  <si>
    <t>model</t>
  </si>
  <si>
    <t>climate_model</t>
  </si>
  <si>
    <t>scenario</t>
  </si>
  <si>
    <t>region</t>
  </si>
  <si>
    <t>percentile</t>
  </si>
  <si>
    <t>variable</t>
  </si>
  <si>
    <t>unit</t>
  </si>
  <si>
    <t>reference_period_start_year</t>
  </si>
  <si>
    <t>reference_period_end_year</t>
  </si>
  <si>
    <t>ICF</t>
  </si>
  <si>
    <t>MAGICC7</t>
  </si>
  <si>
    <t>Alt 0</t>
  </si>
  <si>
    <t>World</t>
  </si>
  <si>
    <t>Atmospheric Concentrations|CO2</t>
  </si>
  <si>
    <t>ppm</t>
  </si>
  <si>
    <t>Surface Temperature</t>
  </si>
  <si>
    <t>K</t>
  </si>
  <si>
    <t>Alt 0 - Alt 1</t>
  </si>
  <si>
    <t>kelvin</t>
  </si>
  <si>
    <t>Alt 1</t>
  </si>
  <si>
    <t>Alt 2 - Alt 3</t>
  </si>
  <si>
    <t>Alt 4 - Alt 5</t>
  </si>
  <si>
    <t xml:space="preserve">Regression Coefficients: </t>
  </si>
  <si>
    <t>ΔT</t>
  </si>
  <si>
    <t>SLR (m)</t>
  </si>
  <si>
    <t>SLR (cm)</t>
  </si>
  <si>
    <t>Delta</t>
  </si>
  <si>
    <t>Alt1-Alt0</t>
  </si>
  <si>
    <t>Alt2-Alt0</t>
  </si>
  <si>
    <t>Alt3-Alt0</t>
  </si>
  <si>
    <t>Alt4-Alt0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</si>
</sst>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%"/>
    <numFmt numFmtId="168" formatCode="_(* #,##0.0_);_(* \(#,##0.0\);_(* &quot;-&quot;??_);_(@_)"/>
    <numFmt numFmtId="169" formatCode="#,##0.0"/>
    <numFmt numFmtId="170" formatCode="0.00000"/>
    <numFmt numFmtId="171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color rgb="FF000000"/>
      <name val="Segoe U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8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4" fillId="2" borderId="0" xfId="0" applyFont="1" applyFill="1"/>
    <xf numFmtId="0" fontId="0" fillId="3" borderId="0" xfId="0" applyFill="1"/>
    <xf numFmtId="0" fontId="4" fillId="3" borderId="0" xfId="0" applyFont="1" applyFill="1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3" borderId="0" xfId="0" applyFont="1" applyFill="1" applyAlignment="1">
      <alignment horizontal="left"/>
    </xf>
    <xf numFmtId="0" fontId="5" fillId="2" borderId="3" xfId="0" applyFont="1" applyFill="1" applyBorder="1"/>
    <xf numFmtId="0" fontId="5" fillId="2" borderId="0" xfId="0" applyFont="1" applyFill="1"/>
    <xf numFmtId="0" fontId="5" fillId="3" borderId="0" xfId="0" applyFont="1" applyFill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7" borderId="10" xfId="0" applyFont="1" applyFill="1" applyBorder="1" applyAlignment="1">
      <alignment vertical="top"/>
    </xf>
    <xf numFmtId="0" fontId="4" fillId="7" borderId="15" xfId="0" applyFont="1" applyFill="1" applyBorder="1"/>
    <xf numFmtId="0" fontId="4" fillId="7" borderId="16" xfId="0" applyFont="1" applyFill="1" applyBorder="1"/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0" xfId="2" applyFont="1" applyBorder="1"/>
    <xf numFmtId="0" fontId="5" fillId="0" borderId="0" xfId="2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7" borderId="22" xfId="0" applyFont="1" applyFill="1" applyBorder="1"/>
    <xf numFmtId="0" fontId="8" fillId="0" borderId="23" xfId="0" applyFont="1" applyBorder="1"/>
    <xf numFmtId="164" fontId="0" fillId="0" borderId="24" xfId="3" applyNumberFormat="1" applyFont="1" applyBorder="1"/>
    <xf numFmtId="0" fontId="5" fillId="0" borderId="10" xfId="0" applyFont="1" applyBorder="1" applyAlignment="1">
      <alignment wrapText="1"/>
    </xf>
    <xf numFmtId="0" fontId="4" fillId="0" borderId="10" xfId="0" applyFont="1" applyBorder="1"/>
    <xf numFmtId="166" fontId="5" fillId="0" borderId="27" xfId="0" applyNumberFormat="1" applyFont="1" applyBorder="1"/>
    <xf numFmtId="166" fontId="5" fillId="0" borderId="28" xfId="0" applyNumberFormat="1" applyFont="1" applyBorder="1"/>
    <xf numFmtId="2" fontId="5" fillId="8" borderId="29" xfId="0" applyNumberFormat="1" applyFont="1" applyFill="1" applyBorder="1"/>
    <xf numFmtId="2" fontId="5" fillId="8" borderId="27" xfId="0" applyNumberFormat="1" applyFont="1" applyFill="1" applyBorder="1"/>
    <xf numFmtId="2" fontId="5" fillId="8" borderId="30" xfId="0" applyNumberFormat="1" applyFont="1" applyFill="1" applyBorder="1"/>
    <xf numFmtId="167" fontId="0" fillId="0" borderId="24" xfId="1" applyNumberFormat="1" applyFont="1" applyBorder="1"/>
    <xf numFmtId="9" fontId="0" fillId="0" borderId="25" xfId="1" applyFont="1" applyBorder="1"/>
    <xf numFmtId="0" fontId="5" fillId="0" borderId="10" xfId="0" applyFont="1" applyBorder="1"/>
    <xf numFmtId="165" fontId="4" fillId="0" borderId="0" xfId="2" applyNumberFormat="1" applyFont="1" applyAlignment="1">
      <alignment horizontal="center" vertical="center"/>
    </xf>
    <xf numFmtId="0" fontId="4" fillId="0" borderId="0" xfId="2" applyFont="1"/>
    <xf numFmtId="166" fontId="5" fillId="0" borderId="24" xfId="0" applyNumberFormat="1" applyFont="1" applyBorder="1" applyAlignment="1">
      <alignment horizontal="right"/>
    </xf>
    <xf numFmtId="0" fontId="4" fillId="0" borderId="10" xfId="2" applyFont="1" applyBorder="1" applyAlignment="1">
      <alignment horizontal="center"/>
    </xf>
    <xf numFmtId="3" fontId="5" fillId="0" borderId="0" xfId="2" applyNumberFormat="1" applyAlignment="1">
      <alignment horizontal="center"/>
    </xf>
    <xf numFmtId="3" fontId="0" fillId="0" borderId="32" xfId="0" applyNumberFormat="1" applyBorder="1"/>
    <xf numFmtId="3" fontId="0" fillId="0" borderId="13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0" xfId="0" applyNumberFormat="1"/>
    <xf numFmtId="3" fontId="0" fillId="0" borderId="35" xfId="0" applyNumberFormat="1" applyBorder="1"/>
    <xf numFmtId="0" fontId="0" fillId="6" borderId="22" xfId="0" applyFill="1" applyBorder="1"/>
    <xf numFmtId="0" fontId="0" fillId="6" borderId="15" xfId="0" applyFill="1" applyBorder="1"/>
    <xf numFmtId="0" fontId="0" fillId="6" borderId="16" xfId="0" applyFill="1" applyBorder="1"/>
    <xf numFmtId="0" fontId="8" fillId="0" borderId="10" xfId="0" applyFont="1" applyBorder="1" applyAlignment="1">
      <alignment horizontal="left" vertical="center" wrapText="1"/>
    </xf>
    <xf numFmtId="2" fontId="0" fillId="0" borderId="0" xfId="0" applyNumberFormat="1"/>
    <xf numFmtId="0" fontId="5" fillId="0" borderId="22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0" xfId="2" applyBorder="1"/>
    <xf numFmtId="0" fontId="9" fillId="0" borderId="10" xfId="0" applyFont="1" applyBorder="1"/>
    <xf numFmtId="2" fontId="5" fillId="0" borderId="31" xfId="0" applyNumberFormat="1" applyFont="1" applyBorder="1"/>
    <xf numFmtId="166" fontId="5" fillId="0" borderId="24" xfId="0" applyNumberFormat="1" applyFont="1" applyBorder="1"/>
    <xf numFmtId="3" fontId="0" fillId="0" borderId="36" xfId="0" applyNumberFormat="1" applyBorder="1"/>
    <xf numFmtId="3" fontId="0" fillId="0" borderId="28" xfId="0" applyNumberFormat="1" applyBorder="1"/>
    <xf numFmtId="3" fontId="0" fillId="0" borderId="27" xfId="0" applyNumberFormat="1" applyBorder="1"/>
    <xf numFmtId="166" fontId="5" fillId="0" borderId="25" xfId="0" applyNumberFormat="1" applyFont="1" applyBorder="1"/>
    <xf numFmtId="166" fontId="0" fillId="0" borderId="0" xfId="0" applyNumberFormat="1"/>
    <xf numFmtId="167" fontId="0" fillId="8" borderId="0" xfId="1" applyNumberFormat="1" applyFont="1" applyFill="1" applyBorder="1"/>
    <xf numFmtId="10" fontId="5" fillId="0" borderId="24" xfId="1" applyNumberFormat="1" applyFont="1" applyBorder="1" applyAlignment="1">
      <alignment horizontal="right"/>
    </xf>
    <xf numFmtId="10" fontId="5" fillId="0" borderId="25" xfId="1" applyNumberFormat="1" applyFont="1" applyBorder="1" applyAlignment="1">
      <alignment horizontal="right"/>
    </xf>
    <xf numFmtId="0" fontId="10" fillId="0" borderId="0" xfId="0" applyFont="1"/>
    <xf numFmtId="10" fontId="5" fillId="0" borderId="24" xfId="0" applyNumberFormat="1" applyFont="1" applyBorder="1"/>
    <xf numFmtId="10" fontId="5" fillId="0" borderId="25" xfId="0" applyNumberFormat="1" applyFont="1" applyBorder="1"/>
    <xf numFmtId="0" fontId="5" fillId="6" borderId="22" xfId="0" applyFont="1" applyFill="1" applyBorder="1"/>
    <xf numFmtId="2" fontId="0" fillId="6" borderId="15" xfId="0" applyNumberFormat="1" applyFill="1" applyBorder="1"/>
    <xf numFmtId="0" fontId="5" fillId="5" borderId="22" xfId="0" applyFont="1" applyFill="1" applyBorder="1"/>
    <xf numFmtId="0" fontId="5" fillId="5" borderId="15" xfId="0" applyFont="1" applyFill="1" applyBorder="1"/>
    <xf numFmtId="10" fontId="5" fillId="5" borderId="16" xfId="0" applyNumberFormat="1" applyFont="1" applyFill="1" applyBorder="1"/>
    <xf numFmtId="0" fontId="4" fillId="0" borderId="0" xfId="2" applyFont="1" applyAlignment="1">
      <alignment horizontal="center"/>
    </xf>
    <xf numFmtId="0" fontId="3" fillId="6" borderId="0" xfId="4" applyFont="1" applyFill="1"/>
    <xf numFmtId="0" fontId="1" fillId="6" borderId="0" xfId="4" applyFill="1" applyAlignment="1">
      <alignment wrapText="1"/>
    </xf>
    <xf numFmtId="0" fontId="1" fillId="0" borderId="0" xfId="4" applyAlignment="1">
      <alignment wrapText="1"/>
    </xf>
    <xf numFmtId="0" fontId="1" fillId="0" borderId="0" xfId="4"/>
    <xf numFmtId="0" fontId="8" fillId="0" borderId="0" xfId="4" applyFont="1" applyAlignment="1">
      <alignment horizontal="center" vertical="center" wrapText="1"/>
    </xf>
    <xf numFmtId="0" fontId="1" fillId="0" borderId="0" xfId="4" applyAlignment="1">
      <alignment horizontal="left" vertical="top" wrapText="1"/>
    </xf>
    <xf numFmtId="0" fontId="1" fillId="0" borderId="0" xfId="4" applyAlignment="1">
      <alignment horizontal="right"/>
    </xf>
    <xf numFmtId="168" fontId="1" fillId="0" borderId="0" xfId="5" applyNumberFormat="1" applyFont="1" applyAlignment="1">
      <alignment wrapText="1"/>
    </xf>
    <xf numFmtId="0" fontId="3" fillId="0" borderId="0" xfId="4" applyFont="1" applyAlignment="1">
      <alignment horizontal="right"/>
    </xf>
    <xf numFmtId="168" fontId="3" fillId="0" borderId="0" xfId="5" applyNumberFormat="1" applyFont="1" applyAlignment="1">
      <alignment wrapText="1"/>
    </xf>
    <xf numFmtId="0" fontId="3" fillId="0" borderId="0" xfId="4" applyFont="1"/>
    <xf numFmtId="0" fontId="2" fillId="0" borderId="0" xfId="4" applyFont="1"/>
    <xf numFmtId="43" fontId="2" fillId="0" borderId="0" xfId="4" applyNumberFormat="1" applyFont="1" applyAlignment="1">
      <alignment wrapText="1"/>
    </xf>
    <xf numFmtId="167" fontId="2" fillId="0" borderId="0" xfId="6" applyNumberFormat="1" applyFont="1" applyAlignment="1">
      <alignment wrapText="1"/>
    </xf>
    <xf numFmtId="43" fontId="1" fillId="0" borderId="0" xfId="4" applyNumberFormat="1" applyAlignment="1">
      <alignment wrapText="1"/>
    </xf>
    <xf numFmtId="0" fontId="1" fillId="9" borderId="0" xfId="4" applyFill="1"/>
    <xf numFmtId="9" fontId="1" fillId="0" borderId="0" xfId="6" applyFont="1"/>
    <xf numFmtId="0" fontId="1" fillId="10" borderId="0" xfId="4" applyFill="1"/>
    <xf numFmtId="167" fontId="1" fillId="0" borderId="0" xfId="6" applyNumberFormat="1" applyFont="1"/>
    <xf numFmtId="0" fontId="4" fillId="0" borderId="0" xfId="2" applyFont="1" applyAlignment="1">
      <alignment horizontal="center" vertical="center" wrapText="1"/>
    </xf>
    <xf numFmtId="169" fontId="5" fillId="0" borderId="0" xfId="2" applyNumberFormat="1" applyAlignment="1">
      <alignment horizontal="center"/>
    </xf>
    <xf numFmtId="4" fontId="5" fillId="0" borderId="0" xfId="2" applyNumberFormat="1" applyAlignment="1">
      <alignment horizontal="center"/>
    </xf>
    <xf numFmtId="2" fontId="5" fillId="0" borderId="0" xfId="2" applyNumberFormat="1" applyAlignment="1">
      <alignment horizontal="center"/>
    </xf>
    <xf numFmtId="0" fontId="1" fillId="11" borderId="24" xfId="7" applyFill="1" applyBorder="1"/>
    <xf numFmtId="0" fontId="11" fillId="11" borderId="24" xfId="7" applyFont="1" applyFill="1" applyBorder="1" applyAlignment="1">
      <alignment horizontal="center"/>
    </xf>
    <xf numFmtId="0" fontId="2" fillId="2" borderId="0" xfId="0" applyFont="1" applyFill="1"/>
    <xf numFmtId="11" fontId="0" fillId="0" borderId="0" xfId="0" applyNumberFormat="1"/>
    <xf numFmtId="0" fontId="5" fillId="12" borderId="0" xfId="0" applyFont="1" applyFill="1" applyAlignment="1">
      <alignment horizontal="left"/>
    </xf>
    <xf numFmtId="0" fontId="3" fillId="13" borderId="0" xfId="0" applyFont="1" applyFill="1"/>
    <xf numFmtId="0" fontId="4" fillId="0" borderId="0" xfId="0" applyFont="1" applyAlignment="1">
      <alignment horizontal="center"/>
    </xf>
    <xf numFmtId="169" fontId="0" fillId="0" borderId="35" xfId="0" applyNumberFormat="1" applyBorder="1"/>
    <xf numFmtId="169" fontId="0" fillId="0" borderId="27" xfId="0" applyNumberFormat="1" applyBorder="1"/>
    <xf numFmtId="4" fontId="0" fillId="0" borderId="0" xfId="0" applyNumberFormat="1"/>
    <xf numFmtId="4" fontId="0" fillId="0" borderId="35" xfId="0" applyNumberFormat="1" applyBorder="1"/>
    <xf numFmtId="4" fontId="0" fillId="0" borderId="27" xfId="0" applyNumberFormat="1" applyBorder="1"/>
    <xf numFmtId="4" fontId="5" fillId="6" borderId="0" xfId="2" applyNumberFormat="1" applyFill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6" fontId="5" fillId="10" borderId="38" xfId="0" applyNumberFormat="1" applyFont="1" applyFill="1" applyBorder="1"/>
    <xf numFmtId="166" fontId="5" fillId="10" borderId="39" xfId="0" applyNumberFormat="1" applyFont="1" applyFill="1" applyBorder="1"/>
    <xf numFmtId="166" fontId="5" fillId="10" borderId="40" xfId="0" applyNumberFormat="1" applyFont="1" applyFill="1" applyBorder="1"/>
    <xf numFmtId="2" fontId="5" fillId="10" borderId="38" xfId="0" applyNumberFormat="1" applyFont="1" applyFill="1" applyBorder="1"/>
    <xf numFmtId="2" fontId="5" fillId="10" borderId="39" xfId="0" applyNumberFormat="1" applyFont="1" applyFill="1" applyBorder="1"/>
    <xf numFmtId="2" fontId="5" fillId="10" borderId="40" xfId="0" applyNumberFormat="1" applyFont="1" applyFill="1" applyBorder="1"/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9" fontId="0" fillId="0" borderId="32" xfId="0" applyNumberFormat="1" applyBorder="1"/>
    <xf numFmtId="169" fontId="0" fillId="0" borderId="13" xfId="0" applyNumberFormat="1" applyBorder="1"/>
    <xf numFmtId="169" fontId="0" fillId="0" borderId="33" xfId="0" applyNumberFormat="1" applyBorder="1"/>
    <xf numFmtId="4" fontId="0" fillId="0" borderId="33" xfId="0" applyNumberFormat="1" applyBorder="1"/>
    <xf numFmtId="3" fontId="15" fillId="0" borderId="34" xfId="2" applyNumberFormat="1" applyFont="1" applyBorder="1" applyAlignment="1">
      <alignment horizontal="center"/>
    </xf>
    <xf numFmtId="3" fontId="15" fillId="0" borderId="0" xfId="2" applyNumberFormat="1" applyFont="1" applyAlignment="1">
      <alignment horizontal="center"/>
    </xf>
    <xf numFmtId="3" fontId="15" fillId="0" borderId="35" xfId="2" applyNumberFormat="1" applyFont="1" applyBorder="1" applyAlignment="1">
      <alignment horizontal="center"/>
    </xf>
    <xf numFmtId="3" fontId="15" fillId="0" borderId="36" xfId="2" applyNumberFormat="1" applyFont="1" applyBorder="1" applyAlignment="1">
      <alignment horizontal="center"/>
    </xf>
    <xf numFmtId="3" fontId="15" fillId="0" borderId="28" xfId="2" applyNumberFormat="1" applyFont="1" applyBorder="1" applyAlignment="1">
      <alignment horizontal="center"/>
    </xf>
    <xf numFmtId="3" fontId="15" fillId="0" borderId="27" xfId="2" applyNumberFormat="1" applyFont="1" applyBorder="1" applyAlignment="1">
      <alignment horizontal="center"/>
    </xf>
    <xf numFmtId="3" fontId="16" fillId="0" borderId="0" xfId="2" applyNumberFormat="1" applyFont="1" applyAlignment="1">
      <alignment horizontal="center"/>
    </xf>
    <xf numFmtId="0" fontId="15" fillId="0" borderId="0" xfId="2" applyFont="1"/>
    <xf numFmtId="4" fontId="15" fillId="0" borderId="1" xfId="2" applyNumberFormat="1" applyFont="1" applyBorder="1" applyAlignment="1">
      <alignment horizontal="center"/>
    </xf>
    <xf numFmtId="4" fontId="15" fillId="0" borderId="3" xfId="2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 vertical="center" wrapText="1"/>
    </xf>
    <xf numFmtId="2" fontId="5" fillId="0" borderId="23" xfId="0" applyNumberFormat="1" applyFont="1" applyBorder="1"/>
    <xf numFmtId="2" fontId="5" fillId="0" borderId="24" xfId="0" applyNumberFormat="1" applyFont="1" applyBorder="1"/>
    <xf numFmtId="0" fontId="4" fillId="0" borderId="0" xfId="2" applyFont="1" applyAlignment="1">
      <alignment wrapText="1"/>
    </xf>
    <xf numFmtId="2" fontId="5" fillId="0" borderId="29" xfId="0" applyNumberFormat="1" applyFont="1" applyBorder="1"/>
    <xf numFmtId="2" fontId="5" fillId="0" borderId="27" xfId="0" applyNumberFormat="1" applyFont="1" applyBorder="1"/>
    <xf numFmtId="2" fontId="5" fillId="0" borderId="30" xfId="0" applyNumberFormat="1" applyFont="1" applyBorder="1"/>
    <xf numFmtId="0" fontId="0" fillId="0" borderId="0" xfId="4" applyFont="1"/>
    <xf numFmtId="10" fontId="0" fillId="0" borderId="24" xfId="1" applyNumberFormat="1" applyFont="1" applyBorder="1"/>
    <xf numFmtId="167" fontId="0" fillId="0" borderId="25" xfId="1" applyNumberFormat="1" applyFont="1" applyBorder="1"/>
    <xf numFmtId="9" fontId="0" fillId="0" borderId="0" xfId="1" applyFont="1"/>
    <xf numFmtId="167" fontId="0" fillId="0" borderId="0" xfId="1" applyNumberFormat="1" applyFont="1"/>
    <xf numFmtId="10" fontId="0" fillId="0" borderId="0" xfId="1" applyNumberFormat="1" applyFont="1"/>
    <xf numFmtId="10" fontId="0" fillId="0" borderId="0" xfId="1" applyNumberFormat="1" applyFont="1" applyBorder="1"/>
    <xf numFmtId="0" fontId="4" fillId="14" borderId="15" xfId="0" applyFont="1" applyFill="1" applyBorder="1"/>
    <xf numFmtId="0" fontId="1" fillId="0" borderId="0" xfId="7"/>
    <xf numFmtId="0" fontId="18" fillId="0" borderId="0" xfId="7" applyFont="1"/>
    <xf numFmtId="0" fontId="1" fillId="10" borderId="28" xfId="7" applyFill="1" applyBorder="1"/>
    <xf numFmtId="0" fontId="11" fillId="0" borderId="28" xfId="7" applyFont="1" applyBorder="1" applyAlignment="1">
      <alignment horizontal="center"/>
    </xf>
    <xf numFmtId="0" fontId="1" fillId="0" borderId="28" xfId="7" applyBorder="1" applyAlignment="1">
      <alignment wrapText="1"/>
    </xf>
    <xf numFmtId="0" fontId="11" fillId="0" borderId="0" xfId="7" applyFont="1" applyAlignment="1">
      <alignment horizontal="center"/>
    </xf>
    <xf numFmtId="2" fontId="1" fillId="0" borderId="0" xfId="7" applyNumberFormat="1"/>
    <xf numFmtId="2" fontId="11" fillId="0" borderId="0" xfId="7" applyNumberFormat="1" applyFont="1" applyAlignment="1">
      <alignment horizontal="center"/>
    </xf>
    <xf numFmtId="9" fontId="0" fillId="0" borderId="0" xfId="8" applyFont="1"/>
    <xf numFmtId="170" fontId="0" fillId="0" borderId="0" xfId="8" applyNumberFormat="1" applyFont="1"/>
    <xf numFmtId="170" fontId="0" fillId="0" borderId="0" xfId="9" applyNumberFormat="1" applyFont="1"/>
    <xf numFmtId="0" fontId="19" fillId="0" borderId="21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166" fontId="20" fillId="0" borderId="24" xfId="0" applyNumberFormat="1" applyFont="1" applyBorder="1"/>
    <xf numFmtId="166" fontId="20" fillId="0" borderId="25" xfId="0" applyNumberFormat="1" applyFont="1" applyBorder="1"/>
    <xf numFmtId="10" fontId="20" fillId="0" borderId="24" xfId="1" applyNumberFormat="1" applyFont="1" applyBorder="1" applyAlignment="1">
      <alignment horizontal="right"/>
    </xf>
    <xf numFmtId="10" fontId="20" fillId="0" borderId="25" xfId="1" applyNumberFormat="1" applyFont="1" applyBorder="1" applyAlignment="1">
      <alignment horizontal="right"/>
    </xf>
    <xf numFmtId="164" fontId="0" fillId="0" borderId="0" xfId="0" applyNumberFormat="1"/>
    <xf numFmtId="43" fontId="0" fillId="0" borderId="0" xfId="0" applyNumberFormat="1"/>
    <xf numFmtId="3" fontId="5" fillId="15" borderId="0" xfId="2" applyNumberFormat="1" applyFill="1" applyAlignment="1">
      <alignment horizontal="center"/>
    </xf>
    <xf numFmtId="171" fontId="0" fillId="0" borderId="0" xfId="1" applyNumberFormat="1" applyFont="1" applyBorder="1"/>
    <xf numFmtId="2" fontId="21" fillId="0" borderId="26" xfId="0" applyNumberFormat="1" applyFont="1" applyBorder="1" applyAlignment="1">
      <alignment vertical="center"/>
    </xf>
    <xf numFmtId="166" fontId="21" fillId="0" borderId="26" xfId="0" applyNumberFormat="1" applyFont="1" applyBorder="1" applyAlignment="1">
      <alignment vertical="center"/>
    </xf>
    <xf numFmtId="2" fontId="21" fillId="0" borderId="29" xfId="0" applyNumberFormat="1" applyFont="1" applyBorder="1" applyAlignment="1">
      <alignment vertical="center"/>
    </xf>
    <xf numFmtId="2" fontId="21" fillId="0" borderId="27" xfId="0" applyNumberFormat="1" applyFont="1" applyBorder="1" applyAlignment="1">
      <alignment vertical="center"/>
    </xf>
    <xf numFmtId="2" fontId="21" fillId="0" borderId="30" xfId="0" applyNumberFormat="1" applyFont="1" applyBorder="1" applyAlignment="1">
      <alignment vertical="center"/>
    </xf>
    <xf numFmtId="2" fontId="21" fillId="8" borderId="29" xfId="0" applyNumberFormat="1" applyFont="1" applyFill="1" applyBorder="1" applyAlignment="1">
      <alignment vertical="center"/>
    </xf>
    <xf numFmtId="2" fontId="21" fillId="8" borderId="27" xfId="0" applyNumberFormat="1" applyFont="1" applyFill="1" applyBorder="1" applyAlignment="1">
      <alignment vertical="center"/>
    </xf>
    <xf numFmtId="2" fontId="21" fillId="8" borderId="30" xfId="0" applyNumberFormat="1" applyFont="1" applyFill="1" applyBorder="1" applyAlignment="1">
      <alignment vertical="center"/>
    </xf>
    <xf numFmtId="2" fontId="21" fillId="0" borderId="23" xfId="0" applyNumberFormat="1" applyFont="1" applyBorder="1" applyAlignment="1">
      <alignment vertical="center"/>
    </xf>
    <xf numFmtId="166" fontId="21" fillId="0" borderId="23" xfId="0" applyNumberFormat="1" applyFont="1" applyBorder="1" applyAlignment="1">
      <alignment vertical="center"/>
    </xf>
    <xf numFmtId="2" fontId="21" fillId="0" borderId="24" xfId="0" applyNumberFormat="1" applyFont="1" applyBorder="1" applyAlignment="1">
      <alignment vertical="center"/>
    </xf>
    <xf numFmtId="2" fontId="21" fillId="0" borderId="31" xfId="0" applyNumberFormat="1" applyFont="1" applyBorder="1" applyAlignment="1">
      <alignment vertical="center"/>
    </xf>
    <xf numFmtId="166" fontId="21" fillId="0" borderId="27" xfId="0" applyNumberFormat="1" applyFont="1" applyBorder="1" applyAlignment="1">
      <alignment vertical="center"/>
    </xf>
    <xf numFmtId="166" fontId="21" fillId="8" borderId="29" xfId="0" applyNumberFormat="1" applyFont="1" applyFill="1" applyBorder="1" applyAlignment="1">
      <alignment vertical="center"/>
    </xf>
    <xf numFmtId="166" fontId="21" fillId="8" borderId="27" xfId="0" applyNumberFormat="1" applyFont="1" applyFill="1" applyBorder="1" applyAlignment="1">
      <alignment vertical="center"/>
    </xf>
    <xf numFmtId="166" fontId="21" fillId="8" borderId="30" xfId="0" applyNumberFormat="1" applyFont="1" applyFill="1" applyBorder="1" applyAlignment="1">
      <alignment vertical="center"/>
    </xf>
    <xf numFmtId="165" fontId="21" fillId="0" borderId="38" xfId="0" applyNumberFormat="1" applyFont="1" applyBorder="1" applyAlignment="1">
      <alignment vertical="center"/>
    </xf>
    <xf numFmtId="165" fontId="21" fillId="0" borderId="39" xfId="0" applyNumberFormat="1" applyFont="1" applyBorder="1" applyAlignment="1">
      <alignment vertical="center"/>
    </xf>
    <xf numFmtId="165" fontId="21" fillId="0" borderId="40" xfId="0" applyNumberFormat="1" applyFont="1" applyBorder="1" applyAlignment="1">
      <alignment vertical="center"/>
    </xf>
    <xf numFmtId="2" fontId="21" fillId="0" borderId="38" xfId="0" applyNumberFormat="1" applyFont="1" applyBorder="1" applyAlignment="1">
      <alignment vertical="center"/>
    </xf>
    <xf numFmtId="2" fontId="21" fillId="0" borderId="39" xfId="0" applyNumberFormat="1" applyFont="1" applyBorder="1" applyAlignment="1">
      <alignment vertical="center"/>
    </xf>
    <xf numFmtId="2" fontId="21" fillId="0" borderId="4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166" fontId="21" fillId="0" borderId="3" xfId="0" applyNumberFormat="1" applyFont="1" applyBorder="1" applyAlignment="1">
      <alignment vertical="center"/>
    </xf>
    <xf numFmtId="166" fontId="21" fillId="0" borderId="24" xfId="0" applyNumberFormat="1" applyFont="1" applyBorder="1" applyAlignment="1">
      <alignment vertical="center"/>
    </xf>
    <xf numFmtId="166" fontId="21" fillId="0" borderId="31" xfId="0" applyNumberFormat="1" applyFont="1" applyBorder="1" applyAlignment="1">
      <alignment vertical="center"/>
    </xf>
    <xf numFmtId="2" fontId="21" fillId="8" borderId="3" xfId="0" applyNumberFormat="1" applyFont="1" applyFill="1" applyBorder="1" applyAlignment="1">
      <alignment vertical="center"/>
    </xf>
    <xf numFmtId="2" fontId="21" fillId="8" borderId="24" xfId="0" applyNumberFormat="1" applyFont="1" applyFill="1" applyBorder="1" applyAlignment="1">
      <alignment vertical="center"/>
    </xf>
    <xf numFmtId="2" fontId="21" fillId="8" borderId="25" xfId="0" applyNumberFormat="1" applyFont="1" applyFill="1" applyBorder="1" applyAlignment="1">
      <alignment vertical="center"/>
    </xf>
    <xf numFmtId="3" fontId="15" fillId="0" borderId="0" xfId="2" applyNumberFormat="1" applyFont="1" applyBorder="1" applyAlignment="1">
      <alignment horizontal="center"/>
    </xf>
    <xf numFmtId="4" fontId="15" fillId="0" borderId="2" xfId="2" applyNumberFormat="1" applyFont="1" applyBorder="1" applyAlignment="1">
      <alignment horizontal="center"/>
    </xf>
    <xf numFmtId="3" fontId="15" fillId="0" borderId="32" xfId="2" applyNumberFormat="1" applyFont="1" applyBorder="1" applyAlignment="1">
      <alignment horizontal="center"/>
    </xf>
    <xf numFmtId="3" fontId="15" fillId="0" borderId="13" xfId="2" applyNumberFormat="1" applyFont="1" applyBorder="1" applyAlignment="1">
      <alignment horizontal="center"/>
    </xf>
    <xf numFmtId="3" fontId="15" fillId="0" borderId="33" xfId="2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2" fillId="0" borderId="3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6" borderId="4" xfId="2" applyFont="1" applyFill="1" applyBorder="1" applyAlignment="1">
      <alignment horizontal="center" wrapText="1"/>
    </xf>
    <xf numFmtId="0" fontId="4" fillId="6" borderId="5" xfId="2" applyFont="1" applyFill="1" applyBorder="1" applyAlignment="1">
      <alignment horizontal="center" wrapText="1"/>
    </xf>
    <xf numFmtId="0" fontId="4" fillId="6" borderId="6" xfId="2" applyFont="1" applyFill="1" applyBorder="1" applyAlignment="1">
      <alignment horizontal="center" wrapText="1"/>
    </xf>
    <xf numFmtId="0" fontId="4" fillId="6" borderId="10" xfId="2" applyFont="1" applyFill="1" applyBorder="1" applyAlignment="1">
      <alignment horizontal="center" wrapText="1"/>
    </xf>
    <xf numFmtId="0" fontId="4" fillId="6" borderId="0" xfId="2" applyFont="1" applyFill="1" applyAlignment="1">
      <alignment horizontal="center" wrapText="1"/>
    </xf>
    <xf numFmtId="0" fontId="4" fillId="6" borderId="11" xfId="2" applyFont="1" applyFill="1" applyBorder="1" applyAlignment="1">
      <alignment horizont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</cellXfs>
  <cellStyles count="10">
    <cellStyle name="Comma" xfId="9" builtinId="3"/>
    <cellStyle name="Comma 2" xfId="3" xr:uid="{00000000-0005-0000-0000-000001000000}"/>
    <cellStyle name="Comma 3" xfId="5" xr:uid="{00000000-0005-0000-0000-000002000000}"/>
    <cellStyle name="Normal" xfId="0" builtinId="0"/>
    <cellStyle name="Normal 3" xfId="7" xr:uid="{00000000-0005-0000-0000-000004000000}"/>
    <cellStyle name="Normal 4" xfId="2" xr:uid="{00000000-0005-0000-0000-000005000000}"/>
    <cellStyle name="Normal 5" xfId="4" xr:uid="{00000000-0005-0000-0000-000006000000}"/>
    <cellStyle name="Percent" xfId="1" builtinId="5"/>
    <cellStyle name="Percent 2" xfId="8" xr:uid="{00000000-0005-0000-0000-000008000000}"/>
    <cellStyle name="Percent 3" xfId="6" xr:uid="{00000000-0005-0000-0000-000009000000}"/>
  </cellStyles>
  <dxfs count="0"/>
  <tableStyles count="0" defaultTableStyle="TableStyleMedium2" defaultPivotStyle="PivotStyleLight16"/>
  <colors>
    <mruColors>
      <color rgb="FF494949"/>
      <color rgb="FF7F7F7F"/>
      <color rgb="FF595959"/>
      <color rgb="FF763135"/>
      <color rgb="FFFF4747"/>
      <color rgb="FFFF3300"/>
      <color rgb="FF9CC746"/>
      <color rgb="FF9BC348"/>
      <color rgb="FF769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No Action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(1)'!$C$7:$E$7</c:f>
              <c:numCache>
                <c:formatCode>0.00</c:formatCode>
                <c:ptCount val="3"/>
                <c:pt idx="0">
                  <c:v>496.64898979999998</c:v>
                </c:pt>
                <c:pt idx="1">
                  <c:v>604.76836890000004</c:v>
                </c:pt>
                <c:pt idx="2">
                  <c:v>886.21279779999998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EB0-9BFD-6790F9BAEB3F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PC1LT3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(1)'!$C$8:$E$8</c:f>
              <c:numCache>
                <c:formatCode>0.00</c:formatCode>
                <c:ptCount val="3"/>
                <c:pt idx="0">
                  <c:v>496.63674459999999</c:v>
                </c:pt>
                <c:pt idx="1">
                  <c:v>604.74887969999997</c:v>
                </c:pt>
                <c:pt idx="2">
                  <c:v>886.1823478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C-4EB0-9BFD-6790F9BAEB3F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PC2LT2</c:v>
                </c:pt>
              </c:strCache>
            </c:strRef>
          </c:tx>
          <c:spPr>
            <a:pattFill prst="pct20">
              <a:fgClr>
                <a:srgbClr val="72727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(1)'!$C$9:$E$9</c:f>
              <c:numCache>
                <c:formatCode>0.00</c:formatCode>
                <c:ptCount val="3"/>
                <c:pt idx="0">
                  <c:v>496.62940300000002</c:v>
                </c:pt>
                <c:pt idx="1">
                  <c:v>604.71825920000003</c:v>
                </c:pt>
                <c:pt idx="2">
                  <c:v>886.09412380000003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C-4EB0-9BFD-6790F9BAEB3F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PC3LT5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(1)'!$C$10:$E$10</c:f>
              <c:numCache>
                <c:formatCode>0.00</c:formatCode>
                <c:ptCount val="3"/>
                <c:pt idx="0">
                  <c:v>496.61087020000002</c:v>
                </c:pt>
                <c:pt idx="1">
                  <c:v>604.65005129999997</c:v>
                </c:pt>
                <c:pt idx="2">
                  <c:v>885.91958439999996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9C-4EB0-9BFD-6790F9BAEB3F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  <c:pt idx="0">
                  <c:v>PC6LT8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(1)'!$C$11:$E$11</c:f>
              <c:numCache>
                <c:formatCode>0.00</c:formatCode>
                <c:ptCount val="3"/>
                <c:pt idx="0">
                  <c:v>496.5486765</c:v>
                </c:pt>
                <c:pt idx="1">
                  <c:v>604.40974010000002</c:v>
                </c:pt>
                <c:pt idx="2">
                  <c:v>885.30388630000004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9C-4EB0-9BFD-6790F9BAEB3F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(1)'!$C$12:$E$12</c:f>
            </c:numRef>
          </c:val>
          <c:extLst>
            <c:ext xmlns:c16="http://schemas.microsoft.com/office/drawing/2014/chart" uri="{C3380CC4-5D6E-409C-BE32-E72D297353CC}">
              <c16:uniqueId val="{0000000B-659C-4EB0-9BFD-6790F9BAEB3F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(1)'!$C$13:$E$13</c:f>
            </c:numRef>
          </c:val>
          <c:extLst>
            <c:ext xmlns:c16="http://schemas.microsoft.com/office/drawing/2014/chart" uri="{C3380CC4-5D6E-409C-BE32-E72D297353CC}">
              <c16:uniqueId val="{0000000C-659C-4EB0-9BFD-6790F9BAEB3F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(1)'!$C$14:$E$14</c:f>
            </c:numRef>
          </c:val>
          <c:extLst>
            <c:ext xmlns:c16="http://schemas.microsoft.com/office/drawing/2014/chart" uri="{C3380CC4-5D6E-409C-BE32-E72D297353CC}">
              <c16:uniqueId val="{0000000D-659C-4EB0-9BFD-6790F9BAEB3F}"/>
            </c:ext>
          </c:extLst>
        </c:ser>
        <c:ser>
          <c:idx val="9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(1)'!$C$15:$E$15</c:f>
            </c:numRef>
          </c:val>
          <c:extLst>
            <c:ext xmlns:c16="http://schemas.microsoft.com/office/drawing/2014/chart" uri="{C3380CC4-5D6E-409C-BE32-E72D297353CC}">
              <c16:uniqueId val="{0000000E-659C-4EB0-9BFD-6790F9BAEB3F}"/>
            </c:ext>
          </c:extLst>
        </c:ser>
        <c:ser>
          <c:idx val="10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(1)'!$C$16:$E$16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F-659C-4EB0-9BFD-6790F9BA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08728"/>
        <c:axId val="230305848"/>
        <c:extLst/>
      </c:barChart>
      <c:catAx>
        <c:axId val="2330087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305848"/>
        <c:crosses val="autoZero"/>
        <c:auto val="1"/>
        <c:lblAlgn val="ctr"/>
        <c:lblOffset val="100"/>
        <c:noMultiLvlLbl val="0"/>
      </c:catAx>
      <c:valAx>
        <c:axId val="230305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effectLst/>
                  </a:rPr>
                  <a:t>parts per million (ppm)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08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9657678331846069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SSP3</a:t>
            </a:r>
            <a:r>
              <a:rPr lang="en-US" baseline="0"/>
              <a:t> 7.0 - Alt0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(1)'!$B$1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(1)'!$C$15:$C$37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1.2161785190000001</c:v>
                </c:pt>
                <c:pt idx="6">
                  <c:v>1.339886213</c:v>
                </c:pt>
                <c:pt idx="7">
                  <c:v>1.5743968230000001</c:v>
                </c:pt>
                <c:pt idx="8">
                  <c:v>1.788818287</c:v>
                </c:pt>
                <c:pt idx="9">
                  <c:v>2.0395417500000002</c:v>
                </c:pt>
                <c:pt idx="10">
                  <c:v>2.3083091969999998</c:v>
                </c:pt>
                <c:pt idx="11">
                  <c:v>2.5593463459999999</c:v>
                </c:pt>
                <c:pt idx="12">
                  <c:v>2.8193108229999999</c:v>
                </c:pt>
                <c:pt idx="13">
                  <c:v>3.0403425720000001</c:v>
                </c:pt>
                <c:pt idx="14">
                  <c:v>3.2924010049999999</c:v>
                </c:pt>
                <c:pt idx="15">
                  <c:v>3.5152492089999998</c:v>
                </c:pt>
                <c:pt idx="16">
                  <c:v>3.7679337030000002</c:v>
                </c:pt>
                <c:pt idx="17">
                  <c:v>3.9802787909999999</c:v>
                </c:pt>
                <c:pt idx="18">
                  <c:v>4.2181604479999999</c:v>
                </c:pt>
                <c:pt idx="19">
                  <c:v>4.4796464619999998</c:v>
                </c:pt>
                <c:pt idx="20">
                  <c:v>4.7177109169999998</c:v>
                </c:pt>
                <c:pt idx="21">
                  <c:v>4.9752121499999999</c:v>
                </c:pt>
                <c:pt idx="22">
                  <c:v>5.2021909830000004</c:v>
                </c:pt>
              </c:numCache>
            </c:numRef>
          </c:xVal>
          <c:yVal>
            <c:numRef>
              <c:f>'ICF SLR Module (1)'!$J$15:$J$37</c:f>
              <c:numCache>
                <c:formatCode>0.00</c:formatCode>
                <c:ptCount val="23"/>
                <c:pt idx="0">
                  <c:v>-1.7808761755285811</c:v>
                </c:pt>
                <c:pt idx="1">
                  <c:v>-0.45482242152463104</c:v>
                </c:pt>
                <c:pt idx="2">
                  <c:v>1.2531313834768736</c:v>
                </c:pt>
                <c:pt idx="3">
                  <c:v>3.1322023282292428</c:v>
                </c:pt>
                <c:pt idx="4">
                  <c:v>5.1604033249665049</c:v>
                </c:pt>
                <c:pt idx="5">
                  <c:v>7.412007211125907</c:v>
                </c:pt>
                <c:pt idx="6">
                  <c:v>9.8139553112440296</c:v>
                </c:pt>
                <c:pt idx="7">
                  <c:v>12.590450069991753</c:v>
                </c:pt>
                <c:pt idx="8">
                  <c:v>15.708553441855514</c:v>
                </c:pt>
                <c:pt idx="9">
                  <c:v>19.253934548029672</c:v>
                </c:pt>
                <c:pt idx="10">
                  <c:v>23.278022489069581</c:v>
                </c:pt>
                <c:pt idx="11">
                  <c:v>27.752438092257194</c:v>
                </c:pt>
                <c:pt idx="12">
                  <c:v>32.70685795638267</c:v>
                </c:pt>
                <c:pt idx="13">
                  <c:v>38.055902984654487</c:v>
                </c:pt>
                <c:pt idx="14">
                  <c:v>43.878288147395786</c:v>
                </c:pt>
                <c:pt idx="15">
                  <c:v>50.106522416489732</c:v>
                </c:pt>
                <c:pt idx="16">
                  <c:v>56.81848165896055</c:v>
                </c:pt>
                <c:pt idx="17">
                  <c:v>63.914081852303006</c:v>
                </c:pt>
                <c:pt idx="18">
                  <c:v>71.460412923031569</c:v>
                </c:pt>
                <c:pt idx="19">
                  <c:v>79.523197030948694</c:v>
                </c:pt>
                <c:pt idx="20">
                  <c:v>88.043518359508539</c:v>
                </c:pt>
                <c:pt idx="21">
                  <c:v>97.076686438723641</c:v>
                </c:pt>
                <c:pt idx="22">
                  <c:v>106.54121713170383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B5-4DD8-AF72-5F7F3F6B7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Alt1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(2)'!$B$15:$B$37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(2)'!$J$15:$J$37</c:f>
              <c:numCache>
                <c:formatCode>0.00</c:formatCode>
                <c:ptCount val="23"/>
                <c:pt idx="0">
                  <c:v>-1.7808761755285811</c:v>
                </c:pt>
                <c:pt idx="1">
                  <c:v>-0.45482242152463104</c:v>
                </c:pt>
                <c:pt idx="2">
                  <c:v>1.2531313834768736</c:v>
                </c:pt>
                <c:pt idx="3">
                  <c:v>3.1322023282292428</c:v>
                </c:pt>
                <c:pt idx="4">
                  <c:v>5.1604033249665049</c:v>
                </c:pt>
                <c:pt idx="5">
                  <c:v>7.412007211125907</c:v>
                </c:pt>
                <c:pt idx="6">
                  <c:v>9.8139553112440296</c:v>
                </c:pt>
                <c:pt idx="7">
                  <c:v>12.590450069991753</c:v>
                </c:pt>
                <c:pt idx="8">
                  <c:v>15.708400067064176</c:v>
                </c:pt>
                <c:pt idx="9">
                  <c:v>19.253516873188662</c:v>
                </c:pt>
                <c:pt idx="10">
                  <c:v>23.27735277715362</c:v>
                </c:pt>
                <c:pt idx="11">
                  <c:v>27.751454744153481</c:v>
                </c:pt>
                <c:pt idx="12">
                  <c:v>32.705586312534741</c:v>
                </c:pt>
                <c:pt idx="13">
                  <c:v>38.054297173185411</c:v>
                </c:pt>
                <c:pt idx="14">
                  <c:v>43.876369049439198</c:v>
                </c:pt>
                <c:pt idx="15">
                  <c:v>50.104240042961564</c:v>
                </c:pt>
                <c:pt idx="16">
                  <c:v>56.815846818025072</c:v>
                </c:pt>
                <c:pt idx="17">
                  <c:v>63.91102738986374</c:v>
                </c:pt>
                <c:pt idx="18">
                  <c:v>71.456986369027859</c:v>
                </c:pt>
                <c:pt idx="19">
                  <c:v>79.519350028191241</c:v>
                </c:pt>
                <c:pt idx="20">
                  <c:v>88.039265899523016</c:v>
                </c:pt>
                <c:pt idx="21">
                  <c:v>97.072025014862845</c:v>
                </c:pt>
                <c:pt idx="22">
                  <c:v>106.53611905818043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98-49EA-B8C5-688DE531C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(2)'!$C$15:$C$37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1.2161785190000001</c:v>
                </c:pt>
                <c:pt idx="6">
                  <c:v>1.339886213</c:v>
                </c:pt>
                <c:pt idx="7">
                  <c:v>1.5743968230000001</c:v>
                </c:pt>
                <c:pt idx="8">
                  <c:v>1.788746787</c:v>
                </c:pt>
                <c:pt idx="9">
                  <c:v>2.0394234500000001</c:v>
                </c:pt>
                <c:pt idx="10">
                  <c:v>2.3082023970000001</c:v>
                </c:pt>
                <c:pt idx="11">
                  <c:v>2.5592180459999998</c:v>
                </c:pt>
                <c:pt idx="12">
                  <c:v>2.8191991230000002</c:v>
                </c:pt>
                <c:pt idx="13">
                  <c:v>3.0402159719999999</c:v>
                </c:pt>
                <c:pt idx="14">
                  <c:v>3.2922876049999998</c:v>
                </c:pt>
                <c:pt idx="15">
                  <c:v>3.5151192089999999</c:v>
                </c:pt>
                <c:pt idx="16">
                  <c:v>3.767812003</c:v>
                </c:pt>
                <c:pt idx="17">
                  <c:v>3.9801338909999999</c:v>
                </c:pt>
                <c:pt idx="18">
                  <c:v>4.2180370480000002</c:v>
                </c:pt>
                <c:pt idx="19">
                  <c:v>4.4795081620000001</c:v>
                </c:pt>
                <c:pt idx="20">
                  <c:v>4.7175809170000003</c:v>
                </c:pt>
                <c:pt idx="21">
                  <c:v>4.9750836500000002</c:v>
                </c:pt>
                <c:pt idx="22">
                  <c:v>5.2020543830000001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98-49EA-B8C5-688DE531C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Alt1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(2)'!$B$1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(2)'!$C$15:$C$37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1.2161785190000001</c:v>
                </c:pt>
                <c:pt idx="6">
                  <c:v>1.339886213</c:v>
                </c:pt>
                <c:pt idx="7">
                  <c:v>1.5743968230000001</c:v>
                </c:pt>
                <c:pt idx="8">
                  <c:v>1.788746787</c:v>
                </c:pt>
                <c:pt idx="9">
                  <c:v>2.0394234500000001</c:v>
                </c:pt>
                <c:pt idx="10">
                  <c:v>2.3082023970000001</c:v>
                </c:pt>
                <c:pt idx="11">
                  <c:v>2.5592180459999998</c:v>
                </c:pt>
                <c:pt idx="12">
                  <c:v>2.8191991230000002</c:v>
                </c:pt>
                <c:pt idx="13">
                  <c:v>3.0402159719999999</c:v>
                </c:pt>
                <c:pt idx="14">
                  <c:v>3.2922876049999998</c:v>
                </c:pt>
                <c:pt idx="15">
                  <c:v>3.5151192089999999</c:v>
                </c:pt>
                <c:pt idx="16">
                  <c:v>3.767812003</c:v>
                </c:pt>
                <c:pt idx="17">
                  <c:v>3.9801338909999999</c:v>
                </c:pt>
                <c:pt idx="18">
                  <c:v>4.2180370480000002</c:v>
                </c:pt>
                <c:pt idx="19">
                  <c:v>4.4795081620000001</c:v>
                </c:pt>
                <c:pt idx="20">
                  <c:v>4.7175809170000003</c:v>
                </c:pt>
                <c:pt idx="21">
                  <c:v>4.9750836500000002</c:v>
                </c:pt>
                <c:pt idx="22">
                  <c:v>5.2020543830000001</c:v>
                </c:pt>
              </c:numCache>
            </c:numRef>
          </c:xVal>
          <c:yVal>
            <c:numRef>
              <c:f>'ICF SLR Module (2)'!$J$15:$J$37</c:f>
              <c:numCache>
                <c:formatCode>0.00</c:formatCode>
                <c:ptCount val="23"/>
                <c:pt idx="0">
                  <c:v>-1.7808761755285811</c:v>
                </c:pt>
                <c:pt idx="1">
                  <c:v>-0.45482242152463104</c:v>
                </c:pt>
                <c:pt idx="2">
                  <c:v>1.2531313834768736</c:v>
                </c:pt>
                <c:pt idx="3">
                  <c:v>3.1322023282292428</c:v>
                </c:pt>
                <c:pt idx="4">
                  <c:v>5.1604033249665049</c:v>
                </c:pt>
                <c:pt idx="5">
                  <c:v>7.412007211125907</c:v>
                </c:pt>
                <c:pt idx="6">
                  <c:v>9.8139553112440296</c:v>
                </c:pt>
                <c:pt idx="7">
                  <c:v>12.590450069991753</c:v>
                </c:pt>
                <c:pt idx="8">
                  <c:v>15.708400067064176</c:v>
                </c:pt>
                <c:pt idx="9">
                  <c:v>19.253516873188662</c:v>
                </c:pt>
                <c:pt idx="10">
                  <c:v>23.27735277715362</c:v>
                </c:pt>
                <c:pt idx="11">
                  <c:v>27.751454744153481</c:v>
                </c:pt>
                <c:pt idx="12">
                  <c:v>32.705586312534741</c:v>
                </c:pt>
                <c:pt idx="13">
                  <c:v>38.054297173185411</c:v>
                </c:pt>
                <c:pt idx="14">
                  <c:v>43.876369049439198</c:v>
                </c:pt>
                <c:pt idx="15">
                  <c:v>50.104240042961564</c:v>
                </c:pt>
                <c:pt idx="16">
                  <c:v>56.815846818025072</c:v>
                </c:pt>
                <c:pt idx="17">
                  <c:v>63.91102738986374</c:v>
                </c:pt>
                <c:pt idx="18">
                  <c:v>71.456986369027859</c:v>
                </c:pt>
                <c:pt idx="19">
                  <c:v>79.519350028191241</c:v>
                </c:pt>
                <c:pt idx="20">
                  <c:v>88.039265899523016</c:v>
                </c:pt>
                <c:pt idx="21">
                  <c:v>97.072025014862845</c:v>
                </c:pt>
                <c:pt idx="22">
                  <c:v>106.53611905818043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46-4606-A15C-A4C5FD40A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Alt2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(3)'!$B$15:$B$37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(3)'!$J$15:$J$37</c:f>
              <c:numCache>
                <c:formatCode>0.00</c:formatCode>
                <c:ptCount val="23"/>
                <c:pt idx="0">
                  <c:v>-1.7808761755285811</c:v>
                </c:pt>
                <c:pt idx="1">
                  <c:v>-0.45482242152463104</c:v>
                </c:pt>
                <c:pt idx="2">
                  <c:v>1.2531313834768736</c:v>
                </c:pt>
                <c:pt idx="3">
                  <c:v>3.1322023282292428</c:v>
                </c:pt>
                <c:pt idx="4">
                  <c:v>5.1604033249665049</c:v>
                </c:pt>
                <c:pt idx="5">
                  <c:v>7.412007211125907</c:v>
                </c:pt>
                <c:pt idx="6">
                  <c:v>9.8139553112440296</c:v>
                </c:pt>
                <c:pt idx="7">
                  <c:v>12.590446515063885</c:v>
                </c:pt>
                <c:pt idx="8">
                  <c:v>15.70835351846932</c:v>
                </c:pt>
                <c:pt idx="9">
                  <c:v>19.253315079048235</c:v>
                </c:pt>
                <c:pt idx="10">
                  <c:v>23.276912252995359</c:v>
                </c:pt>
                <c:pt idx="11">
                  <c:v>27.750606332254769</c:v>
                </c:pt>
                <c:pt idx="12">
                  <c:v>32.704310662129124</c:v>
                </c:pt>
                <c:pt idx="13">
                  <c:v>38.052542002080202</c:v>
                </c:pt>
                <c:pt idx="14">
                  <c:v>43.874145059231054</c:v>
                </c:pt>
                <c:pt idx="15">
                  <c:v>50.101416219904259</c:v>
                </c:pt>
                <c:pt idx="16">
                  <c:v>56.812323451252411</c:v>
                </c:pt>
                <c:pt idx="17">
                  <c:v>63.906714497564522</c:v>
                </c:pt>
                <c:pt idx="18">
                  <c:v>71.451820257871063</c:v>
                </c:pt>
                <c:pt idx="19">
                  <c:v>79.513077692119637</c:v>
                </c:pt>
                <c:pt idx="20">
                  <c:v>88.032007134629012</c:v>
                </c:pt>
                <c:pt idx="21">
                  <c:v>97.063661752875845</c:v>
                </c:pt>
                <c:pt idx="22">
                  <c:v>106.52667066085742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B8-4E4B-9C47-4454F145F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(3)'!$C$15:$C$37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1.2161785190000001</c:v>
                </c:pt>
                <c:pt idx="6">
                  <c:v>1.339886213</c:v>
                </c:pt>
                <c:pt idx="7">
                  <c:v>1.574395123</c:v>
                </c:pt>
                <c:pt idx="8">
                  <c:v>1.7887267870000001</c:v>
                </c:pt>
                <c:pt idx="9">
                  <c:v>2.0393534500000001</c:v>
                </c:pt>
                <c:pt idx="10">
                  <c:v>2.3080989970000001</c:v>
                </c:pt>
                <c:pt idx="11">
                  <c:v>2.5590465459999998</c:v>
                </c:pt>
                <c:pt idx="12">
                  <c:v>2.8190274230000001</c:v>
                </c:pt>
                <c:pt idx="13">
                  <c:v>3.0400293719999998</c:v>
                </c:pt>
                <c:pt idx="14">
                  <c:v>3.292112505</c:v>
                </c:pt>
                <c:pt idx="15">
                  <c:v>3.5148975089999999</c:v>
                </c:pt>
                <c:pt idx="16">
                  <c:v>3.7675586029999999</c:v>
                </c:pt>
                <c:pt idx="17">
                  <c:v>3.9798523910000001</c:v>
                </c:pt>
                <c:pt idx="18">
                  <c:v>4.2177387480000004</c:v>
                </c:pt>
                <c:pt idx="19">
                  <c:v>4.4791234620000004</c:v>
                </c:pt>
                <c:pt idx="20">
                  <c:v>4.717249217</c:v>
                </c:pt>
                <c:pt idx="21">
                  <c:v>4.9747166500000004</c:v>
                </c:pt>
                <c:pt idx="22">
                  <c:v>5.2017009830000003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B8-4E4B-9C47-4454F145F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Alt2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(3)'!$B$1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(3)'!$C$15:$C$37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1.2161785190000001</c:v>
                </c:pt>
                <c:pt idx="6">
                  <c:v>1.339886213</c:v>
                </c:pt>
                <c:pt idx="7">
                  <c:v>1.574395123</c:v>
                </c:pt>
                <c:pt idx="8">
                  <c:v>1.7887267870000001</c:v>
                </c:pt>
                <c:pt idx="9">
                  <c:v>2.0393534500000001</c:v>
                </c:pt>
                <c:pt idx="10">
                  <c:v>2.3080989970000001</c:v>
                </c:pt>
                <c:pt idx="11">
                  <c:v>2.5590465459999998</c:v>
                </c:pt>
                <c:pt idx="12">
                  <c:v>2.8190274230000001</c:v>
                </c:pt>
                <c:pt idx="13">
                  <c:v>3.0400293719999998</c:v>
                </c:pt>
                <c:pt idx="14">
                  <c:v>3.292112505</c:v>
                </c:pt>
                <c:pt idx="15">
                  <c:v>3.5148975089999999</c:v>
                </c:pt>
                <c:pt idx="16">
                  <c:v>3.7675586029999999</c:v>
                </c:pt>
                <c:pt idx="17">
                  <c:v>3.9798523910000001</c:v>
                </c:pt>
                <c:pt idx="18">
                  <c:v>4.2177387480000004</c:v>
                </c:pt>
                <c:pt idx="19">
                  <c:v>4.4791234620000004</c:v>
                </c:pt>
                <c:pt idx="20">
                  <c:v>4.717249217</c:v>
                </c:pt>
                <c:pt idx="21">
                  <c:v>4.9747166500000004</c:v>
                </c:pt>
                <c:pt idx="22">
                  <c:v>5.2017009830000003</c:v>
                </c:pt>
              </c:numCache>
            </c:numRef>
          </c:xVal>
          <c:yVal>
            <c:numRef>
              <c:f>'ICF SLR Module (3)'!$J$15:$J$37</c:f>
              <c:numCache>
                <c:formatCode>0.00</c:formatCode>
                <c:ptCount val="23"/>
                <c:pt idx="0">
                  <c:v>-1.7808761755285811</c:v>
                </c:pt>
                <c:pt idx="1">
                  <c:v>-0.45482242152463104</c:v>
                </c:pt>
                <c:pt idx="2">
                  <c:v>1.2531313834768736</c:v>
                </c:pt>
                <c:pt idx="3">
                  <c:v>3.1322023282292428</c:v>
                </c:pt>
                <c:pt idx="4">
                  <c:v>5.1604033249665049</c:v>
                </c:pt>
                <c:pt idx="5">
                  <c:v>7.412007211125907</c:v>
                </c:pt>
                <c:pt idx="6">
                  <c:v>9.8139553112440296</c:v>
                </c:pt>
                <c:pt idx="7">
                  <c:v>12.590446515063885</c:v>
                </c:pt>
                <c:pt idx="8">
                  <c:v>15.70835351846932</c:v>
                </c:pt>
                <c:pt idx="9">
                  <c:v>19.253315079048235</c:v>
                </c:pt>
                <c:pt idx="10">
                  <c:v>23.276912252995359</c:v>
                </c:pt>
                <c:pt idx="11">
                  <c:v>27.750606332254769</c:v>
                </c:pt>
                <c:pt idx="12">
                  <c:v>32.704310662129124</c:v>
                </c:pt>
                <c:pt idx="13">
                  <c:v>38.052542002080202</c:v>
                </c:pt>
                <c:pt idx="14">
                  <c:v>43.874145059231054</c:v>
                </c:pt>
                <c:pt idx="15">
                  <c:v>50.101416219904259</c:v>
                </c:pt>
                <c:pt idx="16">
                  <c:v>56.812323451252411</c:v>
                </c:pt>
                <c:pt idx="17">
                  <c:v>63.906714497564522</c:v>
                </c:pt>
                <c:pt idx="18">
                  <c:v>71.451820257871063</c:v>
                </c:pt>
                <c:pt idx="19">
                  <c:v>79.513077692119637</c:v>
                </c:pt>
                <c:pt idx="20">
                  <c:v>88.032007134629012</c:v>
                </c:pt>
                <c:pt idx="21">
                  <c:v>97.063661752875845</c:v>
                </c:pt>
                <c:pt idx="22">
                  <c:v>106.52667066085742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92-4495-A1AD-405E910C1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Alt3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(4)'!$B$15:$B$37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(4)'!$J$15:$J$37</c:f>
              <c:numCache>
                <c:formatCode>0.00</c:formatCode>
                <c:ptCount val="23"/>
                <c:pt idx="0">
                  <c:v>-1.7808761755285811</c:v>
                </c:pt>
                <c:pt idx="1">
                  <c:v>-0.45482242152463104</c:v>
                </c:pt>
                <c:pt idx="2">
                  <c:v>1.2531313834768736</c:v>
                </c:pt>
                <c:pt idx="3">
                  <c:v>3.1322023282292428</c:v>
                </c:pt>
                <c:pt idx="4">
                  <c:v>5.1604033249665049</c:v>
                </c:pt>
                <c:pt idx="5">
                  <c:v>7.412007211125907</c:v>
                </c:pt>
                <c:pt idx="6">
                  <c:v>9.8139553112440296</c:v>
                </c:pt>
                <c:pt idx="7">
                  <c:v>12.590446515063885</c:v>
                </c:pt>
                <c:pt idx="8">
                  <c:v>15.708257203809339</c:v>
                </c:pt>
                <c:pt idx="9">
                  <c:v>19.252871663156718</c:v>
                </c:pt>
                <c:pt idx="10">
                  <c:v>23.27599373431006</c:v>
                </c:pt>
                <c:pt idx="11">
                  <c:v>27.749009515725799</c:v>
                </c:pt>
                <c:pt idx="12">
                  <c:v>32.702062983559252</c:v>
                </c:pt>
                <c:pt idx="13">
                  <c:v>38.049382108469409</c:v>
                </c:pt>
                <c:pt idx="14">
                  <c:v>43.869989054216575</c:v>
                </c:pt>
                <c:pt idx="15">
                  <c:v>50.096082700785239</c:v>
                </c:pt>
                <c:pt idx="16">
                  <c:v>56.805583961070369</c:v>
                </c:pt>
                <c:pt idx="17">
                  <c:v>63.898214340382452</c:v>
                </c:pt>
                <c:pt idx="18">
                  <c:v>71.441500985488403</c:v>
                </c:pt>
                <c:pt idx="19">
                  <c:v>79.500572596615186</c:v>
                </c:pt>
                <c:pt idx="20">
                  <c:v>88.017411940908502</c:v>
                </c:pt>
                <c:pt idx="21">
                  <c:v>97.046700392629475</c:v>
                </c:pt>
                <c:pt idx="22">
                  <c:v>106.50731826547874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85-4C81-A234-2F7F4C0D1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(4)'!$C$15:$C$37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1.2161785190000001</c:v>
                </c:pt>
                <c:pt idx="6">
                  <c:v>1.339886213</c:v>
                </c:pt>
                <c:pt idx="7">
                  <c:v>1.574395123</c:v>
                </c:pt>
                <c:pt idx="8">
                  <c:v>1.7886818870000001</c:v>
                </c:pt>
                <c:pt idx="9">
                  <c:v>2.0391968500000002</c:v>
                </c:pt>
                <c:pt idx="10">
                  <c:v>2.3078936969999999</c:v>
                </c:pt>
                <c:pt idx="11">
                  <c:v>2.5587633460000001</c:v>
                </c:pt>
                <c:pt idx="12">
                  <c:v>2.8187689229999999</c:v>
                </c:pt>
                <c:pt idx="13">
                  <c:v>3.0396727719999999</c:v>
                </c:pt>
                <c:pt idx="14">
                  <c:v>3.2917357049999998</c:v>
                </c:pt>
                <c:pt idx="15">
                  <c:v>3.5144607090000002</c:v>
                </c:pt>
                <c:pt idx="16">
                  <c:v>3.7670469029999998</c:v>
                </c:pt>
                <c:pt idx="17">
                  <c:v>3.9792176910000001</c:v>
                </c:pt>
                <c:pt idx="18">
                  <c:v>4.2170987479999997</c:v>
                </c:pt>
                <c:pt idx="19">
                  <c:v>4.4783638620000001</c:v>
                </c:pt>
                <c:pt idx="20">
                  <c:v>4.7165424170000003</c:v>
                </c:pt>
                <c:pt idx="21">
                  <c:v>4.9739258499999996</c:v>
                </c:pt>
                <c:pt idx="22">
                  <c:v>5.2009158830000004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5-4C81-A234-2F7F4C0D1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Alt3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(4)'!$B$1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(4)'!$C$15:$C$37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1.2161785190000001</c:v>
                </c:pt>
                <c:pt idx="6">
                  <c:v>1.339886213</c:v>
                </c:pt>
                <c:pt idx="7">
                  <c:v>1.574395123</c:v>
                </c:pt>
                <c:pt idx="8">
                  <c:v>1.7886818870000001</c:v>
                </c:pt>
                <c:pt idx="9">
                  <c:v>2.0391968500000002</c:v>
                </c:pt>
                <c:pt idx="10">
                  <c:v>2.3078936969999999</c:v>
                </c:pt>
                <c:pt idx="11">
                  <c:v>2.5587633460000001</c:v>
                </c:pt>
                <c:pt idx="12">
                  <c:v>2.8187689229999999</c:v>
                </c:pt>
                <c:pt idx="13">
                  <c:v>3.0396727719999999</c:v>
                </c:pt>
                <c:pt idx="14">
                  <c:v>3.2917357049999998</c:v>
                </c:pt>
                <c:pt idx="15">
                  <c:v>3.5144607090000002</c:v>
                </c:pt>
                <c:pt idx="16">
                  <c:v>3.7670469029999998</c:v>
                </c:pt>
                <c:pt idx="17">
                  <c:v>3.9792176910000001</c:v>
                </c:pt>
                <c:pt idx="18">
                  <c:v>4.2170987479999997</c:v>
                </c:pt>
                <c:pt idx="19">
                  <c:v>4.4783638620000001</c:v>
                </c:pt>
                <c:pt idx="20">
                  <c:v>4.7165424170000003</c:v>
                </c:pt>
                <c:pt idx="21">
                  <c:v>4.9739258499999996</c:v>
                </c:pt>
                <c:pt idx="22">
                  <c:v>5.2009158830000004</c:v>
                </c:pt>
              </c:numCache>
            </c:numRef>
          </c:xVal>
          <c:yVal>
            <c:numRef>
              <c:f>'ICF SLR Module (4)'!$J$15:$J$37</c:f>
              <c:numCache>
                <c:formatCode>0.00</c:formatCode>
                <c:ptCount val="23"/>
                <c:pt idx="0">
                  <c:v>-1.7808761755285811</c:v>
                </c:pt>
                <c:pt idx="1">
                  <c:v>-0.45482242152463104</c:v>
                </c:pt>
                <c:pt idx="2">
                  <c:v>1.2531313834768736</c:v>
                </c:pt>
                <c:pt idx="3">
                  <c:v>3.1322023282292428</c:v>
                </c:pt>
                <c:pt idx="4">
                  <c:v>5.1604033249665049</c:v>
                </c:pt>
                <c:pt idx="5">
                  <c:v>7.412007211125907</c:v>
                </c:pt>
                <c:pt idx="6">
                  <c:v>9.8139553112440296</c:v>
                </c:pt>
                <c:pt idx="7">
                  <c:v>12.590446515063885</c:v>
                </c:pt>
                <c:pt idx="8">
                  <c:v>15.708257203809339</c:v>
                </c:pt>
                <c:pt idx="9">
                  <c:v>19.252871663156718</c:v>
                </c:pt>
                <c:pt idx="10">
                  <c:v>23.27599373431006</c:v>
                </c:pt>
                <c:pt idx="11">
                  <c:v>27.749009515725799</c:v>
                </c:pt>
                <c:pt idx="12">
                  <c:v>32.702062983559252</c:v>
                </c:pt>
                <c:pt idx="13">
                  <c:v>38.049382108469409</c:v>
                </c:pt>
                <c:pt idx="14">
                  <c:v>43.869989054216575</c:v>
                </c:pt>
                <c:pt idx="15">
                  <c:v>50.096082700785239</c:v>
                </c:pt>
                <c:pt idx="16">
                  <c:v>56.805583961070369</c:v>
                </c:pt>
                <c:pt idx="17">
                  <c:v>63.898214340382452</c:v>
                </c:pt>
                <c:pt idx="18">
                  <c:v>71.441500985488403</c:v>
                </c:pt>
                <c:pt idx="19">
                  <c:v>79.500572596615186</c:v>
                </c:pt>
                <c:pt idx="20">
                  <c:v>88.017411940908502</c:v>
                </c:pt>
                <c:pt idx="21">
                  <c:v>97.046700392629475</c:v>
                </c:pt>
                <c:pt idx="22">
                  <c:v>106.50731826547874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47-46B8-B76A-252D602A6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Alt4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(5)'!$B$15:$B$37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(5)'!$J$15:$J$37</c:f>
              <c:numCache>
                <c:formatCode>0.00</c:formatCode>
                <c:ptCount val="23"/>
                <c:pt idx="0">
                  <c:v>-1.7808761755285811</c:v>
                </c:pt>
                <c:pt idx="1">
                  <c:v>-0.45482242152463104</c:v>
                </c:pt>
                <c:pt idx="2">
                  <c:v>1.2531313834768736</c:v>
                </c:pt>
                <c:pt idx="3">
                  <c:v>3.1322023282292428</c:v>
                </c:pt>
                <c:pt idx="4">
                  <c:v>5.1604033249665049</c:v>
                </c:pt>
                <c:pt idx="5">
                  <c:v>7.412007211125907</c:v>
                </c:pt>
                <c:pt idx="6">
                  <c:v>9.8139553112440296</c:v>
                </c:pt>
                <c:pt idx="7">
                  <c:v>12.590429158656836</c:v>
                </c:pt>
                <c:pt idx="8">
                  <c:v>15.708007516120718</c:v>
                </c:pt>
                <c:pt idx="9">
                  <c:v>19.251405670090037</c:v>
                </c:pt>
                <c:pt idx="10">
                  <c:v>23.272421186886284</c:v>
                </c:pt>
                <c:pt idx="11">
                  <c:v>27.741911110899213</c:v>
                </c:pt>
                <c:pt idx="12">
                  <c:v>32.691503488617194</c:v>
                </c:pt>
                <c:pt idx="13">
                  <c:v>38.034882162383084</c:v>
                </c:pt>
                <c:pt idx="14">
                  <c:v>43.851451233916336</c:v>
                </c:pt>
                <c:pt idx="15">
                  <c:v>50.072791723829134</c:v>
                </c:pt>
                <c:pt idx="16">
                  <c:v>56.776947118021646</c:v>
                </c:pt>
                <c:pt idx="17">
                  <c:v>63.863411477429331</c:v>
                </c:pt>
                <c:pt idx="18">
                  <c:v>71.400278535257414</c:v>
                </c:pt>
                <c:pt idx="19">
                  <c:v>79.451396129557892</c:v>
                </c:pt>
                <c:pt idx="20">
                  <c:v>87.960776792929224</c:v>
                </c:pt>
                <c:pt idx="21">
                  <c:v>96.981887802666506</c:v>
                </c:pt>
                <c:pt idx="22">
                  <c:v>106.43428505758747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8E-42D0-A967-A05B1690B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(5)'!$C$15:$C$37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1.2161785190000001</c:v>
                </c:pt>
                <c:pt idx="6">
                  <c:v>1.339886213</c:v>
                </c:pt>
                <c:pt idx="7">
                  <c:v>1.574386823</c:v>
                </c:pt>
                <c:pt idx="8">
                  <c:v>1.788573787</c:v>
                </c:pt>
                <c:pt idx="9">
                  <c:v>2.0386470499999998</c:v>
                </c:pt>
                <c:pt idx="10">
                  <c:v>2.3069775969999999</c:v>
                </c:pt>
                <c:pt idx="11">
                  <c:v>2.5572781459999998</c:v>
                </c:pt>
                <c:pt idx="12">
                  <c:v>2.8173800230000001</c:v>
                </c:pt>
                <c:pt idx="13">
                  <c:v>3.0381397720000001</c:v>
                </c:pt>
                <c:pt idx="14">
                  <c:v>3.2902221169999999</c:v>
                </c:pt>
                <c:pt idx="15">
                  <c:v>3.512710309</c:v>
                </c:pt>
                <c:pt idx="16">
                  <c:v>3.765121803</c:v>
                </c:pt>
                <c:pt idx="17">
                  <c:v>3.977025491</c:v>
                </c:pt>
                <c:pt idx="18">
                  <c:v>4.2148670480000003</c:v>
                </c:pt>
                <c:pt idx="19">
                  <c:v>4.4756188620000001</c:v>
                </c:pt>
                <c:pt idx="20">
                  <c:v>4.7140422170000003</c:v>
                </c:pt>
                <c:pt idx="21">
                  <c:v>4.9712213500000004</c:v>
                </c:pt>
                <c:pt idx="22">
                  <c:v>5.1982439830000002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E-42D0-A967-A05B1690B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Alt4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(5)'!$B$1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(5)'!$C$15:$C$37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1.2161785190000001</c:v>
                </c:pt>
                <c:pt idx="6">
                  <c:v>1.339886213</c:v>
                </c:pt>
                <c:pt idx="7">
                  <c:v>1.574386823</c:v>
                </c:pt>
                <c:pt idx="8">
                  <c:v>1.788573787</c:v>
                </c:pt>
                <c:pt idx="9">
                  <c:v>2.0386470499999998</c:v>
                </c:pt>
                <c:pt idx="10">
                  <c:v>2.3069775969999999</c:v>
                </c:pt>
                <c:pt idx="11">
                  <c:v>2.5572781459999998</c:v>
                </c:pt>
                <c:pt idx="12">
                  <c:v>2.8173800230000001</c:v>
                </c:pt>
                <c:pt idx="13">
                  <c:v>3.0381397720000001</c:v>
                </c:pt>
                <c:pt idx="14">
                  <c:v>3.2902221169999999</c:v>
                </c:pt>
                <c:pt idx="15">
                  <c:v>3.512710309</c:v>
                </c:pt>
                <c:pt idx="16">
                  <c:v>3.765121803</c:v>
                </c:pt>
                <c:pt idx="17">
                  <c:v>3.977025491</c:v>
                </c:pt>
                <c:pt idx="18">
                  <c:v>4.2148670480000003</c:v>
                </c:pt>
                <c:pt idx="19">
                  <c:v>4.4756188620000001</c:v>
                </c:pt>
                <c:pt idx="20">
                  <c:v>4.7140422170000003</c:v>
                </c:pt>
                <c:pt idx="21">
                  <c:v>4.9712213500000004</c:v>
                </c:pt>
                <c:pt idx="22">
                  <c:v>5.1982439830000002</c:v>
                </c:pt>
              </c:numCache>
            </c:numRef>
          </c:xVal>
          <c:yVal>
            <c:numRef>
              <c:f>'ICF SLR Module (5)'!$J$15:$J$37</c:f>
              <c:numCache>
                <c:formatCode>0.00</c:formatCode>
                <c:ptCount val="23"/>
                <c:pt idx="0">
                  <c:v>-1.7808761755285811</c:v>
                </c:pt>
                <c:pt idx="1">
                  <c:v>-0.45482242152463104</c:v>
                </c:pt>
                <c:pt idx="2">
                  <c:v>1.2531313834768736</c:v>
                </c:pt>
                <c:pt idx="3">
                  <c:v>3.1322023282292428</c:v>
                </c:pt>
                <c:pt idx="4">
                  <c:v>5.1604033249665049</c:v>
                </c:pt>
                <c:pt idx="5">
                  <c:v>7.412007211125907</c:v>
                </c:pt>
                <c:pt idx="6">
                  <c:v>9.8139553112440296</c:v>
                </c:pt>
                <c:pt idx="7">
                  <c:v>12.590429158656836</c:v>
                </c:pt>
                <c:pt idx="8">
                  <c:v>15.708007516120718</c:v>
                </c:pt>
                <c:pt idx="9">
                  <c:v>19.251405670090037</c:v>
                </c:pt>
                <c:pt idx="10">
                  <c:v>23.272421186886284</c:v>
                </c:pt>
                <c:pt idx="11">
                  <c:v>27.741911110899213</c:v>
                </c:pt>
                <c:pt idx="12">
                  <c:v>32.691503488617194</c:v>
                </c:pt>
                <c:pt idx="13">
                  <c:v>38.034882162383084</c:v>
                </c:pt>
                <c:pt idx="14">
                  <c:v>43.851451233916336</c:v>
                </c:pt>
                <c:pt idx="15">
                  <c:v>50.072791723829134</c:v>
                </c:pt>
                <c:pt idx="16">
                  <c:v>56.776947118021646</c:v>
                </c:pt>
                <c:pt idx="17">
                  <c:v>63.863411477429331</c:v>
                </c:pt>
                <c:pt idx="18">
                  <c:v>71.400278535257414</c:v>
                </c:pt>
                <c:pt idx="19">
                  <c:v>79.451396129557892</c:v>
                </c:pt>
                <c:pt idx="20">
                  <c:v>87.960776792929224</c:v>
                </c:pt>
                <c:pt idx="21">
                  <c:v>96.981887802666506</c:v>
                </c:pt>
                <c:pt idx="22">
                  <c:v>106.43428505758747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74-4BE6-9F8C-CB4189054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PC1LT3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(1)'!$C$19:$E$19</c:f>
              <c:numCache>
                <c:formatCode>0.00</c:formatCode>
                <c:ptCount val="3"/>
                <c:pt idx="0">
                  <c:v>1.2245199999995293E-2</c:v>
                </c:pt>
                <c:pt idx="1">
                  <c:v>1.9489200000066376E-2</c:v>
                </c:pt>
                <c:pt idx="2">
                  <c:v>3.0449999999973443E-2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4-41D7-A770-D9D01E8D762B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PC2LT2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(1)'!$C$20:$E$20</c:f>
              <c:numCache>
                <c:formatCode>0.00</c:formatCode>
                <c:ptCount val="3"/>
                <c:pt idx="0">
                  <c:v>1.9586799999956384E-2</c:v>
                </c:pt>
                <c:pt idx="1">
                  <c:v>5.0109700000007251E-2</c:v>
                </c:pt>
                <c:pt idx="2">
                  <c:v>0.11867399999994177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4-41D7-A770-D9D01E8D762B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PC3LT5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(1)'!$C$21:$E$21</c:f>
              <c:numCache>
                <c:formatCode>0.00</c:formatCode>
                <c:ptCount val="3"/>
                <c:pt idx="0">
                  <c:v>3.8119599999959064E-2</c:v>
                </c:pt>
                <c:pt idx="1">
                  <c:v>0.11831760000006852</c:v>
                </c:pt>
                <c:pt idx="2">
                  <c:v>0.29321340000001328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4-41D7-A770-D9D01E8D762B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  <c:pt idx="0">
                  <c:v>PC6LT8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(1)'!$C$22:$E$22</c:f>
              <c:numCache>
                <c:formatCode>0.00</c:formatCode>
                <c:ptCount val="3"/>
                <c:pt idx="0">
                  <c:v>0.10031329999998206</c:v>
                </c:pt>
                <c:pt idx="1">
                  <c:v>0.35862880000001951</c:v>
                </c:pt>
                <c:pt idx="2">
                  <c:v>0.90891149999993104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14-41D7-A770-D9D01E8D762B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(1)'!$C$23:$E$23</c:f>
            </c:numRef>
          </c:val>
          <c:extLst>
            <c:ext xmlns:c16="http://schemas.microsoft.com/office/drawing/2014/chart" uri="{C3380CC4-5D6E-409C-BE32-E72D297353CC}">
              <c16:uniqueId val="{00000004-6914-41D7-A770-D9D01E8D762B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(1)'!$C$24:$E$24</c:f>
            </c:numRef>
          </c:val>
          <c:extLst>
            <c:ext xmlns:c16="http://schemas.microsoft.com/office/drawing/2014/chart" uri="{C3380CC4-5D6E-409C-BE32-E72D297353CC}">
              <c16:uniqueId val="{00000005-6914-41D7-A770-D9D01E8D762B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(1)'!$C$25:$E$25</c:f>
            </c:numRef>
          </c:val>
          <c:extLst>
            <c:ext xmlns:c16="http://schemas.microsoft.com/office/drawing/2014/chart" uri="{C3380CC4-5D6E-409C-BE32-E72D297353CC}">
              <c16:uniqueId val="{00000006-6914-41D7-A770-D9D01E8D762B}"/>
            </c:ext>
          </c:extLst>
        </c:ser>
        <c:ser>
          <c:idx val="8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(1)'!$C$26:$E$26</c:f>
            </c:numRef>
          </c:val>
          <c:extLst>
            <c:ext xmlns:c16="http://schemas.microsoft.com/office/drawing/2014/chart" uri="{C3380CC4-5D6E-409C-BE32-E72D297353CC}">
              <c16:uniqueId val="{00000007-6914-41D7-A770-D9D01E8D762B}"/>
            </c:ext>
          </c:extLst>
        </c:ser>
        <c:ser>
          <c:idx val="7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(1)'!$C$27:$E$27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6914-41D7-A770-D9D01E8D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2941752"/>
        <c:axId val="233274864"/>
        <c:extLst/>
      </c:barChart>
      <c:catAx>
        <c:axId val="23294175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58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74864"/>
        <c:crosses val="autoZero"/>
        <c:auto val="1"/>
        <c:lblAlgn val="ctr"/>
        <c:lblOffset val="100"/>
        <c:noMultiLvlLbl val="0"/>
      </c:catAx>
      <c:valAx>
        <c:axId val="2332748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baseline="0">
                    <a:effectLst/>
                  </a:rPr>
                  <a:t>parts per million (ppm)</a:t>
                </a:r>
                <a:endParaRPr lang="en-US" sz="400" b="1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15875">
            <a:solidFill>
              <a:schemeClr val="tx1">
                <a:tint val="7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941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No Action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(1)'!$F$7:$H$7</c:f>
              <c:numCache>
                <c:formatCode>0.000</c:formatCode>
                <c:ptCount val="3"/>
                <c:pt idx="0">
                  <c:v>2.3083091969999998</c:v>
                </c:pt>
                <c:pt idx="1">
                  <c:v>3.2924010049999999</c:v>
                </c:pt>
                <c:pt idx="2">
                  <c:v>5.2021909830000004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B-4F98-9C96-FFB749DE5B46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PC1LT3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(1)'!$F$8:$H$8</c:f>
              <c:numCache>
                <c:formatCode>0.000</c:formatCode>
                <c:ptCount val="3"/>
                <c:pt idx="0">
                  <c:v>2.3082023970000001</c:v>
                </c:pt>
                <c:pt idx="1">
                  <c:v>3.2922876049999998</c:v>
                </c:pt>
                <c:pt idx="2">
                  <c:v>5.2020543830000001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B-4F98-9C96-FFB749DE5B46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PC2LT2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(1)'!$F$9:$H$9</c:f>
              <c:numCache>
                <c:formatCode>0.000</c:formatCode>
                <c:ptCount val="3"/>
                <c:pt idx="0">
                  <c:v>2.3080989970000001</c:v>
                </c:pt>
                <c:pt idx="1">
                  <c:v>3.292112505</c:v>
                </c:pt>
                <c:pt idx="2">
                  <c:v>5.2017009830000003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B-4F98-9C96-FFB749DE5B46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PC3LT5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(1)'!$F$10:$H$10</c:f>
              <c:numCache>
                <c:formatCode>0.000</c:formatCode>
                <c:ptCount val="3"/>
                <c:pt idx="0">
                  <c:v>2.3078936969999999</c:v>
                </c:pt>
                <c:pt idx="1">
                  <c:v>3.2917357049999998</c:v>
                </c:pt>
                <c:pt idx="2">
                  <c:v>5.2009158830000004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7B-4F98-9C96-FFB749DE5B46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  <c:pt idx="0">
                  <c:v>PC6LT8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(1)'!$F$11:$H$11</c:f>
              <c:numCache>
                <c:formatCode>0.000</c:formatCode>
                <c:ptCount val="3"/>
                <c:pt idx="0">
                  <c:v>2.3069775969999999</c:v>
                </c:pt>
                <c:pt idx="1">
                  <c:v>3.2902221169999999</c:v>
                </c:pt>
                <c:pt idx="2">
                  <c:v>5.1982439830000002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7B-4F98-9C96-FFB749DE5B46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(1)'!$F$12:$H$12</c:f>
            </c:numRef>
          </c:val>
          <c:extLst>
            <c:ext xmlns:c16="http://schemas.microsoft.com/office/drawing/2014/chart" uri="{C3380CC4-5D6E-409C-BE32-E72D297353CC}">
              <c16:uniqueId val="{00000005-717B-4F98-9C96-FFB749DE5B46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(1)'!$F$13:$H$13</c:f>
            </c:numRef>
          </c:val>
          <c:extLst>
            <c:ext xmlns:c16="http://schemas.microsoft.com/office/drawing/2014/chart" uri="{C3380CC4-5D6E-409C-BE32-E72D297353CC}">
              <c16:uniqueId val="{00000006-717B-4F98-9C96-FFB749DE5B46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(1)'!$F$14:$H$14</c:f>
            </c:numRef>
          </c:val>
          <c:extLst>
            <c:ext xmlns:c16="http://schemas.microsoft.com/office/drawing/2014/chart" uri="{C3380CC4-5D6E-409C-BE32-E72D297353CC}">
              <c16:uniqueId val="{00000007-717B-4F98-9C96-FFB749DE5B46}"/>
            </c:ext>
          </c:extLst>
        </c:ser>
        <c:ser>
          <c:idx val="8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(1)'!$F$15:$H$15</c:f>
            </c:numRef>
          </c:val>
          <c:extLst>
            <c:ext xmlns:c16="http://schemas.microsoft.com/office/drawing/2014/chart" uri="{C3380CC4-5D6E-409C-BE32-E72D297353CC}">
              <c16:uniqueId val="{00000008-717B-4F98-9C96-FFB749DE5B46}"/>
            </c:ext>
          </c:extLst>
        </c:ser>
        <c:ser>
          <c:idx val="9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(1)'!$F$16:$H$16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717B-4F98-9C96-FFB749DE5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3654432"/>
        <c:axId val="183654824"/>
        <c:extLst/>
      </c:barChart>
      <c:catAx>
        <c:axId val="18365443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824"/>
        <c:crosses val="autoZero"/>
        <c:auto val="1"/>
        <c:lblAlgn val="ctr"/>
        <c:lblOffset val="100"/>
        <c:noMultiLvlLbl val="0"/>
      </c:catAx>
      <c:valAx>
        <c:axId val="1836548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3627053665497897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PC1LT3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(1)'!$F$19:$H$19</c:f>
              <c:numCache>
                <c:formatCode>0.000</c:formatCode>
                <c:ptCount val="3"/>
                <c:pt idx="0">
                  <c:v>1.0679999999974044E-4</c:v>
                </c:pt>
                <c:pt idx="1">
                  <c:v>1.1340000000004125E-4</c:v>
                </c:pt>
                <c:pt idx="2">
                  <c:v>1.3660000000026429E-4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0-4E43-AD4C-EFDCA453ED19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PC2LT2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(1)'!$F$20:$H$20</c:f>
              <c:numCache>
                <c:formatCode>0.000</c:formatCode>
                <c:ptCount val="3"/>
                <c:pt idx="0">
                  <c:v>2.1019999999971617E-4</c:v>
                </c:pt>
                <c:pt idx="1">
                  <c:v>2.8849999999991383E-4</c:v>
                </c:pt>
                <c:pt idx="2">
                  <c:v>4.9000000000010147E-4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0-4E43-AD4C-EFDCA453ED19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PC3LT5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(1)'!$F$21:$H$21</c:f>
              <c:numCache>
                <c:formatCode>0.000</c:formatCode>
                <c:ptCount val="3"/>
                <c:pt idx="0">
                  <c:v>4.1549999999990206E-4</c:v>
                </c:pt>
                <c:pt idx="1">
                  <c:v>6.6530000000009082E-4</c:v>
                </c:pt>
                <c:pt idx="2">
                  <c:v>1.2750999999999735E-3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0-4E43-AD4C-EFDCA453ED19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  <c:pt idx="0">
                  <c:v>PC6LT8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(1)'!$F$22:$H$22</c:f>
              <c:numCache>
                <c:formatCode>0.000</c:formatCode>
                <c:ptCount val="3"/>
                <c:pt idx="0">
                  <c:v>1.3315999999998773E-3</c:v>
                </c:pt>
                <c:pt idx="1">
                  <c:v>2.1788879999999899E-3</c:v>
                </c:pt>
                <c:pt idx="2">
                  <c:v>3.9470000000001448E-3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D0-4E43-AD4C-EFDCA453ED19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(1)'!$F$23:$H$23</c:f>
            </c:numRef>
          </c:val>
          <c:extLst>
            <c:ext xmlns:c16="http://schemas.microsoft.com/office/drawing/2014/chart" uri="{C3380CC4-5D6E-409C-BE32-E72D297353CC}">
              <c16:uniqueId val="{00000004-07D0-4E43-AD4C-EFDCA453ED19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(1)'!$F$24:$H$24</c:f>
            </c:numRef>
          </c:val>
          <c:extLst>
            <c:ext xmlns:c16="http://schemas.microsoft.com/office/drawing/2014/chart" uri="{C3380CC4-5D6E-409C-BE32-E72D297353CC}">
              <c16:uniqueId val="{00000005-07D0-4E43-AD4C-EFDCA453ED19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(1)'!$F$25:$H$25</c:f>
            </c:numRef>
          </c:val>
          <c:extLst>
            <c:ext xmlns:c16="http://schemas.microsoft.com/office/drawing/2014/chart" uri="{C3380CC4-5D6E-409C-BE32-E72D297353CC}">
              <c16:uniqueId val="{00000006-07D0-4E43-AD4C-EFDCA453ED19}"/>
            </c:ext>
          </c:extLst>
        </c:ser>
        <c:ser>
          <c:idx val="7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(1)'!$F$26:$H$26</c:f>
            </c:numRef>
          </c:val>
          <c:extLst>
            <c:ext xmlns:c16="http://schemas.microsoft.com/office/drawing/2014/chart" uri="{C3380CC4-5D6E-409C-BE32-E72D297353CC}">
              <c16:uniqueId val="{00000007-07D0-4E43-AD4C-EFDCA453ED19}"/>
            </c:ext>
          </c:extLst>
        </c:ser>
        <c:ser>
          <c:idx val="8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(1)'!$F$27:$H$27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07D0-4E43-AD4C-EFDCA453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14016"/>
        <c:axId val="233014408"/>
        <c:extLst/>
      </c:barChart>
      <c:catAx>
        <c:axId val="2330140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58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408"/>
        <c:crosses val="autoZero"/>
        <c:auto val="1"/>
        <c:lblAlgn val="ctr"/>
        <c:lblOffset val="100"/>
        <c:noMultiLvlLbl val="0"/>
      </c:catAx>
      <c:valAx>
        <c:axId val="233014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baseline="0">
                    <a:effectLst/>
                  </a:rPr>
                  <a:t>degrees Celsius</a:t>
                </a:r>
                <a:endParaRPr lang="en-US" sz="400" b="1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none"/>
        <c:minorTickMark val="none"/>
        <c:tickLblPos val="nextTo"/>
        <c:spPr>
          <a:ln w="158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016"/>
        <c:crosses val="autoZero"/>
        <c:crossBetween val="between"/>
        <c:minorUnit val="1.0000000000000002E-3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62997733162942"/>
          <c:y val="6.6321666711655805E-2"/>
          <c:w val="0.78792797194802822"/>
          <c:h val="0.813489992721943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'Tables (1)'!$U$6</c:f>
              <c:strCache>
                <c:ptCount val="1"/>
                <c:pt idx="0">
                  <c:v>Emissions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No Action</c:v>
                </c:pt>
                <c:pt idx="1">
                  <c:v>PC1LT3</c:v>
                </c:pt>
                <c:pt idx="2">
                  <c:v>PC2LT2</c:v>
                </c:pt>
                <c:pt idx="3">
                  <c:v>PC3LT5</c:v>
                </c:pt>
                <c:pt idx="4">
                  <c:v>PC6LT8</c:v>
                </c:pt>
              </c:strCache>
            </c:strRef>
          </c:cat>
          <c:val>
            <c:numRef>
              <c:f>'Tables (1)'!$U$7:$U$15</c:f>
              <c:numCache>
                <c:formatCode>_(* #,##0_);_(* \(#,##0\);_(* "-"??_);_(@_)</c:formatCode>
                <c:ptCount val="5"/>
                <c:pt idx="0">
                  <c:v>59900</c:v>
                </c:pt>
                <c:pt idx="1">
                  <c:v>59600</c:v>
                </c:pt>
                <c:pt idx="2">
                  <c:v>58800</c:v>
                </c:pt>
                <c:pt idx="3">
                  <c:v>57100</c:v>
                </c:pt>
                <c:pt idx="4">
                  <c:v>51300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4-485C-958B-B7C9C9427CAD}"/>
            </c:ext>
          </c:extLst>
        </c:ser>
        <c:ser>
          <c:idx val="1"/>
          <c:order val="1"/>
          <c:tx>
            <c:strRef>
              <c:f>'Tables (1)'!$V$6</c:f>
              <c:strCache>
                <c:ptCount val="1"/>
                <c:pt idx="0">
                  <c:v>Emissions Difference Compared to No Action Alternative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No Action</c:v>
                </c:pt>
                <c:pt idx="1">
                  <c:v>PC1LT3</c:v>
                </c:pt>
                <c:pt idx="2">
                  <c:v>PC2LT2</c:v>
                </c:pt>
                <c:pt idx="3">
                  <c:v>PC3LT5</c:v>
                </c:pt>
                <c:pt idx="4">
                  <c:v>PC6LT8</c:v>
                </c:pt>
              </c:strCache>
            </c:strRef>
          </c:cat>
          <c:val>
            <c:numRef>
              <c:f>'Tables (1)'!$V$7:$V$15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300</c:v>
                </c:pt>
                <c:pt idx="2">
                  <c:v>1100</c:v>
                </c:pt>
                <c:pt idx="3">
                  <c:v>2800</c:v>
                </c:pt>
                <c:pt idx="4">
                  <c:v>8600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4-485C-958B-B7C9C942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015192"/>
        <c:axId val="233015584"/>
      </c:barChart>
      <c:catAx>
        <c:axId val="23301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587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584"/>
        <c:crosses val="autoZero"/>
        <c:auto val="1"/>
        <c:lblAlgn val="ctr"/>
        <c:lblOffset val="100"/>
        <c:noMultiLvlLbl val="0"/>
      </c:catAx>
      <c:valAx>
        <c:axId val="233015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MMTCO</a:t>
                </a:r>
                <a:r>
                  <a:rPr lang="en-US" b="1" baseline="-25000"/>
                  <a:t>2</a:t>
                </a:r>
              </a:p>
            </c:rich>
          </c:tx>
          <c:layout>
            <c:manualLayout>
              <c:xMode val="edge"/>
              <c:yMode val="edge"/>
              <c:x val="1.3867930591220603E-2"/>
              <c:y val="0.36586153847403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1587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518329238232944"/>
          <c:y val="0.93965802802752052"/>
          <c:w val="0.78652246981705665"/>
          <c:h val="4.530841577292306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No Action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Emissions!$B$24:$B$58</c15:sqref>
                  </c15:fullRef>
                </c:ext>
              </c:extLst>
              <c:f>Emissions!$B$30:$B$58</c:f>
              <c:numCache>
                <c:formatCode>General</c:formatCode>
                <c:ptCount val="29"/>
                <c:pt idx="0">
                  <c:v>1436.757325</c:v>
                </c:pt>
                <c:pt idx="1">
                  <c:v>1450.1329310000001</c:v>
                </c:pt>
                <c:pt idx="2">
                  <c:v>1438.0149879999999</c:v>
                </c:pt>
                <c:pt idx="3">
                  <c:v>1405.595059</c:v>
                </c:pt>
                <c:pt idx="4">
                  <c:v>1378.201286</c:v>
                </c:pt>
                <c:pt idx="5">
                  <c:v>1350.345292</c:v>
                </c:pt>
                <c:pt idx="6">
                  <c:v>1319.186281</c:v>
                </c:pt>
                <c:pt idx="7">
                  <c:v>1287.335417</c:v>
                </c:pt>
                <c:pt idx="8">
                  <c:v>1255.016314</c:v>
                </c:pt>
                <c:pt idx="9">
                  <c:v>1220.5613069999999</c:v>
                </c:pt>
                <c:pt idx="10">
                  <c:v>1183.348667</c:v>
                </c:pt>
                <c:pt idx="11">
                  <c:v>1145.2465460000001</c:v>
                </c:pt>
                <c:pt idx="12">
                  <c:v>1107.353971</c:v>
                </c:pt>
                <c:pt idx="13">
                  <c:v>1070.3238610000001</c:v>
                </c:pt>
                <c:pt idx="14">
                  <c:v>1034.3978830000001</c:v>
                </c:pt>
                <c:pt idx="15">
                  <c:v>999.13223470000003</c:v>
                </c:pt>
                <c:pt idx="16">
                  <c:v>965.85901510000008</c:v>
                </c:pt>
                <c:pt idx="17">
                  <c:v>933.60479370000007</c:v>
                </c:pt>
                <c:pt idx="18">
                  <c:v>900.77308760000005</c:v>
                </c:pt>
                <c:pt idx="19">
                  <c:v>870.55965179999998</c:v>
                </c:pt>
                <c:pt idx="20">
                  <c:v>841.71379779999995</c:v>
                </c:pt>
                <c:pt idx="21">
                  <c:v>814.25822679999999</c:v>
                </c:pt>
                <c:pt idx="22">
                  <c:v>786.66332310000007</c:v>
                </c:pt>
                <c:pt idx="23">
                  <c:v>757.10212339999998</c:v>
                </c:pt>
                <c:pt idx="24">
                  <c:v>726.73130739999999</c:v>
                </c:pt>
                <c:pt idx="25">
                  <c:v>697.17213320000008</c:v>
                </c:pt>
                <c:pt idx="26">
                  <c:v>668.74371250000002</c:v>
                </c:pt>
                <c:pt idx="27">
                  <c:v>638.86208079999994</c:v>
                </c:pt>
                <c:pt idx="28">
                  <c:v>608.10330650000003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9-4C61-958B-DAF92D3D6B8D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PC1LT3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Emissions!$C$24:$C$58</c15:sqref>
                  </c15:fullRef>
                </c:ext>
              </c:extLst>
              <c:f>Emissions!$C$30:$C$58</c:f>
              <c:numCache>
                <c:formatCode>General</c:formatCode>
                <c:ptCount val="29"/>
                <c:pt idx="0">
                  <c:v>1436.757325</c:v>
                </c:pt>
                <c:pt idx="1">
                  <c:v>1450.1329310000001</c:v>
                </c:pt>
                <c:pt idx="2">
                  <c:v>1438.0149879999999</c:v>
                </c:pt>
                <c:pt idx="3">
                  <c:v>1405.595059</c:v>
                </c:pt>
                <c:pt idx="4">
                  <c:v>1378.201286</c:v>
                </c:pt>
                <c:pt idx="5">
                  <c:v>1348.3436959999999</c:v>
                </c:pt>
                <c:pt idx="6">
                  <c:v>1315.1448889999999</c:v>
                </c:pt>
                <c:pt idx="7">
                  <c:v>1281.2478410000001</c:v>
                </c:pt>
                <c:pt idx="8">
                  <c:v>1247.695755</c:v>
                </c:pt>
                <c:pt idx="9">
                  <c:v>1211.959298</c:v>
                </c:pt>
                <c:pt idx="10">
                  <c:v>1173.4455210000001</c:v>
                </c:pt>
                <c:pt idx="11">
                  <c:v>1135.019687</c:v>
                </c:pt>
                <c:pt idx="12">
                  <c:v>1097.130944</c:v>
                </c:pt>
                <c:pt idx="13">
                  <c:v>1060.130322</c:v>
                </c:pt>
                <c:pt idx="14">
                  <c:v>1024.0478880000001</c:v>
                </c:pt>
                <c:pt idx="15">
                  <c:v>988.89733699999999</c:v>
                </c:pt>
                <c:pt idx="16">
                  <c:v>955.98711220000007</c:v>
                </c:pt>
                <c:pt idx="17">
                  <c:v>923.82390020000003</c:v>
                </c:pt>
                <c:pt idx="18">
                  <c:v>890.66463920000001</c:v>
                </c:pt>
                <c:pt idx="19">
                  <c:v>860.48662360000003</c:v>
                </c:pt>
                <c:pt idx="20">
                  <c:v>831.65200879999998</c:v>
                </c:pt>
                <c:pt idx="21">
                  <c:v>804.42093920000002</c:v>
                </c:pt>
                <c:pt idx="22">
                  <c:v>776.92325649999998</c:v>
                </c:pt>
                <c:pt idx="23">
                  <c:v>748.47140100000001</c:v>
                </c:pt>
                <c:pt idx="24">
                  <c:v>719.56659939999997</c:v>
                </c:pt>
                <c:pt idx="25">
                  <c:v>691.4945894</c:v>
                </c:pt>
                <c:pt idx="26">
                  <c:v>664.50773849999996</c:v>
                </c:pt>
                <c:pt idx="27">
                  <c:v>635.88303770000005</c:v>
                </c:pt>
                <c:pt idx="28">
                  <c:v>606.14029620000008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9-4C61-958B-DAF92D3D6B8D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PC2LT2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Emissions!$D$24:$D$58</c15:sqref>
                  </c15:fullRef>
                </c:ext>
              </c:extLst>
              <c:f>Emissions!$D$30:$D$58</c:f>
              <c:numCache>
                <c:formatCode>General</c:formatCode>
                <c:ptCount val="29"/>
                <c:pt idx="0">
                  <c:v>1436.757325</c:v>
                </c:pt>
                <c:pt idx="1">
                  <c:v>1450.1329310000001</c:v>
                </c:pt>
                <c:pt idx="2">
                  <c:v>1438.0149879999999</c:v>
                </c:pt>
                <c:pt idx="3">
                  <c:v>1405.595059</c:v>
                </c:pt>
                <c:pt idx="4">
                  <c:v>1378.201286</c:v>
                </c:pt>
                <c:pt idx="5">
                  <c:v>1347.6942200000001</c:v>
                </c:pt>
                <c:pt idx="6">
                  <c:v>1313.6398369999999</c:v>
                </c:pt>
                <c:pt idx="7">
                  <c:v>1278.8794499999999</c:v>
                </c:pt>
                <c:pt idx="8">
                  <c:v>1244.407635</c:v>
                </c:pt>
                <c:pt idx="9">
                  <c:v>1207.8107230000001</c:v>
                </c:pt>
                <c:pt idx="10">
                  <c:v>1168.385358</c:v>
                </c:pt>
                <c:pt idx="11">
                  <c:v>1129.552473</c:v>
                </c:pt>
                <c:pt idx="12">
                  <c:v>1091.2312079999999</c:v>
                </c:pt>
                <c:pt idx="13">
                  <c:v>1053.86268</c:v>
                </c:pt>
                <c:pt idx="14">
                  <c:v>1017.624049</c:v>
                </c:pt>
                <c:pt idx="15">
                  <c:v>982.31953129999999</c:v>
                </c:pt>
                <c:pt idx="16">
                  <c:v>949.46892360000004</c:v>
                </c:pt>
                <c:pt idx="17">
                  <c:v>916.5170243</c:v>
                </c:pt>
                <c:pt idx="18">
                  <c:v>882.52448120000008</c:v>
                </c:pt>
                <c:pt idx="19">
                  <c:v>851.06952349999995</c:v>
                </c:pt>
                <c:pt idx="20">
                  <c:v>821.33575729999995</c:v>
                </c:pt>
                <c:pt idx="21">
                  <c:v>793.35511359999998</c:v>
                </c:pt>
                <c:pt idx="22">
                  <c:v>764.77969870000004</c:v>
                </c:pt>
                <c:pt idx="23">
                  <c:v>735.71831479999992</c:v>
                </c:pt>
                <c:pt idx="24">
                  <c:v>706.77873929999998</c:v>
                </c:pt>
                <c:pt idx="25">
                  <c:v>678.63116820000005</c:v>
                </c:pt>
                <c:pt idx="26">
                  <c:v>651.64891499999999</c:v>
                </c:pt>
                <c:pt idx="27">
                  <c:v>623.18069370000001</c:v>
                </c:pt>
                <c:pt idx="28">
                  <c:v>593.89771800000005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9-4C61-958B-DAF92D3D6B8D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PC3LT5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Emissions!$E$24:$E$58</c15:sqref>
                  </c15:fullRef>
                </c:ext>
              </c:extLst>
              <c:f>Emissions!$E$30:$E$58</c:f>
              <c:numCache>
                <c:formatCode>General</c:formatCode>
                <c:ptCount val="29"/>
                <c:pt idx="0">
                  <c:v>1436.757325</c:v>
                </c:pt>
                <c:pt idx="1">
                  <c:v>1450.1329310000001</c:v>
                </c:pt>
                <c:pt idx="2">
                  <c:v>1438.0149879999999</c:v>
                </c:pt>
                <c:pt idx="3">
                  <c:v>1405.595059</c:v>
                </c:pt>
                <c:pt idx="4">
                  <c:v>1378.201286</c:v>
                </c:pt>
                <c:pt idx="5">
                  <c:v>1346.8697520000001</c:v>
                </c:pt>
                <c:pt idx="6">
                  <c:v>1311.746453</c:v>
                </c:pt>
                <c:pt idx="7">
                  <c:v>1275.835411</c:v>
                </c:pt>
                <c:pt idx="8">
                  <c:v>1239.312925</c:v>
                </c:pt>
                <c:pt idx="9">
                  <c:v>1200.4573089999999</c:v>
                </c:pt>
                <c:pt idx="10">
                  <c:v>1159.085859</c:v>
                </c:pt>
                <c:pt idx="11">
                  <c:v>1117.7704040000001</c:v>
                </c:pt>
                <c:pt idx="12">
                  <c:v>1076.7623129999999</c:v>
                </c:pt>
                <c:pt idx="13">
                  <c:v>1036.9387429999999</c:v>
                </c:pt>
                <c:pt idx="14">
                  <c:v>998.07463770000004</c:v>
                </c:pt>
                <c:pt idx="15">
                  <c:v>960.60239660000002</c:v>
                </c:pt>
                <c:pt idx="16">
                  <c:v>925.63166899999999</c:v>
                </c:pt>
                <c:pt idx="17">
                  <c:v>891.3083848</c:v>
                </c:pt>
                <c:pt idx="18">
                  <c:v>856.44068000000004</c:v>
                </c:pt>
                <c:pt idx="19">
                  <c:v>824.71149449999996</c:v>
                </c:pt>
                <c:pt idx="20">
                  <c:v>794.48068679999994</c:v>
                </c:pt>
                <c:pt idx="21">
                  <c:v>766.22487520000004</c:v>
                </c:pt>
                <c:pt idx="22">
                  <c:v>737.91822149999996</c:v>
                </c:pt>
                <c:pt idx="23">
                  <c:v>709.655934</c:v>
                </c:pt>
                <c:pt idx="24">
                  <c:v>680.56246179999994</c:v>
                </c:pt>
                <c:pt idx="25">
                  <c:v>652.40244840000003</c:v>
                </c:pt>
                <c:pt idx="26">
                  <c:v>625.11557429999993</c:v>
                </c:pt>
                <c:pt idx="27">
                  <c:v>596.73757069999999</c:v>
                </c:pt>
                <c:pt idx="28">
                  <c:v>567.7226273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9-4C61-958B-DAF92D3D6B8D}"/>
            </c:ext>
          </c:extLst>
        </c:ser>
        <c:ser>
          <c:idx val="4"/>
          <c:order val="4"/>
          <c:tx>
            <c:strRef>
              <c:f>Emissions!$F$17</c:f>
              <c:strCache>
                <c:ptCount val="1"/>
                <c:pt idx="0">
                  <c:v>PC6LT8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49494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Emissions!$F$24:$F$58</c15:sqref>
                  </c15:fullRef>
                </c:ext>
              </c:extLst>
              <c:f>Emissions!$F$30:$F$58</c:f>
              <c:numCache>
                <c:formatCode>General</c:formatCode>
                <c:ptCount val="29"/>
                <c:pt idx="0">
                  <c:v>1436.757325</c:v>
                </c:pt>
                <c:pt idx="1">
                  <c:v>1450.1329310000001</c:v>
                </c:pt>
                <c:pt idx="2">
                  <c:v>1438.0149879999999</c:v>
                </c:pt>
                <c:pt idx="3">
                  <c:v>1405.595059</c:v>
                </c:pt>
                <c:pt idx="4">
                  <c:v>1378.201286</c:v>
                </c:pt>
                <c:pt idx="5">
                  <c:v>1345.9466420000001</c:v>
                </c:pt>
                <c:pt idx="6">
                  <c:v>1307.8470950000001</c:v>
                </c:pt>
                <c:pt idx="7">
                  <c:v>1268.2106409999999</c:v>
                </c:pt>
                <c:pt idx="8">
                  <c:v>1226.146156</c:v>
                </c:pt>
                <c:pt idx="9">
                  <c:v>1179.7894719999999</c:v>
                </c:pt>
                <c:pt idx="10">
                  <c:v>1129.156551</c:v>
                </c:pt>
                <c:pt idx="11">
                  <c:v>1078.4874440000001</c:v>
                </c:pt>
                <c:pt idx="12">
                  <c:v>1028.623012</c:v>
                </c:pt>
                <c:pt idx="13">
                  <c:v>980.2607332</c:v>
                </c:pt>
                <c:pt idx="14">
                  <c:v>933.04488929999991</c:v>
                </c:pt>
                <c:pt idx="15">
                  <c:v>887.53425809999999</c:v>
                </c:pt>
                <c:pt idx="16">
                  <c:v>845.06954529999996</c:v>
                </c:pt>
                <c:pt idx="17">
                  <c:v>804.34359560000007</c:v>
                </c:pt>
                <c:pt idx="18">
                  <c:v>764.4098747999999</c:v>
                </c:pt>
                <c:pt idx="19">
                  <c:v>728.72396589999994</c:v>
                </c:pt>
                <c:pt idx="20">
                  <c:v>695.63944060000006</c:v>
                </c:pt>
                <c:pt idx="21">
                  <c:v>665.39433829999996</c:v>
                </c:pt>
                <c:pt idx="22">
                  <c:v>635.22643620000008</c:v>
                </c:pt>
                <c:pt idx="23">
                  <c:v>606.3962894</c:v>
                </c:pt>
                <c:pt idx="24">
                  <c:v>579.50555179999992</c:v>
                </c:pt>
                <c:pt idx="25">
                  <c:v>553.96237259999998</c:v>
                </c:pt>
                <c:pt idx="26">
                  <c:v>529.69606150000004</c:v>
                </c:pt>
                <c:pt idx="27">
                  <c:v>505.71153570000001</c:v>
                </c:pt>
                <c:pt idx="28">
                  <c:v>481.89547019999998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ED29-4C61-958B-DAF92D3D6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Emissions!$A$30:$A$58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  <c:pt idx="27">
                        <c:v>2049</c:v>
                      </c:pt>
                      <c:pt idx="28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Emissions!$G$24:$G$58</c15:sqref>
                        </c15:fullRef>
                        <c15:formulaRef>
                          <c15:sqref>Emissions!$G$30:$G$58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ED29-4C61-958B-DAF92D3D6B8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Emissions!$A$30:$A$58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  <c:pt idx="27">
                        <c:v>2049</c:v>
                      </c:pt>
                      <c:pt idx="28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Emissions!$H$24:$H$58</c15:sqref>
                        </c15:fullRef>
                        <c15:formulaRef>
                          <c15:sqref>Emissions!$H$30:$H$58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D29-4C61-958B-DAF92D3D6B8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Emissions!$A$30:$A$58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  <c:pt idx="27">
                        <c:v>2049</c:v>
                      </c:pt>
                      <c:pt idx="28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Emissions!$I$24:$I$58</c15:sqref>
                        </c15:fullRef>
                        <c15:formulaRef>
                          <c15:sqref>Emissions!$I$30:$I$58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D29-4C61-958B-DAF92D3D6B8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Emissions!$A$30:$A$58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  <c:pt idx="27">
                        <c:v>2049</c:v>
                      </c:pt>
                      <c:pt idx="28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Emissions!$J$24:$J$58</c15:sqref>
                        </c15:fullRef>
                        <c15:formulaRef>
                          <c15:sqref>Emissions!$J$30:$J$58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D29-4C61-958B-DAF92D3D6B8D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Emissions!$A$30:$A$58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  <c:pt idx="27">
                        <c:v>2049</c:v>
                      </c:pt>
                      <c:pt idx="28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Emissions!$K$24:$K$58</c15:sqref>
                        </c15:fullRef>
                        <c15:formulaRef>
                          <c15:sqref>Emissions!$K$30:$K$58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D29-4C61-958B-DAF92D3D6B8D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MMTCO</a:t>
                </a:r>
                <a:r>
                  <a:rPr lang="en-US" sz="1000" b="1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0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9387941752290047E-3"/>
              <c:y val="0.3747034230431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58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35238610008918"/>
          <c:y val="0.13089958913274427"/>
          <c:w val="0.8092016238159675"/>
          <c:h val="0.76459770114942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(2)'!$D$42:$L$42</c:f>
              <c:strCache>
                <c:ptCount val="9"/>
                <c:pt idx="0">
                  <c:v>Number of Vehicles Removed from Fleet Corresponding to Emissions Reductions from Baseline Alternative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'Tables (2)'!$D$43:$L$43</c15:sqref>
                  </c15:fullRef>
                </c:ext>
              </c:extLst>
              <c:f>('Tables (2)'!$D$43:$G$43,'Tables (2)'!$L$43)</c:f>
              <c:strCache>
                <c:ptCount val="4"/>
                <c:pt idx="0">
                  <c:v>PC1LT3</c:v>
                </c:pt>
                <c:pt idx="1">
                  <c:v>PC2LT2</c:v>
                </c:pt>
                <c:pt idx="2">
                  <c:v>PC3LT5</c:v>
                </c:pt>
                <c:pt idx="3">
                  <c:v>PC6LT8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'Tables (2)'!$D$59:$K$59</c15:sqref>
                  </c15:fullRef>
                </c:ext>
              </c:extLst>
              <c:f>'Tables (2)'!$D$59:$G$59</c:f>
              <c:numCache>
                <c:formatCode>#,##0</c:formatCode>
                <c:ptCount val="4"/>
                <c:pt idx="0">
                  <c:v>2177044.0371468542</c:v>
                </c:pt>
                <c:pt idx="1">
                  <c:v>3289437.7841583085</c:v>
                </c:pt>
                <c:pt idx="2">
                  <c:v>5333779.9403179083</c:v>
                </c:pt>
                <c:pt idx="3">
                  <c:v>11913246.86096438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2-4F40-9595-2619C716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16760"/>
        <c:axId val="183656000"/>
      </c:barChart>
      <c:catAx>
        <c:axId val="23301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6000"/>
        <c:crosses val="autoZero"/>
        <c:auto val="1"/>
        <c:lblAlgn val="ctr"/>
        <c:lblOffset val="100"/>
        <c:noMultiLvlLbl val="0"/>
      </c:catAx>
      <c:valAx>
        <c:axId val="18365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/>
                  <a:t>Number of vehicles (equivalent)</a:t>
                </a:r>
              </a:p>
            </c:rich>
          </c:tx>
          <c:layout>
            <c:manualLayout>
              <c:xMode val="edge"/>
              <c:yMode val="edge"/>
              <c:x val="2.1252717032806165E-2"/>
              <c:y val="0.3042516022371922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676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No Action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Emissions!$B$24:$B$108</c:f>
              <c:numCache>
                <c:formatCode>General</c:formatCode>
                <c:ptCount val="8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1350.345292</c:v>
                </c:pt>
                <c:pt idx="12">
                  <c:v>1319.186281</c:v>
                </c:pt>
                <c:pt idx="13">
                  <c:v>1287.335417</c:v>
                </c:pt>
                <c:pt idx="14">
                  <c:v>1255.016314</c:v>
                </c:pt>
                <c:pt idx="15">
                  <c:v>1220.5613069999999</c:v>
                </c:pt>
                <c:pt idx="16">
                  <c:v>1183.348667</c:v>
                </c:pt>
                <c:pt idx="17">
                  <c:v>1145.2465460000001</c:v>
                </c:pt>
                <c:pt idx="18">
                  <c:v>1107.353971</c:v>
                </c:pt>
                <c:pt idx="19">
                  <c:v>1070.3238610000001</c:v>
                </c:pt>
                <c:pt idx="20">
                  <c:v>1034.3978830000001</c:v>
                </c:pt>
                <c:pt idx="21">
                  <c:v>999.13223470000003</c:v>
                </c:pt>
                <c:pt idx="22">
                  <c:v>965.85901510000008</c:v>
                </c:pt>
                <c:pt idx="23">
                  <c:v>933.60479370000007</c:v>
                </c:pt>
                <c:pt idx="24">
                  <c:v>900.77308760000005</c:v>
                </c:pt>
                <c:pt idx="25">
                  <c:v>870.55965179999998</c:v>
                </c:pt>
                <c:pt idx="26">
                  <c:v>841.71379779999995</c:v>
                </c:pt>
                <c:pt idx="27">
                  <c:v>814.25822679999999</c:v>
                </c:pt>
                <c:pt idx="28">
                  <c:v>786.66332310000007</c:v>
                </c:pt>
                <c:pt idx="29">
                  <c:v>757.10212339999998</c:v>
                </c:pt>
                <c:pt idx="30">
                  <c:v>726.73130739999999</c:v>
                </c:pt>
                <c:pt idx="31">
                  <c:v>697.17213320000008</c:v>
                </c:pt>
                <c:pt idx="32">
                  <c:v>668.74371250000002</c:v>
                </c:pt>
                <c:pt idx="33">
                  <c:v>638.86208079999994</c:v>
                </c:pt>
                <c:pt idx="34">
                  <c:v>608.10330650000003</c:v>
                </c:pt>
                <c:pt idx="35">
                  <c:v>607.79077686554433</c:v>
                </c:pt>
                <c:pt idx="36">
                  <c:v>607.47824723108863</c:v>
                </c:pt>
                <c:pt idx="37">
                  <c:v>607.16571759663293</c:v>
                </c:pt>
                <c:pt idx="38">
                  <c:v>606.85318796217723</c:v>
                </c:pt>
                <c:pt idx="39">
                  <c:v>606.54065832772164</c:v>
                </c:pt>
                <c:pt idx="40">
                  <c:v>606.22812869326594</c:v>
                </c:pt>
                <c:pt idx="41">
                  <c:v>605.91559905881024</c:v>
                </c:pt>
                <c:pt idx="42">
                  <c:v>605.60306942435454</c:v>
                </c:pt>
                <c:pt idx="43">
                  <c:v>605.29053978989884</c:v>
                </c:pt>
                <c:pt idx="44">
                  <c:v>604.97801015544314</c:v>
                </c:pt>
                <c:pt idx="45">
                  <c:v>604.66548052098756</c:v>
                </c:pt>
                <c:pt idx="46">
                  <c:v>604.35295088653186</c:v>
                </c:pt>
                <c:pt idx="47">
                  <c:v>604.04042125207616</c:v>
                </c:pt>
                <c:pt idx="48">
                  <c:v>603.72789161762046</c:v>
                </c:pt>
                <c:pt idx="49">
                  <c:v>603.41536198316476</c:v>
                </c:pt>
                <c:pt idx="50">
                  <c:v>603.23509911513111</c:v>
                </c:pt>
                <c:pt idx="51">
                  <c:v>603.05483624709757</c:v>
                </c:pt>
                <c:pt idx="52">
                  <c:v>602.87457337906392</c:v>
                </c:pt>
                <c:pt idx="53">
                  <c:v>602.69431051103038</c:v>
                </c:pt>
                <c:pt idx="54">
                  <c:v>602.51404764299696</c:v>
                </c:pt>
                <c:pt idx="55">
                  <c:v>602.33378477496331</c:v>
                </c:pt>
                <c:pt idx="56">
                  <c:v>602.15352190692977</c:v>
                </c:pt>
                <c:pt idx="57">
                  <c:v>601.97325903889612</c:v>
                </c:pt>
                <c:pt idx="58">
                  <c:v>601.79299617086258</c:v>
                </c:pt>
                <c:pt idx="59">
                  <c:v>601.61273330282904</c:v>
                </c:pt>
                <c:pt idx="60">
                  <c:v>601.43247043479539</c:v>
                </c:pt>
                <c:pt idx="61">
                  <c:v>601.25220756676185</c:v>
                </c:pt>
                <c:pt idx="62">
                  <c:v>601.0719446987282</c:v>
                </c:pt>
                <c:pt idx="63">
                  <c:v>600.89168183069467</c:v>
                </c:pt>
                <c:pt idx="64">
                  <c:v>600.71141896266101</c:v>
                </c:pt>
                <c:pt idx="65">
                  <c:v>597.9117363958527</c:v>
                </c:pt>
                <c:pt idx="66">
                  <c:v>595.11205382904427</c:v>
                </c:pt>
                <c:pt idx="67">
                  <c:v>592.31237126223573</c:v>
                </c:pt>
                <c:pt idx="68">
                  <c:v>589.5126886954273</c:v>
                </c:pt>
                <c:pt idx="69">
                  <c:v>586.71300612861899</c:v>
                </c:pt>
                <c:pt idx="70">
                  <c:v>583.91332356181044</c:v>
                </c:pt>
                <c:pt idx="71">
                  <c:v>581.11364099500202</c:v>
                </c:pt>
                <c:pt idx="72">
                  <c:v>578.31395842819359</c:v>
                </c:pt>
                <c:pt idx="73">
                  <c:v>575.51427586138527</c:v>
                </c:pt>
                <c:pt idx="74">
                  <c:v>572.71459329457673</c:v>
                </c:pt>
                <c:pt idx="75">
                  <c:v>569.9149107277683</c:v>
                </c:pt>
                <c:pt idx="76">
                  <c:v>567.11522816095987</c:v>
                </c:pt>
                <c:pt idx="77">
                  <c:v>564.31554559415144</c:v>
                </c:pt>
                <c:pt idx="78">
                  <c:v>561.51586302734302</c:v>
                </c:pt>
                <c:pt idx="79">
                  <c:v>558.71618046053459</c:v>
                </c:pt>
                <c:pt idx="80">
                  <c:v>558.71618046053459</c:v>
                </c:pt>
                <c:pt idx="81">
                  <c:v>558.71618046053459</c:v>
                </c:pt>
                <c:pt idx="82">
                  <c:v>558.71618046053459</c:v>
                </c:pt>
                <c:pt idx="83">
                  <c:v>558.71618046053459</c:v>
                </c:pt>
                <c:pt idx="84">
                  <c:v>558.71618046053459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5-4289-A72A-0318FFC4B2C7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PC1LT3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Emissions!$C$24:$C$108</c:f>
              <c:numCache>
                <c:formatCode>General</c:formatCode>
                <c:ptCount val="8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1348.3436959999999</c:v>
                </c:pt>
                <c:pt idx="12">
                  <c:v>1315.1448889999999</c:v>
                </c:pt>
                <c:pt idx="13">
                  <c:v>1281.2478410000001</c:v>
                </c:pt>
                <c:pt idx="14">
                  <c:v>1247.695755</c:v>
                </c:pt>
                <c:pt idx="15">
                  <c:v>1211.959298</c:v>
                </c:pt>
                <c:pt idx="16">
                  <c:v>1173.4455210000001</c:v>
                </c:pt>
                <c:pt idx="17">
                  <c:v>1135.019687</c:v>
                </c:pt>
                <c:pt idx="18">
                  <c:v>1097.130944</c:v>
                </c:pt>
                <c:pt idx="19">
                  <c:v>1060.130322</c:v>
                </c:pt>
                <c:pt idx="20">
                  <c:v>1024.0478880000001</c:v>
                </c:pt>
                <c:pt idx="21">
                  <c:v>988.89733699999999</c:v>
                </c:pt>
                <c:pt idx="22">
                  <c:v>955.98711220000007</c:v>
                </c:pt>
                <c:pt idx="23">
                  <c:v>923.82390020000003</c:v>
                </c:pt>
                <c:pt idx="24">
                  <c:v>890.66463920000001</c:v>
                </c:pt>
                <c:pt idx="25">
                  <c:v>860.48662360000003</c:v>
                </c:pt>
                <c:pt idx="26">
                  <c:v>831.65200879999998</c:v>
                </c:pt>
                <c:pt idx="27">
                  <c:v>804.42093920000002</c:v>
                </c:pt>
                <c:pt idx="28">
                  <c:v>776.92325649999998</c:v>
                </c:pt>
                <c:pt idx="29">
                  <c:v>748.47140100000001</c:v>
                </c:pt>
                <c:pt idx="30">
                  <c:v>719.56659939999997</c:v>
                </c:pt>
                <c:pt idx="31">
                  <c:v>691.4945894</c:v>
                </c:pt>
                <c:pt idx="32">
                  <c:v>664.50773849999996</c:v>
                </c:pt>
                <c:pt idx="33">
                  <c:v>635.88303770000005</c:v>
                </c:pt>
                <c:pt idx="34">
                  <c:v>606.14029620000008</c:v>
                </c:pt>
                <c:pt idx="35">
                  <c:v>605.82877543835411</c:v>
                </c:pt>
                <c:pt idx="36">
                  <c:v>605.51725467670826</c:v>
                </c:pt>
                <c:pt idx="37">
                  <c:v>605.2057339150623</c:v>
                </c:pt>
                <c:pt idx="38">
                  <c:v>604.89421315341644</c:v>
                </c:pt>
                <c:pt idx="39">
                  <c:v>604.58269239177048</c:v>
                </c:pt>
                <c:pt idx="40">
                  <c:v>604.27117163012451</c:v>
                </c:pt>
                <c:pt idx="41">
                  <c:v>603.95965086847866</c:v>
                </c:pt>
                <c:pt idx="42">
                  <c:v>603.6481301068327</c:v>
                </c:pt>
                <c:pt idx="43">
                  <c:v>603.33660934518684</c:v>
                </c:pt>
                <c:pt idx="44">
                  <c:v>603.02508858354088</c:v>
                </c:pt>
                <c:pt idx="45">
                  <c:v>602.71356782189503</c:v>
                </c:pt>
                <c:pt idx="46">
                  <c:v>602.40204706024906</c:v>
                </c:pt>
                <c:pt idx="47">
                  <c:v>602.09052629860321</c:v>
                </c:pt>
                <c:pt idx="48">
                  <c:v>601.77900553695724</c:v>
                </c:pt>
                <c:pt idx="49">
                  <c:v>601.46748477531139</c:v>
                </c:pt>
                <c:pt idx="50">
                  <c:v>601.28780381147533</c:v>
                </c:pt>
                <c:pt idx="51">
                  <c:v>601.10812284763938</c:v>
                </c:pt>
                <c:pt idx="52">
                  <c:v>600.9284418838032</c:v>
                </c:pt>
                <c:pt idx="53">
                  <c:v>600.74876091996725</c:v>
                </c:pt>
                <c:pt idx="54">
                  <c:v>600.5690799561313</c:v>
                </c:pt>
                <c:pt idx="55">
                  <c:v>600.38939899229524</c:v>
                </c:pt>
                <c:pt idx="56">
                  <c:v>600.20971802845929</c:v>
                </c:pt>
                <c:pt idx="57">
                  <c:v>600.03003706462323</c:v>
                </c:pt>
                <c:pt idx="58">
                  <c:v>599.85035610078728</c:v>
                </c:pt>
                <c:pt idx="59">
                  <c:v>599.67067513695133</c:v>
                </c:pt>
                <c:pt idx="60">
                  <c:v>599.49099417311527</c:v>
                </c:pt>
                <c:pt idx="61">
                  <c:v>599.31131320927932</c:v>
                </c:pt>
                <c:pt idx="62">
                  <c:v>599.13163224544326</c:v>
                </c:pt>
                <c:pt idx="63">
                  <c:v>598.95195128160731</c:v>
                </c:pt>
                <c:pt idx="64">
                  <c:v>598.77227031777124</c:v>
                </c:pt>
                <c:pt idx="65">
                  <c:v>595.98162536950008</c:v>
                </c:pt>
                <c:pt idx="66">
                  <c:v>593.1909804212288</c:v>
                </c:pt>
                <c:pt idx="67">
                  <c:v>590.40033547295752</c:v>
                </c:pt>
                <c:pt idx="68">
                  <c:v>587.60969052468624</c:v>
                </c:pt>
                <c:pt idx="69">
                  <c:v>584.81904557641508</c:v>
                </c:pt>
                <c:pt idx="70">
                  <c:v>582.0284006281438</c:v>
                </c:pt>
                <c:pt idx="71">
                  <c:v>579.23775567987252</c:v>
                </c:pt>
                <c:pt idx="72">
                  <c:v>576.44711073160124</c:v>
                </c:pt>
                <c:pt idx="73">
                  <c:v>573.65646578333008</c:v>
                </c:pt>
                <c:pt idx="74">
                  <c:v>570.8658208350588</c:v>
                </c:pt>
                <c:pt idx="75">
                  <c:v>568.07517588678752</c:v>
                </c:pt>
                <c:pt idx="76">
                  <c:v>565.28453093851624</c:v>
                </c:pt>
                <c:pt idx="77">
                  <c:v>562.49388599024508</c:v>
                </c:pt>
                <c:pt idx="78">
                  <c:v>559.7032410419738</c:v>
                </c:pt>
                <c:pt idx="79">
                  <c:v>556.91259609370252</c:v>
                </c:pt>
                <c:pt idx="80">
                  <c:v>556.91259609370252</c:v>
                </c:pt>
                <c:pt idx="81">
                  <c:v>556.91259609370252</c:v>
                </c:pt>
                <c:pt idx="82">
                  <c:v>556.91259609370252</c:v>
                </c:pt>
                <c:pt idx="83">
                  <c:v>556.91259609370252</c:v>
                </c:pt>
                <c:pt idx="84">
                  <c:v>556.91259609370252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5-4289-A72A-0318FFC4B2C7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PC2LT2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Emissions!$D$24:$D$108</c:f>
              <c:numCache>
                <c:formatCode>General</c:formatCode>
                <c:ptCount val="8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1347.6942200000001</c:v>
                </c:pt>
                <c:pt idx="12">
                  <c:v>1313.6398369999999</c:v>
                </c:pt>
                <c:pt idx="13">
                  <c:v>1278.8794499999999</c:v>
                </c:pt>
                <c:pt idx="14">
                  <c:v>1244.407635</c:v>
                </c:pt>
                <c:pt idx="15">
                  <c:v>1207.8107230000001</c:v>
                </c:pt>
                <c:pt idx="16">
                  <c:v>1168.385358</c:v>
                </c:pt>
                <c:pt idx="17">
                  <c:v>1129.552473</c:v>
                </c:pt>
                <c:pt idx="18">
                  <c:v>1091.2312079999999</c:v>
                </c:pt>
                <c:pt idx="19">
                  <c:v>1053.86268</c:v>
                </c:pt>
                <c:pt idx="20">
                  <c:v>1017.624049</c:v>
                </c:pt>
                <c:pt idx="21">
                  <c:v>982.31953129999999</c:v>
                </c:pt>
                <c:pt idx="22">
                  <c:v>949.46892360000004</c:v>
                </c:pt>
                <c:pt idx="23">
                  <c:v>916.5170243</c:v>
                </c:pt>
                <c:pt idx="24">
                  <c:v>882.52448120000008</c:v>
                </c:pt>
                <c:pt idx="25">
                  <c:v>851.06952349999995</c:v>
                </c:pt>
                <c:pt idx="26">
                  <c:v>821.33575729999995</c:v>
                </c:pt>
                <c:pt idx="27">
                  <c:v>793.35511359999998</c:v>
                </c:pt>
                <c:pt idx="28">
                  <c:v>764.77969870000004</c:v>
                </c:pt>
                <c:pt idx="29">
                  <c:v>735.71831479999992</c:v>
                </c:pt>
                <c:pt idx="30">
                  <c:v>706.77873929999998</c:v>
                </c:pt>
                <c:pt idx="31">
                  <c:v>678.63116820000005</c:v>
                </c:pt>
                <c:pt idx="32">
                  <c:v>651.64891499999999</c:v>
                </c:pt>
                <c:pt idx="33">
                  <c:v>623.18069370000001</c:v>
                </c:pt>
                <c:pt idx="34">
                  <c:v>593.89771800000005</c:v>
                </c:pt>
                <c:pt idx="35">
                  <c:v>593.59248920955167</c:v>
                </c:pt>
                <c:pt idx="36">
                  <c:v>593.2872604191034</c:v>
                </c:pt>
                <c:pt idx="37">
                  <c:v>592.98203162865502</c:v>
                </c:pt>
                <c:pt idx="38">
                  <c:v>592.67680283820675</c:v>
                </c:pt>
                <c:pt idx="39">
                  <c:v>592.37157404775849</c:v>
                </c:pt>
                <c:pt idx="40">
                  <c:v>592.0663452573101</c:v>
                </c:pt>
                <c:pt idx="41">
                  <c:v>591.76111646686184</c:v>
                </c:pt>
                <c:pt idx="42">
                  <c:v>591.45588767641357</c:v>
                </c:pt>
                <c:pt idx="43">
                  <c:v>591.15065888596519</c:v>
                </c:pt>
                <c:pt idx="44">
                  <c:v>590.84543009551692</c:v>
                </c:pt>
                <c:pt idx="45">
                  <c:v>590.54020130506865</c:v>
                </c:pt>
                <c:pt idx="46">
                  <c:v>590.23497251462027</c:v>
                </c:pt>
                <c:pt idx="47">
                  <c:v>589.929743724172</c:v>
                </c:pt>
                <c:pt idx="48">
                  <c:v>589.62451493372373</c:v>
                </c:pt>
                <c:pt idx="49">
                  <c:v>589.31928614327535</c:v>
                </c:pt>
                <c:pt idx="50">
                  <c:v>589.14323430336424</c:v>
                </c:pt>
                <c:pt idx="51">
                  <c:v>588.96718246345324</c:v>
                </c:pt>
                <c:pt idx="52">
                  <c:v>588.79113062354224</c:v>
                </c:pt>
                <c:pt idx="53">
                  <c:v>588.61507878363125</c:v>
                </c:pt>
                <c:pt idx="54">
                  <c:v>588.43902694372025</c:v>
                </c:pt>
                <c:pt idx="55">
                  <c:v>588.26297510380914</c:v>
                </c:pt>
                <c:pt idx="56">
                  <c:v>588.08692326389814</c:v>
                </c:pt>
                <c:pt idx="57">
                  <c:v>587.91087142398703</c:v>
                </c:pt>
                <c:pt idx="58">
                  <c:v>587.73481958407604</c:v>
                </c:pt>
                <c:pt idx="59">
                  <c:v>587.55876774416504</c:v>
                </c:pt>
                <c:pt idx="60">
                  <c:v>587.38271590425393</c:v>
                </c:pt>
                <c:pt idx="61">
                  <c:v>587.20666406434293</c:v>
                </c:pt>
                <c:pt idx="62">
                  <c:v>587.03061222443182</c:v>
                </c:pt>
                <c:pt idx="63">
                  <c:v>586.85456038452094</c:v>
                </c:pt>
                <c:pt idx="64">
                  <c:v>586.67850854460983</c:v>
                </c:pt>
                <c:pt idx="65">
                  <c:v>583.94422792192768</c:v>
                </c:pt>
                <c:pt idx="66">
                  <c:v>581.20994729924553</c:v>
                </c:pt>
                <c:pt idx="67">
                  <c:v>578.47566667656326</c:v>
                </c:pt>
                <c:pt idx="68">
                  <c:v>575.741386053881</c:v>
                </c:pt>
                <c:pt idx="69">
                  <c:v>573.00710543119897</c:v>
                </c:pt>
                <c:pt idx="70">
                  <c:v>570.2728248085167</c:v>
                </c:pt>
                <c:pt idx="71">
                  <c:v>567.53854418583455</c:v>
                </c:pt>
                <c:pt idx="72">
                  <c:v>564.80426356315229</c:v>
                </c:pt>
                <c:pt idx="73">
                  <c:v>562.06998294047025</c:v>
                </c:pt>
                <c:pt idx="74">
                  <c:v>559.33570231778799</c:v>
                </c:pt>
                <c:pt idx="75">
                  <c:v>556.60142169510584</c:v>
                </c:pt>
                <c:pt idx="76">
                  <c:v>553.86714107242358</c:v>
                </c:pt>
                <c:pt idx="77">
                  <c:v>551.13286044974143</c:v>
                </c:pt>
                <c:pt idx="78">
                  <c:v>548.39857982705928</c:v>
                </c:pt>
                <c:pt idx="79">
                  <c:v>545.66429920437702</c:v>
                </c:pt>
                <c:pt idx="80">
                  <c:v>545.66429920437702</c:v>
                </c:pt>
                <c:pt idx="81">
                  <c:v>545.66429920437702</c:v>
                </c:pt>
                <c:pt idx="82">
                  <c:v>545.66429920437702</c:v>
                </c:pt>
                <c:pt idx="83">
                  <c:v>545.66429920437702</c:v>
                </c:pt>
                <c:pt idx="84">
                  <c:v>545.66429920437702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5-4289-A72A-0318FFC4B2C7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PC3LT5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Emissions!$E$24:$E$108</c:f>
              <c:numCache>
                <c:formatCode>General</c:formatCode>
                <c:ptCount val="8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1346.8697520000001</c:v>
                </c:pt>
                <c:pt idx="12">
                  <c:v>1311.746453</c:v>
                </c:pt>
                <c:pt idx="13">
                  <c:v>1275.835411</c:v>
                </c:pt>
                <c:pt idx="14">
                  <c:v>1239.312925</c:v>
                </c:pt>
                <c:pt idx="15">
                  <c:v>1200.4573089999999</c:v>
                </c:pt>
                <c:pt idx="16">
                  <c:v>1159.085859</c:v>
                </c:pt>
                <c:pt idx="17">
                  <c:v>1117.7704040000001</c:v>
                </c:pt>
                <c:pt idx="18">
                  <c:v>1076.7623129999999</c:v>
                </c:pt>
                <c:pt idx="19">
                  <c:v>1036.9387429999999</c:v>
                </c:pt>
                <c:pt idx="20">
                  <c:v>998.07463770000004</c:v>
                </c:pt>
                <c:pt idx="21">
                  <c:v>960.60239660000002</c:v>
                </c:pt>
                <c:pt idx="22">
                  <c:v>925.63166899999999</c:v>
                </c:pt>
                <c:pt idx="23">
                  <c:v>891.3083848</c:v>
                </c:pt>
                <c:pt idx="24">
                  <c:v>856.44068000000004</c:v>
                </c:pt>
                <c:pt idx="25">
                  <c:v>824.71149449999996</c:v>
                </c:pt>
                <c:pt idx="26">
                  <c:v>794.48068679999994</c:v>
                </c:pt>
                <c:pt idx="27">
                  <c:v>766.22487520000004</c:v>
                </c:pt>
                <c:pt idx="28">
                  <c:v>737.91822149999996</c:v>
                </c:pt>
                <c:pt idx="29">
                  <c:v>709.655934</c:v>
                </c:pt>
                <c:pt idx="30">
                  <c:v>680.56246179999994</c:v>
                </c:pt>
                <c:pt idx="31">
                  <c:v>652.40244840000003</c:v>
                </c:pt>
                <c:pt idx="32">
                  <c:v>625.11557429999993</c:v>
                </c:pt>
                <c:pt idx="33">
                  <c:v>596.73757069999999</c:v>
                </c:pt>
                <c:pt idx="34">
                  <c:v>567.7226273</c:v>
                </c:pt>
                <c:pt idx="35">
                  <c:v>567.43085097961853</c:v>
                </c:pt>
                <c:pt idx="36">
                  <c:v>567.13907465923717</c:v>
                </c:pt>
                <c:pt idx="37">
                  <c:v>566.84729833885569</c:v>
                </c:pt>
                <c:pt idx="38">
                  <c:v>566.55552201847433</c:v>
                </c:pt>
                <c:pt idx="39">
                  <c:v>566.26374569809298</c:v>
                </c:pt>
                <c:pt idx="40">
                  <c:v>565.9719693777115</c:v>
                </c:pt>
                <c:pt idx="41">
                  <c:v>565.68019305733014</c:v>
                </c:pt>
                <c:pt idx="42">
                  <c:v>565.38841673694878</c:v>
                </c:pt>
                <c:pt idx="43">
                  <c:v>565.09664041656731</c:v>
                </c:pt>
                <c:pt idx="44">
                  <c:v>564.80486409618595</c:v>
                </c:pt>
                <c:pt idx="45">
                  <c:v>564.51308777580448</c:v>
                </c:pt>
                <c:pt idx="46">
                  <c:v>564.22131145542312</c:v>
                </c:pt>
                <c:pt idx="47">
                  <c:v>563.92953513504176</c:v>
                </c:pt>
                <c:pt idx="48">
                  <c:v>563.63775881466029</c:v>
                </c:pt>
                <c:pt idx="49">
                  <c:v>563.34598249427893</c:v>
                </c:pt>
                <c:pt idx="50">
                  <c:v>563.17768985723706</c:v>
                </c:pt>
                <c:pt idx="51">
                  <c:v>563.00939722019541</c:v>
                </c:pt>
                <c:pt idx="52">
                  <c:v>562.84110458315365</c:v>
                </c:pt>
                <c:pt idx="53">
                  <c:v>562.67281194611189</c:v>
                </c:pt>
                <c:pt idx="54">
                  <c:v>562.50451930907025</c:v>
                </c:pt>
                <c:pt idx="55">
                  <c:v>562.33622667202837</c:v>
                </c:pt>
                <c:pt idx="56">
                  <c:v>562.16793403498673</c:v>
                </c:pt>
                <c:pt idx="57">
                  <c:v>561.99964139794497</c:v>
                </c:pt>
                <c:pt idx="58">
                  <c:v>561.83134876090321</c:v>
                </c:pt>
                <c:pt idx="59">
                  <c:v>561.66305612386157</c:v>
                </c:pt>
                <c:pt idx="60">
                  <c:v>561.49476348681969</c:v>
                </c:pt>
                <c:pt idx="61">
                  <c:v>561.32647084977805</c:v>
                </c:pt>
                <c:pt idx="62">
                  <c:v>561.15817821273629</c:v>
                </c:pt>
                <c:pt idx="63">
                  <c:v>560.98988557569453</c:v>
                </c:pt>
                <c:pt idx="64">
                  <c:v>560.82159293865277</c:v>
                </c:pt>
                <c:pt idx="65">
                  <c:v>558.20782135503373</c:v>
                </c:pt>
                <c:pt idx="66">
                  <c:v>555.59404977141469</c:v>
                </c:pt>
                <c:pt idx="67">
                  <c:v>552.98027818779553</c:v>
                </c:pt>
                <c:pt idx="68">
                  <c:v>550.36650660417638</c:v>
                </c:pt>
                <c:pt idx="69">
                  <c:v>547.75273502055745</c:v>
                </c:pt>
                <c:pt idx="70">
                  <c:v>545.1389634369383</c:v>
                </c:pt>
                <c:pt idx="71">
                  <c:v>542.52519185331914</c:v>
                </c:pt>
                <c:pt idx="72">
                  <c:v>539.9114202697001</c:v>
                </c:pt>
                <c:pt idx="73">
                  <c:v>537.29764868608106</c:v>
                </c:pt>
                <c:pt idx="74">
                  <c:v>534.68387710246191</c:v>
                </c:pt>
                <c:pt idx="75">
                  <c:v>532.07010551884287</c:v>
                </c:pt>
                <c:pt idx="76">
                  <c:v>529.45633393522371</c:v>
                </c:pt>
                <c:pt idx="77">
                  <c:v>526.84256235160467</c:v>
                </c:pt>
                <c:pt idx="78">
                  <c:v>524.22879076798563</c:v>
                </c:pt>
                <c:pt idx="79">
                  <c:v>521.61501918436647</c:v>
                </c:pt>
                <c:pt idx="80">
                  <c:v>521.61501918436647</c:v>
                </c:pt>
                <c:pt idx="81">
                  <c:v>521.61501918436647</c:v>
                </c:pt>
                <c:pt idx="82">
                  <c:v>521.61501918436647</c:v>
                </c:pt>
                <c:pt idx="83">
                  <c:v>521.61501918436647</c:v>
                </c:pt>
                <c:pt idx="84">
                  <c:v>521.61501918436647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B5-4289-A72A-0318FFC4B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PC6LT8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1436.757325</c:v>
                      </c:pt>
                      <c:pt idx="7">
                        <c:v>1450.1329310000001</c:v>
                      </c:pt>
                      <c:pt idx="8">
                        <c:v>1438.0149879999999</c:v>
                      </c:pt>
                      <c:pt idx="9">
                        <c:v>1405.595059</c:v>
                      </c:pt>
                      <c:pt idx="10">
                        <c:v>1378.201286</c:v>
                      </c:pt>
                      <c:pt idx="11">
                        <c:v>1345.9466420000001</c:v>
                      </c:pt>
                      <c:pt idx="12">
                        <c:v>1307.8470950000001</c:v>
                      </c:pt>
                      <c:pt idx="13">
                        <c:v>1268.2106409999999</c:v>
                      </c:pt>
                      <c:pt idx="14">
                        <c:v>1226.146156</c:v>
                      </c:pt>
                      <c:pt idx="15">
                        <c:v>1179.7894719999999</c:v>
                      </c:pt>
                      <c:pt idx="16">
                        <c:v>1129.156551</c:v>
                      </c:pt>
                      <c:pt idx="17">
                        <c:v>1078.4874440000001</c:v>
                      </c:pt>
                      <c:pt idx="18">
                        <c:v>1028.623012</c:v>
                      </c:pt>
                      <c:pt idx="19">
                        <c:v>980.2607332</c:v>
                      </c:pt>
                      <c:pt idx="20">
                        <c:v>933.04488929999991</c:v>
                      </c:pt>
                      <c:pt idx="21">
                        <c:v>887.53425809999999</c:v>
                      </c:pt>
                      <c:pt idx="22">
                        <c:v>845.06954529999996</c:v>
                      </c:pt>
                      <c:pt idx="23">
                        <c:v>804.34359560000007</c:v>
                      </c:pt>
                      <c:pt idx="24">
                        <c:v>764.4098747999999</c:v>
                      </c:pt>
                      <c:pt idx="25">
                        <c:v>728.72396589999994</c:v>
                      </c:pt>
                      <c:pt idx="26">
                        <c:v>695.63944060000006</c:v>
                      </c:pt>
                      <c:pt idx="27">
                        <c:v>665.39433829999996</c:v>
                      </c:pt>
                      <c:pt idx="28">
                        <c:v>635.22643620000008</c:v>
                      </c:pt>
                      <c:pt idx="29">
                        <c:v>606.3962894</c:v>
                      </c:pt>
                      <c:pt idx="30">
                        <c:v>579.50555179999992</c:v>
                      </c:pt>
                      <c:pt idx="31">
                        <c:v>553.96237259999998</c:v>
                      </c:pt>
                      <c:pt idx="32">
                        <c:v>529.69606150000004</c:v>
                      </c:pt>
                      <c:pt idx="33">
                        <c:v>505.71153570000001</c:v>
                      </c:pt>
                      <c:pt idx="34">
                        <c:v>481.89547019999998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9B5-4289-A72A-0318FFC4B2C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9B5-4289-A72A-0318FFC4B2C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9B5-4289-A72A-0318FFC4B2C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9B5-4289-A72A-0318FFC4B2C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9B5-4289-A72A-0318FFC4B2C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9B5-4289-A72A-0318FFC4B2C7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SSP3</a:t>
            </a:r>
            <a:r>
              <a:rPr lang="en-US" baseline="0"/>
              <a:t> 7.0 - Alt0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(1)'!$B$15:$B$37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(1)'!$J$15:$J$37</c:f>
              <c:numCache>
                <c:formatCode>0.00</c:formatCode>
                <c:ptCount val="23"/>
                <c:pt idx="0">
                  <c:v>-1.7808761755285811</c:v>
                </c:pt>
                <c:pt idx="1">
                  <c:v>-0.45482242152463104</c:v>
                </c:pt>
                <c:pt idx="2">
                  <c:v>1.2531313834768736</c:v>
                </c:pt>
                <c:pt idx="3">
                  <c:v>3.1322023282292428</c:v>
                </c:pt>
                <c:pt idx="4">
                  <c:v>5.1604033249665049</c:v>
                </c:pt>
                <c:pt idx="5">
                  <c:v>7.412007211125907</c:v>
                </c:pt>
                <c:pt idx="6">
                  <c:v>9.8139553112440296</c:v>
                </c:pt>
                <c:pt idx="7">
                  <c:v>12.590450069991753</c:v>
                </c:pt>
                <c:pt idx="8">
                  <c:v>15.708553441855514</c:v>
                </c:pt>
                <c:pt idx="9">
                  <c:v>19.253934548029672</c:v>
                </c:pt>
                <c:pt idx="10">
                  <c:v>23.278022489069581</c:v>
                </c:pt>
                <c:pt idx="11">
                  <c:v>27.752438092257194</c:v>
                </c:pt>
                <c:pt idx="12">
                  <c:v>32.70685795638267</c:v>
                </c:pt>
                <c:pt idx="13">
                  <c:v>38.055902984654487</c:v>
                </c:pt>
                <c:pt idx="14">
                  <c:v>43.878288147395786</c:v>
                </c:pt>
                <c:pt idx="15">
                  <c:v>50.106522416489732</c:v>
                </c:pt>
                <c:pt idx="16">
                  <c:v>56.81848165896055</c:v>
                </c:pt>
                <c:pt idx="17">
                  <c:v>63.914081852303006</c:v>
                </c:pt>
                <c:pt idx="18">
                  <c:v>71.460412923031569</c:v>
                </c:pt>
                <c:pt idx="19">
                  <c:v>79.523197030948694</c:v>
                </c:pt>
                <c:pt idx="20">
                  <c:v>88.043518359508539</c:v>
                </c:pt>
                <c:pt idx="21">
                  <c:v>97.076686438723641</c:v>
                </c:pt>
                <c:pt idx="22">
                  <c:v>106.54121713170383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72-41E1-BA0B-59821E8C4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(1)'!$C$15:$C$37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1.2161785190000001</c:v>
                </c:pt>
                <c:pt idx="6">
                  <c:v>1.339886213</c:v>
                </c:pt>
                <c:pt idx="7">
                  <c:v>1.5743968230000001</c:v>
                </c:pt>
                <c:pt idx="8">
                  <c:v>1.788818287</c:v>
                </c:pt>
                <c:pt idx="9">
                  <c:v>2.0395417500000002</c:v>
                </c:pt>
                <c:pt idx="10">
                  <c:v>2.3083091969999998</c:v>
                </c:pt>
                <c:pt idx="11">
                  <c:v>2.5593463459999999</c:v>
                </c:pt>
                <c:pt idx="12">
                  <c:v>2.8193108229999999</c:v>
                </c:pt>
                <c:pt idx="13">
                  <c:v>3.0403425720000001</c:v>
                </c:pt>
                <c:pt idx="14">
                  <c:v>3.2924010049999999</c:v>
                </c:pt>
                <c:pt idx="15">
                  <c:v>3.5152492089999998</c:v>
                </c:pt>
                <c:pt idx="16">
                  <c:v>3.7679337030000002</c:v>
                </c:pt>
                <c:pt idx="17">
                  <c:v>3.9802787909999999</c:v>
                </c:pt>
                <c:pt idx="18">
                  <c:v>4.2181604479999999</c:v>
                </c:pt>
                <c:pt idx="19">
                  <c:v>4.4796464619999998</c:v>
                </c:pt>
                <c:pt idx="20">
                  <c:v>4.7177109169999998</c:v>
                </c:pt>
                <c:pt idx="21">
                  <c:v>4.9752121499999999</c:v>
                </c:pt>
                <c:pt idx="22">
                  <c:v>5.2021909830000004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72-41E1-BA0B-59821E8C4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Radio" firstButton="1" fmlaLink="$S$2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352426</xdr:colOff>
      <xdr:row>5</xdr:row>
      <xdr:rowOff>64513</xdr:rowOff>
    </xdr:to>
    <xdr:pic>
      <xdr:nvPicPr>
        <xdr:cNvPr id="2" name="Picture 1" descr="MAGIC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863601" cy="861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330201</xdr:colOff>
      <xdr:row>0</xdr:row>
      <xdr:rowOff>104775</xdr:rowOff>
    </xdr:from>
    <xdr:to>
      <xdr:col>3</xdr:col>
      <xdr:colOff>2505621</xdr:colOff>
      <xdr:row>5</xdr:row>
      <xdr:rowOff>22120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801" y="104775"/>
          <a:ext cx="2787302" cy="80317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528108</xdr:colOff>
      <xdr:row>10</xdr:row>
      <xdr:rowOff>104775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9600" y="1304925"/>
          <a:ext cx="528108" cy="485775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9</a:t>
          </a:r>
        </a:p>
      </xdr:txBody>
    </xdr:sp>
    <xdr:clientData/>
  </xdr:twoCellAnchor>
  <xdr:twoCellAnchor>
    <xdr:from>
      <xdr:col>0</xdr:col>
      <xdr:colOff>609599</xdr:colOff>
      <xdr:row>13</xdr:row>
      <xdr:rowOff>0</xdr:rowOff>
    </xdr:from>
    <xdr:to>
      <xdr:col>1</xdr:col>
      <xdr:colOff>581024</xdr:colOff>
      <xdr:row>15</xdr:row>
      <xdr:rowOff>153450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9599" y="22288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10</a:t>
          </a:r>
        </a:p>
      </xdr:txBody>
    </xdr:sp>
    <xdr:clientData/>
  </xdr:twoCellAnchor>
  <xdr:twoCellAnchor>
    <xdr:from>
      <xdr:col>0</xdr:col>
      <xdr:colOff>609599</xdr:colOff>
      <xdr:row>17</xdr:row>
      <xdr:rowOff>76200</xdr:rowOff>
    </xdr:from>
    <xdr:to>
      <xdr:col>1</xdr:col>
      <xdr:colOff>581024</xdr:colOff>
      <xdr:row>20</xdr:row>
      <xdr:rowOff>39150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9599" y="30670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11</a:t>
          </a:r>
        </a:p>
      </xdr:txBody>
    </xdr:sp>
    <xdr:clientData/>
  </xdr:twoCellAnchor>
  <xdr:twoCellAnchor>
    <xdr:from>
      <xdr:col>9</xdr:col>
      <xdr:colOff>9524</xdr:colOff>
      <xdr:row>7</xdr:row>
      <xdr:rowOff>19050</xdr:rowOff>
    </xdr:from>
    <xdr:to>
      <xdr:col>9</xdr:col>
      <xdr:colOff>590549</xdr:colOff>
      <xdr:row>9</xdr:row>
      <xdr:rowOff>172500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429374" y="11334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12</a:t>
          </a:r>
        </a:p>
      </xdr:txBody>
    </xdr:sp>
    <xdr:clientData/>
  </xdr:twoCellAnchor>
  <xdr:twoCellAnchor editAs="oneCell">
    <xdr:from>
      <xdr:col>10</xdr:col>
      <xdr:colOff>28575</xdr:colOff>
      <xdr:row>8</xdr:row>
      <xdr:rowOff>9525</xdr:rowOff>
    </xdr:from>
    <xdr:to>
      <xdr:col>13</xdr:col>
      <xdr:colOff>501650</xdr:colOff>
      <xdr:row>12</xdr:row>
      <xdr:rowOff>66029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314450"/>
          <a:ext cx="2305050" cy="786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9524</xdr:colOff>
      <xdr:row>12</xdr:row>
      <xdr:rowOff>123825</xdr:rowOff>
    </xdr:from>
    <xdr:to>
      <xdr:col>9</xdr:col>
      <xdr:colOff>590549</xdr:colOff>
      <xdr:row>15</xdr:row>
      <xdr:rowOff>86775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29374" y="21621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xdr:twoCellAnchor>
    <xdr:from>
      <xdr:col>9</xdr:col>
      <xdr:colOff>9524</xdr:colOff>
      <xdr:row>17</xdr:row>
      <xdr:rowOff>9525</xdr:rowOff>
    </xdr:from>
    <xdr:to>
      <xdr:col>9</xdr:col>
      <xdr:colOff>590549</xdr:colOff>
      <xdr:row>19</xdr:row>
      <xdr:rowOff>162975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29374" y="30003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123825</xdr:rowOff>
        </xdr:from>
        <xdr:to>
          <xdr:col>12</xdr:col>
          <xdr:colOff>180975</xdr:colOff>
          <xdr:row>24</xdr:row>
          <xdr:rowOff>85725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Select Below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561975</xdr:colOff>
      <xdr:row>21</xdr:row>
      <xdr:rowOff>115015</xdr:rowOff>
    </xdr:from>
    <xdr:to>
      <xdr:col>12</xdr:col>
      <xdr:colOff>139700</xdr:colOff>
      <xdr:row>22</xdr:row>
      <xdr:rowOff>115015</xdr:rowOff>
    </xdr:to>
    <xdr:pic>
      <xdr:nvPicPr>
        <xdr:cNvPr id="19" name="Picture 18" descr="http://bryjo.com/wp-content/uploads/2012/06/red-flags-bryjo-300x300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386786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</xdr:row>
      <xdr:rowOff>30480</xdr:rowOff>
    </xdr:from>
    <xdr:to>
      <xdr:col>11</xdr:col>
      <xdr:colOff>571500</xdr:colOff>
      <xdr:row>30</xdr:row>
      <xdr:rowOff>68580</xdr:rowOff>
    </xdr:to>
    <xdr:sp macro="" textlink="">
      <xdr:nvSpPr>
        <xdr:cNvPr id="20" name="Down Arrow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72400" y="4739640"/>
          <a:ext cx="571500" cy="586740"/>
        </a:xfrm>
        <a:prstGeom prst="down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endParaRPr lang="en-US" sz="1600" b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34</xdr:row>
          <xdr:rowOff>104775</xdr:rowOff>
        </xdr:from>
        <xdr:to>
          <xdr:col>11</xdr:col>
          <xdr:colOff>228600</xdr:colOff>
          <xdr:row>36</xdr:row>
          <xdr:rowOff>123825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34</xdr:row>
          <xdr:rowOff>104775</xdr:rowOff>
        </xdr:from>
        <xdr:to>
          <xdr:col>13</xdr:col>
          <xdr:colOff>85725</xdr:colOff>
          <xdr:row>36</xdr:row>
          <xdr:rowOff>142875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Graphs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21</xdr:row>
          <xdr:rowOff>76200</xdr:rowOff>
        </xdr:from>
        <xdr:to>
          <xdr:col>12</xdr:col>
          <xdr:colOff>9525</xdr:colOff>
          <xdr:row>22</xdr:row>
          <xdr:rowOff>104775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MAGICC6 Results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180975</xdr:rowOff>
        </xdr:from>
        <xdr:to>
          <xdr:col>12</xdr:col>
          <xdr:colOff>66675</xdr:colOff>
          <xdr:row>24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ICF SLR Module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13</xdr:row>
          <xdr:rowOff>66675</xdr:rowOff>
        </xdr:from>
        <xdr:to>
          <xdr:col>13</xdr:col>
          <xdr:colOff>371475</xdr:colOff>
          <xdr:row>16</xdr:row>
          <xdr:rowOff>104775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Process MAGICC Results!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340178</xdr:colOff>
      <xdr:row>1</xdr:row>
      <xdr:rowOff>27214</xdr:rowOff>
    </xdr:from>
    <xdr:to>
      <xdr:col>12</xdr:col>
      <xdr:colOff>227239</xdr:colOff>
      <xdr:row>30</xdr:row>
      <xdr:rowOff>23359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340178</xdr:colOff>
      <xdr:row>1</xdr:row>
      <xdr:rowOff>27214</xdr:rowOff>
    </xdr:from>
    <xdr:to>
      <xdr:col>24</xdr:col>
      <xdr:colOff>454478</xdr:colOff>
      <xdr:row>28</xdr:row>
      <xdr:rowOff>99786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108856</xdr:colOff>
      <xdr:row>1</xdr:row>
      <xdr:rowOff>27214</xdr:rowOff>
    </xdr:from>
    <xdr:to>
      <xdr:col>36</xdr:col>
      <xdr:colOff>608239</xdr:colOff>
      <xdr:row>30</xdr:row>
      <xdr:rowOff>23359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141514</xdr:colOff>
      <xdr:row>1</xdr:row>
      <xdr:rowOff>16328</xdr:rowOff>
    </xdr:from>
    <xdr:to>
      <xdr:col>49</xdr:col>
      <xdr:colOff>255814</xdr:colOff>
      <xdr:row>28</xdr:row>
      <xdr:rowOff>88900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0</xdr:colOff>
      <xdr:row>2</xdr:row>
      <xdr:rowOff>0</xdr:rowOff>
    </xdr:from>
    <xdr:to>
      <xdr:col>63</xdr:col>
      <xdr:colOff>254000</xdr:colOff>
      <xdr:row>29</xdr:row>
      <xdr:rowOff>68036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381000</xdr:colOff>
      <xdr:row>2</xdr:row>
      <xdr:rowOff>4989</xdr:rowOff>
    </xdr:from>
    <xdr:to>
      <xdr:col>78</xdr:col>
      <xdr:colOff>0</xdr:colOff>
      <xdr:row>29</xdr:row>
      <xdr:rowOff>108857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78</xdr:col>
      <xdr:colOff>533399</xdr:colOff>
      <xdr:row>1</xdr:row>
      <xdr:rowOff>146503</xdr:rowOff>
    </xdr:from>
    <xdr:to>
      <xdr:col>90</xdr:col>
      <xdr:colOff>257174</xdr:colOff>
      <xdr:row>25</xdr:row>
      <xdr:rowOff>50347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444500</xdr:colOff>
      <xdr:row>30</xdr:row>
      <xdr:rowOff>12700</xdr:rowOff>
    </xdr:from>
    <xdr:to>
      <xdr:col>78</xdr:col>
      <xdr:colOff>63500</xdr:colOff>
      <xdr:row>57</xdr:row>
      <xdr:rowOff>116568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17</xdr:row>
      <xdr:rowOff>180975</xdr:rowOff>
    </xdr:from>
    <xdr:to>
      <xdr:col>6</xdr:col>
      <xdr:colOff>0</xdr:colOff>
      <xdr:row>19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724150" y="3848100"/>
          <a:ext cx="47434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17% below 2005 = 476.2 MMTCO2</a:t>
          </a:r>
        </a:p>
      </xdr:txBody>
    </xdr:sp>
    <xdr:clientData/>
  </xdr:twoCellAnchor>
  <xdr:twoCellAnchor>
    <xdr:from>
      <xdr:col>1</xdr:col>
      <xdr:colOff>66675</xdr:colOff>
      <xdr:row>14</xdr:row>
      <xdr:rowOff>85725</xdr:rowOff>
    </xdr:from>
    <xdr:to>
      <xdr:col>6</xdr:col>
      <xdr:colOff>0</xdr:colOff>
      <xdr:row>16</xdr:row>
      <xdr:rowOff>18825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743200" y="3181350"/>
          <a:ext cx="4724400" cy="3141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latin typeface="Calibri"/>
            </a:rPr>
            <a:t>Note: 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 emissions for MD/HD vehicles  in 2005 are 517.8 MMTCO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. 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7698/Desktop/Interpolation/Interpolation_11.14.2022_SSP370%20-%20L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Directions"/>
      <sheetName val="Changelog"/>
      <sheetName val="ListofScenarios"/>
      <sheetName val="REF"/>
      <sheetName val="SSP126"/>
      <sheetName val="SSP245"/>
      <sheetName val="OtherScenario"/>
      <sheetName val="SSP370"/>
      <sheetName val="REF Data"/>
      <sheetName val="Conversions+"/>
      <sheetName val="Tables"/>
      <sheetName val="REF Fuel"/>
      <sheetName val="REF 2005"/>
      <sheetName val="GHG emissions totals"/>
      <sheetName val="nonGHG emissions totals"/>
      <sheetName val="EPA GHG Data"/>
      <sheetName val="EPA nonGHG Data"/>
      <sheetName val="Emissions (1)"/>
      <sheetName val="MAGICC (1)"/>
      <sheetName val="Emissions (2)"/>
      <sheetName val="MAGICC (2)"/>
      <sheetName val="Emissions (3)"/>
      <sheetName val="MAGICC (3)"/>
      <sheetName val="Emissions (4)"/>
      <sheetName val="MAGICC (4)"/>
      <sheetName val="Emissions (5)"/>
      <sheetName val="MAGICC (5)"/>
      <sheetName val="Emissions (6)"/>
      <sheetName val="MAGICC (6)"/>
      <sheetName val="Emissions (7)"/>
      <sheetName val="MAGICC (7)"/>
      <sheetName val="Emissions (8)"/>
      <sheetName val="MAGICC (8)"/>
      <sheetName val="Emissions (9)"/>
      <sheetName val="MAGICC (9)"/>
      <sheetName val="Emissions (10)"/>
      <sheetName val="MAGICC (10)"/>
      <sheetName val="Interpolation_11.14"/>
    </sheetNames>
    <definedNames>
      <definedName name="RadioOut" refersTo="='ListofScenarios'!$C$24"/>
    </definedNames>
    <sheetDataSet>
      <sheetData sheetId="0">
        <row r="24">
          <cell r="C24" t="str">
            <v>Alt 8</v>
          </cell>
        </row>
      </sheetData>
      <sheetData sheetId="1"/>
      <sheetData sheetId="2"/>
      <sheetData sheetId="3">
        <row r="24">
          <cell r="C24">
            <v>1</v>
          </cell>
        </row>
        <row r="25">
          <cell r="B25">
            <v>1</v>
          </cell>
          <cell r="C25" t="str">
            <v>SSP3-7.0</v>
          </cell>
        </row>
        <row r="26">
          <cell r="B26">
            <v>2</v>
          </cell>
          <cell r="C26" t="str">
            <v>SSP2-4.5</v>
          </cell>
        </row>
        <row r="27">
          <cell r="B27">
            <v>3</v>
          </cell>
          <cell r="C27" t="str">
            <v>SSP1-2.6</v>
          </cell>
        </row>
        <row r="28">
          <cell r="B28">
            <v>4</v>
          </cell>
          <cell r="C28" t="str">
            <v>Other</v>
          </cell>
        </row>
      </sheetData>
      <sheetData sheetId="4">
        <row r="24">
          <cell r="C24">
            <v>27966.68</v>
          </cell>
        </row>
      </sheetData>
      <sheetData sheetId="5">
        <row r="24">
          <cell r="C24">
            <v>27966.68</v>
          </cell>
        </row>
      </sheetData>
      <sheetData sheetId="6">
        <row r="24">
          <cell r="C24">
            <v>27966.68</v>
          </cell>
        </row>
      </sheetData>
      <sheetData sheetId="7">
        <row r="24">
          <cell r="C24">
            <v>0.77414355096999998</v>
          </cell>
        </row>
      </sheetData>
      <sheetData sheetId="8">
        <row r="24">
          <cell r="C24">
            <v>27966.68</v>
          </cell>
        </row>
      </sheetData>
      <sheetData sheetId="9">
        <row r="24">
          <cell r="C24">
            <v>27966.68</v>
          </cell>
        </row>
      </sheetData>
      <sheetData sheetId="10"/>
      <sheetData sheetId="11">
        <row r="10">
          <cell r="C10">
            <v>59900</v>
          </cell>
          <cell r="D10">
            <v>0</v>
          </cell>
          <cell r="E10">
            <v>0</v>
          </cell>
        </row>
        <row r="11">
          <cell r="C11">
            <v>59600</v>
          </cell>
          <cell r="D11">
            <v>300</v>
          </cell>
          <cell r="E11">
            <v>5.6847455818944926E-5</v>
          </cell>
          <cell r="F11">
            <v>5.008347245409015E-3</v>
          </cell>
        </row>
        <row r="12">
          <cell r="C12">
            <v>58800</v>
          </cell>
          <cell r="D12">
            <v>1100</v>
          </cell>
          <cell r="E12">
            <v>2.0844067133613138E-4</v>
          </cell>
          <cell r="F12">
            <v>1.8363939899833055E-2</v>
          </cell>
        </row>
        <row r="13">
          <cell r="C13">
            <v>57100</v>
          </cell>
          <cell r="D13">
            <v>2800</v>
          </cell>
          <cell r="E13">
            <v>5.3057625431015263E-4</v>
          </cell>
          <cell r="F13">
            <v>4.6744574290484141E-2</v>
          </cell>
        </row>
        <row r="14">
          <cell r="C14">
            <v>51300</v>
          </cell>
          <cell r="D14">
            <v>8600</v>
          </cell>
          <cell r="E14">
            <v>1.6296270668097546E-3</v>
          </cell>
          <cell r="F14">
            <v>0.14357262103505844</v>
          </cell>
        </row>
        <row r="15">
          <cell r="C15">
            <v>0</v>
          </cell>
          <cell r="D15">
            <v>59900</v>
          </cell>
          <cell r="E15">
            <v>1.1350542011849337E-2</v>
          </cell>
          <cell r="F15">
            <v>1</v>
          </cell>
        </row>
        <row r="16">
          <cell r="C16">
            <v>0</v>
          </cell>
          <cell r="D16">
            <v>59900</v>
          </cell>
          <cell r="E16">
            <v>1.1350542011849337E-2</v>
          </cell>
          <cell r="F16">
            <v>1</v>
          </cell>
        </row>
        <row r="17">
          <cell r="C17">
            <v>0</v>
          </cell>
          <cell r="D17">
            <v>59900</v>
          </cell>
          <cell r="E17">
            <v>1.1350542011849337E-2</v>
          </cell>
          <cell r="F17">
            <v>1</v>
          </cell>
        </row>
        <row r="18">
          <cell r="C18">
            <v>0</v>
          </cell>
          <cell r="D18">
            <v>59900</v>
          </cell>
          <cell r="E18">
            <v>1.1350542011849337E-2</v>
          </cell>
          <cell r="F18">
            <v>1</v>
          </cell>
        </row>
        <row r="19">
          <cell r="C19">
            <v>0</v>
          </cell>
          <cell r="D19">
            <v>59900</v>
          </cell>
          <cell r="E19">
            <v>1.1350542011849337E-2</v>
          </cell>
        </row>
        <row r="31">
          <cell r="C31">
            <v>1531.3997213545456</v>
          </cell>
          <cell r="D31">
            <v>1531.3997213545456</v>
          </cell>
          <cell r="E31">
            <v>1531.3997213545456</v>
          </cell>
          <cell r="F31">
            <v>1531.3997213545456</v>
          </cell>
          <cell r="G31">
            <v>1531.3997213545456</v>
          </cell>
          <cell r="H31">
            <v>1531.3997213545456</v>
          </cell>
          <cell r="I31">
            <v>1531.3997213545456</v>
          </cell>
          <cell r="J31">
            <v>1531.3997213545456</v>
          </cell>
          <cell r="K31">
            <v>1531.3997213545456</v>
          </cell>
          <cell r="L31">
            <v>1531.3997213545456</v>
          </cell>
        </row>
        <row r="32">
          <cell r="C32">
            <v>900.77308760000005</v>
          </cell>
          <cell r="D32">
            <v>890.66463920000001</v>
          </cell>
          <cell r="E32">
            <v>882.52448120000008</v>
          </cell>
          <cell r="F32">
            <v>856.44068000000004</v>
          </cell>
          <cell r="G32">
            <v>764.4098747999999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604.97801015544314</v>
          </cell>
          <cell r="D33">
            <v>603.02508858354088</v>
          </cell>
          <cell r="E33">
            <v>590.84543009551692</v>
          </cell>
          <cell r="F33">
            <v>564.80486409618595</v>
          </cell>
          <cell r="G33">
            <v>479.41880852857605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600.71141896266101</v>
          </cell>
          <cell r="D34">
            <v>598.77227031777124</v>
          </cell>
          <cell r="E34">
            <v>586.67850854460983</v>
          </cell>
          <cell r="F34">
            <v>560.82159293865277</v>
          </cell>
          <cell r="G34">
            <v>476.03772023811615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558.71618046053459</v>
          </cell>
          <cell r="D35">
            <v>556.91259609370252</v>
          </cell>
          <cell r="E35">
            <v>545.66429920437702</v>
          </cell>
          <cell r="F35">
            <v>521.61501918436647</v>
          </cell>
          <cell r="G35">
            <v>442.75831690676176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9">
          <cell r="C39">
            <v>52.219487292272809</v>
          </cell>
          <cell r="D39">
            <v>52.219487292272809</v>
          </cell>
          <cell r="E39">
            <v>52.219487292272809</v>
          </cell>
          <cell r="F39">
            <v>52.219487292272809</v>
          </cell>
          <cell r="G39">
            <v>52.219487292272809</v>
          </cell>
          <cell r="H39">
            <v>52.219487292272809</v>
          </cell>
          <cell r="I39">
            <v>52.219487292272809</v>
          </cell>
          <cell r="J39">
            <v>52.219487292272809</v>
          </cell>
          <cell r="K39">
            <v>52.219487292272809</v>
          </cell>
          <cell r="L39">
            <v>52.219487292272809</v>
          </cell>
        </row>
        <row r="40">
          <cell r="C40">
            <v>33.518608125</v>
          </cell>
          <cell r="D40">
            <v>33.225661324999997</v>
          </cell>
          <cell r="E40">
            <v>32.991698325000002</v>
          </cell>
          <cell r="F40">
            <v>32.279736124999999</v>
          </cell>
          <cell r="G40">
            <v>29.768187400000002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25.104301610126413</v>
          </cell>
          <cell r="D41">
            <v>25.029533708626872</v>
          </cell>
          <cell r="E41">
            <v>24.67473480301118</v>
          </cell>
          <cell r="F41">
            <v>23.965722763204059</v>
          </cell>
          <cell r="G41">
            <v>21.651426575586992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24.92725419624901</v>
          </cell>
          <cell r="D42">
            <v>24.853013593369695</v>
          </cell>
          <cell r="E42">
            <v>24.500716897521126</v>
          </cell>
          <cell r="F42">
            <v>23.796705146111027</v>
          </cell>
          <cell r="G42">
            <v>21.498730470294081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23.184610470610611</v>
          </cell>
          <cell r="D43">
            <v>23.115559966880465</v>
          </cell>
          <cell r="E43">
            <v>22.787892041683914</v>
          </cell>
          <cell r="F43">
            <v>22.13309716958636</v>
          </cell>
          <cell r="G43">
            <v>19.995772002895492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C47">
            <v>18.746110628517151</v>
          </cell>
          <cell r="D47">
            <v>18.746110628517151</v>
          </cell>
          <cell r="E47">
            <v>18.746110628517151</v>
          </cell>
          <cell r="F47">
            <v>18.746110628517151</v>
          </cell>
          <cell r="G47">
            <v>18.746110628517151</v>
          </cell>
          <cell r="H47">
            <v>18.746110628517151</v>
          </cell>
          <cell r="I47">
            <v>18.746110628517151</v>
          </cell>
          <cell r="J47">
            <v>18.746110628517151</v>
          </cell>
          <cell r="K47">
            <v>18.746110628517151</v>
          </cell>
          <cell r="L47">
            <v>0</v>
          </cell>
        </row>
        <row r="48">
          <cell r="C48">
            <v>9.2282053687799994</v>
          </cell>
          <cell r="D48">
            <v>9.1104324401200003</v>
          </cell>
          <cell r="E48">
            <v>9.0119785475</v>
          </cell>
          <cell r="F48">
            <v>8.6912972668600013</v>
          </cell>
          <cell r="G48">
            <v>7.5435655274399993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5.6761794427722849</v>
          </cell>
          <cell r="D49">
            <v>5.6527868958939615</v>
          </cell>
          <cell r="E49">
            <v>5.5006961954902236</v>
          </cell>
          <cell r="F49">
            <v>5.1897345641091048</v>
          </cell>
          <cell r="G49">
            <v>4.1138253721468168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5.6361483394715846</v>
          </cell>
          <cell r="D50">
            <v>5.6129207679027857</v>
          </cell>
          <cell r="E50">
            <v>5.4619026830849942</v>
          </cell>
          <cell r="F50">
            <v>5.1531341002700692</v>
          </cell>
          <cell r="G50">
            <v>4.0848127290311771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5.2421298702402082</v>
          </cell>
          <cell r="D51">
            <v>5.220526118990227</v>
          </cell>
          <cell r="E51">
            <v>5.080065583587773</v>
          </cell>
          <cell r="F51">
            <v>4.7928827570410837</v>
          </cell>
          <cell r="G51">
            <v>3.7992468493473557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</sheetData>
      <sheetData sheetId="12">
        <row r="24">
          <cell r="C24">
            <v>23.1704048</v>
          </cell>
        </row>
      </sheetData>
      <sheetData sheetId="13"/>
      <sheetData sheetId="14">
        <row r="12">
          <cell r="B12">
            <v>1944562461.8545456</v>
          </cell>
          <cell r="C12">
            <v>1944562461.8545456</v>
          </cell>
          <cell r="D12">
            <v>1944562461.8545456</v>
          </cell>
          <cell r="E12">
            <v>1944562461.8545456</v>
          </cell>
          <cell r="F12">
            <v>1944562461.8545456</v>
          </cell>
          <cell r="G12">
            <v>1944562461.8545456</v>
          </cell>
          <cell r="H12">
            <v>1944562461.8545456</v>
          </cell>
          <cell r="I12">
            <v>1944562461.8545456</v>
          </cell>
          <cell r="J12">
            <v>1944562461.8545456</v>
          </cell>
          <cell r="K12">
            <v>1944562461.8545456</v>
          </cell>
          <cell r="N12">
            <v>65103297.717272758</v>
          </cell>
          <cell r="O12">
            <v>65103297.717272758</v>
          </cell>
          <cell r="P12">
            <v>65103297.717272758</v>
          </cell>
          <cell r="Q12">
            <v>65103297.717272758</v>
          </cell>
          <cell r="R12">
            <v>65103297.717272758</v>
          </cell>
          <cell r="S12">
            <v>65103297.717272758</v>
          </cell>
          <cell r="T12">
            <v>65103297.717272758</v>
          </cell>
          <cell r="U12">
            <v>65103297.717272758</v>
          </cell>
          <cell r="V12">
            <v>65103297.717272758</v>
          </cell>
          <cell r="W12">
            <v>65103297.717272758</v>
          </cell>
          <cell r="Z12">
            <v>26341459.844604373</v>
          </cell>
          <cell r="AA12">
            <v>26341459.844604373</v>
          </cell>
          <cell r="AB12">
            <v>26341459.844604373</v>
          </cell>
          <cell r="AC12">
            <v>26341459.844604373</v>
          </cell>
          <cell r="AD12">
            <v>26341459.844604373</v>
          </cell>
          <cell r="AE12">
            <v>26341459.844604373</v>
          </cell>
          <cell r="AF12">
            <v>26341459.844604373</v>
          </cell>
          <cell r="AG12">
            <v>26341459.844604373</v>
          </cell>
          <cell r="AH12">
            <v>26341459.844604373</v>
          </cell>
        </row>
        <row r="21">
          <cell r="B21">
            <v>1696664817.5545502</v>
          </cell>
          <cell r="C21">
            <v>1696664817.5545502</v>
          </cell>
          <cell r="D21">
            <v>1696664817.5545502</v>
          </cell>
          <cell r="E21">
            <v>1696664817.5545502</v>
          </cell>
          <cell r="F21">
            <v>1696664817.5545502</v>
          </cell>
          <cell r="G21">
            <v>1696664817.5545502</v>
          </cell>
          <cell r="H21">
            <v>1696664817.5545502</v>
          </cell>
          <cell r="I21">
            <v>1696664817.5545502</v>
          </cell>
          <cell r="J21">
            <v>1696664817.5545502</v>
          </cell>
          <cell r="K21">
            <v>1696664817.5545502</v>
          </cell>
        </row>
        <row r="22">
          <cell r="B22">
            <v>1669120634.8545456</v>
          </cell>
          <cell r="C22">
            <v>1669120634.8545456</v>
          </cell>
          <cell r="D22">
            <v>1669120634.8545456</v>
          </cell>
          <cell r="E22">
            <v>1669120634.8545456</v>
          </cell>
          <cell r="F22">
            <v>1669120634.8545456</v>
          </cell>
          <cell r="G22">
            <v>1669120634.8545456</v>
          </cell>
          <cell r="H22">
            <v>1669120634.8545456</v>
          </cell>
          <cell r="I22">
            <v>1669120634.8545456</v>
          </cell>
          <cell r="J22">
            <v>1669120634.8545456</v>
          </cell>
          <cell r="K22">
            <v>1669120634.8545456</v>
          </cell>
        </row>
        <row r="23">
          <cell r="B23">
            <v>1641576452.1545486</v>
          </cell>
          <cell r="C23">
            <v>1641576452.1545486</v>
          </cell>
          <cell r="D23">
            <v>1641576452.1545486</v>
          </cell>
          <cell r="E23">
            <v>1641576452.1545486</v>
          </cell>
          <cell r="F23">
            <v>1641576452.1545486</v>
          </cell>
          <cell r="G23">
            <v>1641576452.1545486</v>
          </cell>
          <cell r="H23">
            <v>1641576452.1545486</v>
          </cell>
          <cell r="I23">
            <v>1641576452.1545486</v>
          </cell>
          <cell r="J23">
            <v>1641576452.1545486</v>
          </cell>
          <cell r="K23">
            <v>1641576452.1545486</v>
          </cell>
        </row>
        <row r="24">
          <cell r="B24">
            <v>1614032269.4545441</v>
          </cell>
          <cell r="C24">
            <v>1614032269.4545441</v>
          </cell>
          <cell r="D24">
            <v>1614032269.4545441</v>
          </cell>
          <cell r="E24">
            <v>1614032269.4545441</v>
          </cell>
          <cell r="F24">
            <v>1614032269.4545441</v>
          </cell>
          <cell r="G24">
            <v>1614032269.4545441</v>
          </cell>
          <cell r="H24">
            <v>1614032269.4545441</v>
          </cell>
          <cell r="I24">
            <v>1614032269.4545441</v>
          </cell>
          <cell r="J24">
            <v>1614032269.4545441</v>
          </cell>
          <cell r="K24">
            <v>1614032269.4545441</v>
          </cell>
        </row>
        <row r="25">
          <cell r="B25">
            <v>1586488086.7545471</v>
          </cell>
          <cell r="C25">
            <v>1586488086.7545471</v>
          </cell>
          <cell r="D25">
            <v>1586488086.7545471</v>
          </cell>
          <cell r="E25">
            <v>1586488086.7545471</v>
          </cell>
          <cell r="F25">
            <v>1586488086.7545471</v>
          </cell>
          <cell r="G25">
            <v>1586488086.7545471</v>
          </cell>
          <cell r="H25">
            <v>1586488086.7545471</v>
          </cell>
          <cell r="I25">
            <v>1586488086.7545471</v>
          </cell>
          <cell r="J25">
            <v>1586488086.7545471</v>
          </cell>
          <cell r="K25">
            <v>1586488086.7545471</v>
          </cell>
        </row>
        <row r="26">
          <cell r="B26">
            <v>1558943904.0545502</v>
          </cell>
          <cell r="C26">
            <v>1558943904.0545502</v>
          </cell>
          <cell r="D26">
            <v>1558943904.0545502</v>
          </cell>
          <cell r="E26">
            <v>1558943904.0545502</v>
          </cell>
          <cell r="F26">
            <v>1558943904.0545502</v>
          </cell>
          <cell r="G26">
            <v>1558943904.0545502</v>
          </cell>
          <cell r="H26">
            <v>1558943904.0545502</v>
          </cell>
          <cell r="I26">
            <v>1558943904.0545502</v>
          </cell>
          <cell r="J26">
            <v>1558943904.0545502</v>
          </cell>
          <cell r="K26">
            <v>1558943904.0545502</v>
          </cell>
        </row>
        <row r="27">
          <cell r="B27">
            <v>1531399721.3545456</v>
          </cell>
          <cell r="C27">
            <v>1531399721.3545456</v>
          </cell>
          <cell r="D27">
            <v>1531399721.3545456</v>
          </cell>
          <cell r="E27">
            <v>1531399721.3545456</v>
          </cell>
          <cell r="F27">
            <v>1531399721.3545456</v>
          </cell>
          <cell r="G27">
            <v>1531399721.3545456</v>
          </cell>
          <cell r="H27">
            <v>1531399721.3545456</v>
          </cell>
          <cell r="I27">
            <v>1531399721.3545456</v>
          </cell>
          <cell r="J27">
            <v>1531399721.3545456</v>
          </cell>
          <cell r="K27">
            <v>1531399721.3545456</v>
          </cell>
        </row>
        <row r="28">
          <cell r="B28">
            <v>1503855538.6545486</v>
          </cell>
          <cell r="C28">
            <v>1503855538.6545486</v>
          </cell>
          <cell r="D28">
            <v>1503855538.6545486</v>
          </cell>
          <cell r="E28">
            <v>1503855538.6545486</v>
          </cell>
          <cell r="F28">
            <v>1503855538.6545486</v>
          </cell>
          <cell r="G28">
            <v>1503855538.6545486</v>
          </cell>
          <cell r="H28">
            <v>1503855538.6545486</v>
          </cell>
          <cell r="I28">
            <v>1503855538.6545486</v>
          </cell>
          <cell r="J28">
            <v>1503855538.6545486</v>
          </cell>
          <cell r="K28">
            <v>1503855538.6545486</v>
          </cell>
        </row>
        <row r="29">
          <cell r="B29">
            <v>1436757325</v>
          </cell>
          <cell r="C29">
            <v>1436757325</v>
          </cell>
          <cell r="D29">
            <v>1436757325</v>
          </cell>
          <cell r="E29">
            <v>1436757325</v>
          </cell>
          <cell r="F29">
            <v>1436757325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1450132931</v>
          </cell>
          <cell r="C30">
            <v>1450132931</v>
          </cell>
          <cell r="D30">
            <v>1450132931</v>
          </cell>
          <cell r="E30">
            <v>1450132931</v>
          </cell>
          <cell r="F30">
            <v>1450132931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1438014988</v>
          </cell>
          <cell r="C31">
            <v>1438014988</v>
          </cell>
          <cell r="D31">
            <v>1438014988</v>
          </cell>
          <cell r="E31">
            <v>1438014988</v>
          </cell>
          <cell r="F31">
            <v>1438014988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1405595059</v>
          </cell>
          <cell r="C32">
            <v>1405595059</v>
          </cell>
          <cell r="D32">
            <v>1405595059</v>
          </cell>
          <cell r="E32">
            <v>1405595059</v>
          </cell>
          <cell r="F32">
            <v>1405595059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1378201286</v>
          </cell>
          <cell r="C33">
            <v>1378201286</v>
          </cell>
          <cell r="D33">
            <v>1378201286</v>
          </cell>
          <cell r="E33">
            <v>1378201286</v>
          </cell>
          <cell r="F33">
            <v>1378201286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1350345292</v>
          </cell>
          <cell r="C34">
            <v>1348343696</v>
          </cell>
          <cell r="D34">
            <v>1347694220</v>
          </cell>
          <cell r="E34">
            <v>1346869752</v>
          </cell>
          <cell r="F34">
            <v>1345946642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1319186281</v>
          </cell>
          <cell r="C35">
            <v>1315144889</v>
          </cell>
          <cell r="D35">
            <v>1313639837</v>
          </cell>
          <cell r="E35">
            <v>1311746453</v>
          </cell>
          <cell r="F35">
            <v>1307847095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1287335417</v>
          </cell>
          <cell r="C36">
            <v>1281247841</v>
          </cell>
          <cell r="D36">
            <v>1278879450</v>
          </cell>
          <cell r="E36">
            <v>1275835411</v>
          </cell>
          <cell r="F36">
            <v>1268210641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1255016314</v>
          </cell>
          <cell r="C37">
            <v>1247695755</v>
          </cell>
          <cell r="D37">
            <v>1244407635</v>
          </cell>
          <cell r="E37">
            <v>1239312925</v>
          </cell>
          <cell r="F37">
            <v>1226146156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43543011.825000003</v>
          </cell>
          <cell r="O37">
            <v>43351566.574999996</v>
          </cell>
          <cell r="P37">
            <v>43260467.424999997</v>
          </cell>
          <cell r="Q37">
            <v>43127891.324999996</v>
          </cell>
          <cell r="R37">
            <v>42781097.600000001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Z37">
            <v>13648337.732899999</v>
          </cell>
          <cell r="AA37">
            <v>13558918.300319999</v>
          </cell>
          <cell r="AB37">
            <v>13518627.65136</v>
          </cell>
          <cell r="AC37">
            <v>13453264.256860001</v>
          </cell>
          <cell r="AD37">
            <v>13283937.459319999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B38">
            <v>1220561307</v>
          </cell>
          <cell r="C38">
            <v>1211959298</v>
          </cell>
          <cell r="D38">
            <v>1207810723</v>
          </cell>
          <cell r="E38">
            <v>1200457309</v>
          </cell>
          <cell r="F38">
            <v>1179789472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>
            <v>1183348667</v>
          </cell>
          <cell r="C39">
            <v>1173445521</v>
          </cell>
          <cell r="D39">
            <v>1168385358</v>
          </cell>
          <cell r="E39">
            <v>1159085859</v>
          </cell>
          <cell r="F39">
            <v>1129156551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1145246546</v>
          </cell>
          <cell r="C40">
            <v>1135019687</v>
          </cell>
          <cell r="D40">
            <v>1129552473</v>
          </cell>
          <cell r="E40">
            <v>1117770404</v>
          </cell>
          <cell r="F40">
            <v>1078487444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1107353971</v>
          </cell>
          <cell r="C41">
            <v>1097130944</v>
          </cell>
          <cell r="D41">
            <v>1091231208</v>
          </cell>
          <cell r="E41">
            <v>1076762313</v>
          </cell>
          <cell r="F41">
            <v>1028623012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>
            <v>1070323861</v>
          </cell>
          <cell r="C42">
            <v>1060130322</v>
          </cell>
          <cell r="D42">
            <v>1053862680</v>
          </cell>
          <cell r="E42">
            <v>1036938743</v>
          </cell>
          <cell r="F42">
            <v>980260733.20000005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1034397883</v>
          </cell>
          <cell r="C43">
            <v>1024047888</v>
          </cell>
          <cell r="D43">
            <v>1017624049</v>
          </cell>
          <cell r="E43">
            <v>998074637.70000005</v>
          </cell>
          <cell r="F43">
            <v>933044889.29999995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>
            <v>999132234.70000005</v>
          </cell>
          <cell r="C44">
            <v>988897337</v>
          </cell>
          <cell r="D44">
            <v>982319531.29999995</v>
          </cell>
          <cell r="E44">
            <v>960602396.60000002</v>
          </cell>
          <cell r="F44">
            <v>887534258.10000002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965859015.10000002</v>
          </cell>
          <cell r="C45">
            <v>955987112.20000005</v>
          </cell>
          <cell r="D45">
            <v>949468923.60000002</v>
          </cell>
          <cell r="E45">
            <v>925631669</v>
          </cell>
          <cell r="F45">
            <v>845069545.29999995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>
            <v>933604793.70000005</v>
          </cell>
          <cell r="C46">
            <v>923823900.20000005</v>
          </cell>
          <cell r="D46">
            <v>916517024.29999995</v>
          </cell>
          <cell r="E46">
            <v>891308384.79999995</v>
          </cell>
          <cell r="F46">
            <v>804343595.60000002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>
            <v>900773087.60000002</v>
          </cell>
          <cell r="C47">
            <v>890664639.20000005</v>
          </cell>
          <cell r="D47">
            <v>882524481.20000005</v>
          </cell>
          <cell r="E47">
            <v>856440680</v>
          </cell>
          <cell r="F47">
            <v>764409874.79999995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>
            <v>870559651.79999995</v>
          </cell>
          <cell r="C48">
            <v>860486623.60000002</v>
          </cell>
          <cell r="D48">
            <v>851069523.5</v>
          </cell>
          <cell r="E48">
            <v>824711494.5</v>
          </cell>
          <cell r="F48">
            <v>728723965.89999998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>
            <v>841713797.79999995</v>
          </cell>
          <cell r="C49">
            <v>831652008.79999995</v>
          </cell>
          <cell r="D49">
            <v>821335757.29999995</v>
          </cell>
          <cell r="E49">
            <v>794480686.79999995</v>
          </cell>
          <cell r="F49">
            <v>695639440.60000002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>
            <v>814258226.79999995</v>
          </cell>
          <cell r="C50">
            <v>804420939.20000005</v>
          </cell>
          <cell r="D50">
            <v>793355113.60000002</v>
          </cell>
          <cell r="E50">
            <v>766224875.20000005</v>
          </cell>
          <cell r="F50">
            <v>665394338.29999995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>
            <v>786663323.10000002</v>
          </cell>
          <cell r="C51">
            <v>776923256.5</v>
          </cell>
          <cell r="D51">
            <v>764779698.70000005</v>
          </cell>
          <cell r="E51">
            <v>737918221.5</v>
          </cell>
          <cell r="F51">
            <v>635226436.20000005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>
            <v>757102123.39999998</v>
          </cell>
          <cell r="C52">
            <v>748471401</v>
          </cell>
          <cell r="D52">
            <v>735718314.79999995</v>
          </cell>
          <cell r="E52">
            <v>709655934</v>
          </cell>
          <cell r="F52">
            <v>606396289.39999998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>
            <v>726731307.39999998</v>
          </cell>
          <cell r="C53">
            <v>719566599.39999998</v>
          </cell>
          <cell r="D53">
            <v>706778739.29999995</v>
          </cell>
          <cell r="E53">
            <v>680562461.79999995</v>
          </cell>
          <cell r="F53">
            <v>579505551.79999995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>
            <v>697172133.20000005</v>
          </cell>
          <cell r="C54">
            <v>691494589.39999998</v>
          </cell>
          <cell r="D54">
            <v>678631168.20000005</v>
          </cell>
          <cell r="E54">
            <v>652402448.39999998</v>
          </cell>
          <cell r="F54">
            <v>553962372.60000002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668743712.5</v>
          </cell>
          <cell r="C55">
            <v>664507738.5</v>
          </cell>
          <cell r="D55">
            <v>651648915</v>
          </cell>
          <cell r="E55">
            <v>625115574.29999995</v>
          </cell>
          <cell r="F55">
            <v>529696061.5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>
            <v>638862080.79999995</v>
          </cell>
          <cell r="C56">
            <v>635883037.70000005</v>
          </cell>
          <cell r="D56">
            <v>623180693.70000005</v>
          </cell>
          <cell r="E56">
            <v>596737570.70000005</v>
          </cell>
          <cell r="F56">
            <v>505711535.69999999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>
            <v>608103306.5</v>
          </cell>
          <cell r="C57">
            <v>606140296.20000005</v>
          </cell>
          <cell r="D57">
            <v>593897718</v>
          </cell>
          <cell r="E57">
            <v>567722627.29999995</v>
          </cell>
          <cell r="F57">
            <v>481895470.19999999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B58">
            <v>607790776.86554432</v>
          </cell>
          <cell r="C58">
            <v>605828775.43835413</v>
          </cell>
          <cell r="D58">
            <v>593592489.20955169</v>
          </cell>
          <cell r="E58">
            <v>567430850.97961855</v>
          </cell>
        </row>
        <row r="59">
          <cell r="B59">
            <v>607478247.23108864</v>
          </cell>
          <cell r="C59">
            <v>605517254.67670822</v>
          </cell>
          <cell r="D59">
            <v>593287260.41910338</v>
          </cell>
          <cell r="E59">
            <v>567139074.65923715</v>
          </cell>
        </row>
        <row r="60">
          <cell r="B60">
            <v>607165717.59663296</v>
          </cell>
          <cell r="C60">
            <v>605205733.91506231</v>
          </cell>
          <cell r="D60">
            <v>592982031.62865508</v>
          </cell>
          <cell r="E60">
            <v>566847298.33885574</v>
          </cell>
        </row>
        <row r="61">
          <cell r="B61">
            <v>606853187.96217728</v>
          </cell>
          <cell r="C61">
            <v>604894213.1534164</v>
          </cell>
          <cell r="D61">
            <v>592676802.83820677</v>
          </cell>
          <cell r="E61">
            <v>566555522.01847434</v>
          </cell>
        </row>
        <row r="62">
          <cell r="B62">
            <v>606540658.3277216</v>
          </cell>
          <cell r="C62">
            <v>604582692.39177048</v>
          </cell>
          <cell r="D62">
            <v>592371574.04775846</v>
          </cell>
          <cell r="E62">
            <v>566263745.69809294</v>
          </cell>
        </row>
        <row r="63">
          <cell r="B63">
            <v>606228128.69326591</v>
          </cell>
          <cell r="C63">
            <v>604271171.63012457</v>
          </cell>
          <cell r="D63">
            <v>592066345.25731015</v>
          </cell>
          <cell r="E63">
            <v>565971969.37771153</v>
          </cell>
        </row>
        <row r="64">
          <cell r="B64">
            <v>605915599.05881023</v>
          </cell>
          <cell r="C64">
            <v>603959650.86847866</v>
          </cell>
          <cell r="D64">
            <v>591761116.46686184</v>
          </cell>
          <cell r="E64">
            <v>565680193.05733013</v>
          </cell>
        </row>
        <row r="65">
          <cell r="B65">
            <v>605603069.42435455</v>
          </cell>
          <cell r="C65">
            <v>603648130.10683274</v>
          </cell>
          <cell r="D65">
            <v>591455887.67641354</v>
          </cell>
          <cell r="E65">
            <v>565388416.73694873</v>
          </cell>
        </row>
        <row r="66">
          <cell r="B66">
            <v>605290539.78989887</v>
          </cell>
          <cell r="C66">
            <v>603336609.34518683</v>
          </cell>
          <cell r="D66">
            <v>591150658.88596523</v>
          </cell>
          <cell r="E66">
            <v>565096640.41656733</v>
          </cell>
        </row>
        <row r="67">
          <cell r="B67">
            <v>604978010.15544319</v>
          </cell>
          <cell r="C67">
            <v>603025088.58354092</v>
          </cell>
          <cell r="D67">
            <v>590845430.09551692</v>
          </cell>
          <cell r="E67">
            <v>564804864.09618592</v>
          </cell>
        </row>
        <row r="68">
          <cell r="B68">
            <v>604665480.52098751</v>
          </cell>
          <cell r="C68">
            <v>602713567.821895</v>
          </cell>
          <cell r="D68">
            <v>590540201.30506861</v>
          </cell>
          <cell r="E68">
            <v>564513087.77580452</v>
          </cell>
        </row>
        <row r="69">
          <cell r="B69">
            <v>604352950.88653183</v>
          </cell>
          <cell r="C69">
            <v>602402047.06024909</v>
          </cell>
          <cell r="D69">
            <v>590234972.5146203</v>
          </cell>
          <cell r="E69">
            <v>564221311.45542312</v>
          </cell>
        </row>
        <row r="70">
          <cell r="B70">
            <v>604040421.25207615</v>
          </cell>
          <cell r="C70">
            <v>602090526.29860318</v>
          </cell>
          <cell r="D70">
            <v>589929743.724172</v>
          </cell>
          <cell r="E70">
            <v>563929535.13504171</v>
          </cell>
        </row>
        <row r="71">
          <cell r="B71">
            <v>603727891.61762047</v>
          </cell>
          <cell r="C71">
            <v>601779005.53695726</v>
          </cell>
          <cell r="D71">
            <v>589624514.93372369</v>
          </cell>
          <cell r="E71">
            <v>563637758.81466031</v>
          </cell>
        </row>
        <row r="72">
          <cell r="B72">
            <v>603415361.98316479</v>
          </cell>
          <cell r="C72">
            <v>601467484.77531135</v>
          </cell>
          <cell r="D72">
            <v>589319286.14327538</v>
          </cell>
          <cell r="E72">
            <v>563345982.49427891</v>
          </cell>
        </row>
        <row r="73">
          <cell r="B73">
            <v>603235099.11513114</v>
          </cell>
          <cell r="C73">
            <v>601287803.81147528</v>
          </cell>
          <cell r="D73">
            <v>589143234.30336428</v>
          </cell>
          <cell r="E73">
            <v>563177689.8572371</v>
          </cell>
        </row>
        <row r="74">
          <cell r="B74">
            <v>603054836.24709761</v>
          </cell>
          <cell r="C74">
            <v>601108122.84763932</v>
          </cell>
          <cell r="D74">
            <v>588967182.46345329</v>
          </cell>
          <cell r="E74">
            <v>563009397.22019541</v>
          </cell>
        </row>
        <row r="75">
          <cell r="B75">
            <v>602874573.37906396</v>
          </cell>
          <cell r="C75">
            <v>600928441.88380325</v>
          </cell>
          <cell r="D75">
            <v>588791130.62354219</v>
          </cell>
          <cell r="E75">
            <v>562841104.58315361</v>
          </cell>
        </row>
        <row r="76">
          <cell r="B76">
            <v>602694310.51103044</v>
          </cell>
          <cell r="C76">
            <v>600748760.91996729</v>
          </cell>
          <cell r="D76">
            <v>588615078.78363121</v>
          </cell>
          <cell r="E76">
            <v>562672811.94611192</v>
          </cell>
        </row>
        <row r="77">
          <cell r="B77">
            <v>602514047.64299691</v>
          </cell>
          <cell r="C77">
            <v>600569079.95613134</v>
          </cell>
          <cell r="D77">
            <v>588439026.94372022</v>
          </cell>
          <cell r="E77">
            <v>562504519.30907023</v>
          </cell>
        </row>
        <row r="78">
          <cell r="B78">
            <v>602333784.77496326</v>
          </cell>
          <cell r="C78">
            <v>600389398.99229527</v>
          </cell>
          <cell r="D78">
            <v>588262975.10380912</v>
          </cell>
          <cell r="E78">
            <v>562336226.67202842</v>
          </cell>
        </row>
        <row r="79">
          <cell r="B79">
            <v>602153521.90692973</v>
          </cell>
          <cell r="C79">
            <v>600209718.02845931</v>
          </cell>
          <cell r="D79">
            <v>588086923.26389813</v>
          </cell>
          <cell r="E79">
            <v>562167934.03498673</v>
          </cell>
        </row>
        <row r="80">
          <cell r="B80">
            <v>601973259.03889608</v>
          </cell>
          <cell r="C80">
            <v>600030037.06462324</v>
          </cell>
          <cell r="D80">
            <v>587910871.42398703</v>
          </cell>
          <cell r="E80">
            <v>561999641.39794493</v>
          </cell>
        </row>
        <row r="81">
          <cell r="B81">
            <v>601792996.17086256</v>
          </cell>
          <cell r="C81">
            <v>599850356.10078728</v>
          </cell>
          <cell r="D81">
            <v>587734819.58407605</v>
          </cell>
          <cell r="E81">
            <v>561831348.76090324</v>
          </cell>
        </row>
        <row r="82">
          <cell r="B82">
            <v>601612733.30282903</v>
          </cell>
          <cell r="C82">
            <v>599670675.13695133</v>
          </cell>
          <cell r="D82">
            <v>587558767.74416506</v>
          </cell>
          <cell r="E82">
            <v>561663056.12386155</v>
          </cell>
        </row>
        <row r="83">
          <cell r="B83">
            <v>601432470.43479538</v>
          </cell>
          <cell r="C83">
            <v>599490994.17311525</v>
          </cell>
          <cell r="D83">
            <v>587382715.90425396</v>
          </cell>
          <cell r="E83">
            <v>561494763.48681974</v>
          </cell>
        </row>
        <row r="84">
          <cell r="B84">
            <v>601252207.56676185</v>
          </cell>
          <cell r="C84">
            <v>599311313.2092793</v>
          </cell>
          <cell r="D84">
            <v>587206664.06434298</v>
          </cell>
          <cell r="E84">
            <v>561326470.84977806</v>
          </cell>
        </row>
        <row r="85">
          <cell r="B85">
            <v>601071944.6987282</v>
          </cell>
          <cell r="C85">
            <v>599131632.24544322</v>
          </cell>
          <cell r="D85">
            <v>587030612.22443187</v>
          </cell>
          <cell r="E85">
            <v>561158178.21273625</v>
          </cell>
        </row>
        <row r="86">
          <cell r="B86">
            <v>600891681.83069468</v>
          </cell>
          <cell r="C86">
            <v>598951951.28160727</v>
          </cell>
          <cell r="D86">
            <v>586854560.38452089</v>
          </cell>
          <cell r="E86">
            <v>560989885.57569456</v>
          </cell>
        </row>
        <row r="87">
          <cell r="B87">
            <v>600711418.96266103</v>
          </cell>
          <cell r="C87">
            <v>598772270.3177712</v>
          </cell>
          <cell r="D87">
            <v>586678508.54460979</v>
          </cell>
          <cell r="E87">
            <v>560821592.93865275</v>
          </cell>
        </row>
        <row r="88">
          <cell r="B88">
            <v>597911736.39585268</v>
          </cell>
          <cell r="C88">
            <v>595981625.36950004</v>
          </cell>
          <cell r="D88">
            <v>583944227.92192769</v>
          </cell>
          <cell r="E88">
            <v>558207821.35503376</v>
          </cell>
        </row>
        <row r="89">
          <cell r="B89">
            <v>595112053.82904422</v>
          </cell>
          <cell r="C89">
            <v>593190980.42122877</v>
          </cell>
          <cell r="D89">
            <v>581209947.29924548</v>
          </cell>
          <cell r="E89">
            <v>555594049.77141464</v>
          </cell>
        </row>
        <row r="90">
          <cell r="B90">
            <v>592312371.26223576</v>
          </cell>
          <cell r="C90">
            <v>590400335.47295749</v>
          </cell>
          <cell r="D90">
            <v>578475666.67656326</v>
          </cell>
          <cell r="E90">
            <v>552980278.18779552</v>
          </cell>
        </row>
        <row r="91">
          <cell r="B91">
            <v>589512688.6954273</v>
          </cell>
          <cell r="C91">
            <v>587609690.52468622</v>
          </cell>
          <cell r="D91">
            <v>575741386.05388105</v>
          </cell>
          <cell r="E91">
            <v>550366506.6041764</v>
          </cell>
        </row>
        <row r="92">
          <cell r="B92">
            <v>586713006.12861896</v>
          </cell>
          <cell r="C92">
            <v>584819045.57641506</v>
          </cell>
          <cell r="D92">
            <v>573007105.43119895</v>
          </cell>
          <cell r="E92">
            <v>547752735.0205574</v>
          </cell>
        </row>
        <row r="93">
          <cell r="B93">
            <v>583913323.56181049</v>
          </cell>
          <cell r="C93">
            <v>582028400.62814379</v>
          </cell>
          <cell r="D93">
            <v>570272824.80851674</v>
          </cell>
          <cell r="E93">
            <v>545138963.43693829</v>
          </cell>
        </row>
        <row r="94">
          <cell r="B94">
            <v>581113640.99500203</v>
          </cell>
          <cell r="C94">
            <v>579237755.67987251</v>
          </cell>
          <cell r="D94">
            <v>567538544.18583453</v>
          </cell>
          <cell r="E94">
            <v>542525191.85331917</v>
          </cell>
        </row>
        <row r="95">
          <cell r="B95">
            <v>578313958.42819357</v>
          </cell>
          <cell r="C95">
            <v>576447110.73160124</v>
          </cell>
          <cell r="D95">
            <v>564804263.56315231</v>
          </cell>
          <cell r="E95">
            <v>539911420.26970005</v>
          </cell>
        </row>
        <row r="96">
          <cell r="B96">
            <v>575514275.86138523</v>
          </cell>
          <cell r="C96">
            <v>573656465.78333008</v>
          </cell>
          <cell r="D96">
            <v>562069982.94047022</v>
          </cell>
          <cell r="E96">
            <v>537297648.68608105</v>
          </cell>
        </row>
        <row r="97">
          <cell r="B97">
            <v>572714593.29457676</v>
          </cell>
          <cell r="C97">
            <v>570865820.83505881</v>
          </cell>
          <cell r="D97">
            <v>559335702.317788</v>
          </cell>
          <cell r="E97">
            <v>534683877.10246193</v>
          </cell>
        </row>
        <row r="98">
          <cell r="B98">
            <v>569914910.7277683</v>
          </cell>
          <cell r="C98">
            <v>568075175.88678753</v>
          </cell>
          <cell r="D98">
            <v>556601421.69510579</v>
          </cell>
          <cell r="E98">
            <v>532070105.51884282</v>
          </cell>
        </row>
        <row r="99">
          <cell r="B99">
            <v>567115228.16095984</v>
          </cell>
          <cell r="C99">
            <v>565284530.93851626</v>
          </cell>
          <cell r="D99">
            <v>553867141.07242358</v>
          </cell>
          <cell r="E99">
            <v>529456333.9352237</v>
          </cell>
        </row>
        <row r="100">
          <cell r="B100">
            <v>564315545.5941515</v>
          </cell>
          <cell r="C100">
            <v>562493885.9902451</v>
          </cell>
          <cell r="D100">
            <v>551132860.44974148</v>
          </cell>
          <cell r="E100">
            <v>526842562.3516047</v>
          </cell>
        </row>
        <row r="101">
          <cell r="B101">
            <v>561515863.02734303</v>
          </cell>
          <cell r="C101">
            <v>559703241.04197383</v>
          </cell>
          <cell r="D101">
            <v>548398579.82705927</v>
          </cell>
          <cell r="E101">
            <v>524228790.76798558</v>
          </cell>
        </row>
        <row r="102">
          <cell r="B102">
            <v>558716180.46053457</v>
          </cell>
          <cell r="C102">
            <v>556912596.09370255</v>
          </cell>
          <cell r="D102">
            <v>545664299.20437706</v>
          </cell>
          <cell r="E102">
            <v>521615019.18436646</v>
          </cell>
        </row>
        <row r="103">
          <cell r="B103">
            <v>558716180.46053457</v>
          </cell>
          <cell r="C103">
            <v>556912596.09370255</v>
          </cell>
          <cell r="D103">
            <v>545664299.20437706</v>
          </cell>
          <cell r="E103">
            <v>521615019.18436646</v>
          </cell>
        </row>
        <row r="104">
          <cell r="B104">
            <v>558716180.46053457</v>
          </cell>
          <cell r="C104">
            <v>556912596.09370255</v>
          </cell>
          <cell r="D104">
            <v>545664299.20437706</v>
          </cell>
          <cell r="E104">
            <v>521615019.18436646</v>
          </cell>
        </row>
        <row r="105">
          <cell r="B105">
            <v>558716180.46053457</v>
          </cell>
          <cell r="C105">
            <v>556912596.09370255</v>
          </cell>
          <cell r="D105">
            <v>545664299.20437706</v>
          </cell>
          <cell r="E105">
            <v>521615019.18436646</v>
          </cell>
        </row>
        <row r="106">
          <cell r="B106">
            <v>558716180.46053457</v>
          </cell>
          <cell r="C106">
            <v>556912596.09370255</v>
          </cell>
          <cell r="D106">
            <v>545664299.20437706</v>
          </cell>
          <cell r="E106">
            <v>521615019.18436646</v>
          </cell>
        </row>
        <row r="107">
          <cell r="B107">
            <v>558716180.46053457</v>
          </cell>
          <cell r="C107">
            <v>556912596.09370255</v>
          </cell>
          <cell r="D107">
            <v>545664299.20437706</v>
          </cell>
          <cell r="E107">
            <v>521615019.18436646</v>
          </cell>
        </row>
      </sheetData>
      <sheetData sheetId="15">
        <row r="24">
          <cell r="C24">
            <v>1060688.6292605698</v>
          </cell>
        </row>
      </sheetData>
      <sheetData sheetId="16">
        <row r="24">
          <cell r="C24">
            <v>0</v>
          </cell>
        </row>
      </sheetData>
      <sheetData sheetId="17">
        <row r="24">
          <cell r="C24">
            <v>0</v>
          </cell>
        </row>
      </sheetData>
      <sheetData sheetId="18"/>
      <sheetData sheetId="19">
        <row r="24">
          <cell r="C24">
            <v>0</v>
          </cell>
        </row>
      </sheetData>
      <sheetData sheetId="20"/>
      <sheetData sheetId="21">
        <row r="24">
          <cell r="C24">
            <v>0</v>
          </cell>
        </row>
      </sheetData>
      <sheetData sheetId="22"/>
      <sheetData sheetId="23">
        <row r="24">
          <cell r="C24">
            <v>0</v>
          </cell>
        </row>
      </sheetData>
      <sheetData sheetId="24"/>
      <sheetData sheetId="25">
        <row r="24">
          <cell r="C24">
            <v>0</v>
          </cell>
        </row>
      </sheetData>
      <sheetData sheetId="26"/>
      <sheetData sheetId="27">
        <row r="24">
          <cell r="C24">
            <v>0</v>
          </cell>
        </row>
      </sheetData>
      <sheetData sheetId="28"/>
      <sheetData sheetId="29">
        <row r="24">
          <cell r="C24">
            <v>0</v>
          </cell>
        </row>
      </sheetData>
      <sheetData sheetId="30"/>
      <sheetData sheetId="31">
        <row r="24">
          <cell r="C24">
            <v>0</v>
          </cell>
        </row>
      </sheetData>
      <sheetData sheetId="32"/>
      <sheetData sheetId="33">
        <row r="24">
          <cell r="C24">
            <v>0</v>
          </cell>
        </row>
      </sheetData>
      <sheetData sheetId="34"/>
      <sheetData sheetId="35">
        <row r="24">
          <cell r="C24">
            <v>0</v>
          </cell>
        </row>
      </sheetData>
      <sheetData sheetId="36"/>
      <sheetData sheetId="37">
        <row r="24">
          <cell r="C24">
            <v>0</v>
          </cell>
        </row>
      </sheetData>
      <sheetData sheetId="38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94" xr16:uid="{A399B377-4AEF-4D4A-A7E9-F37FC4DACAA2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9" xr16:uid="{18356A01-74C3-4BD8-85FF-6F6EEA0B2ED1}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120" xr16:uid="{00000000-0016-0000-2900-000096010000}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92" xr16:uid="{B9E6E732-A998-43FA-8B22-5625E3F98638}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126" xr16:uid="{00000000-0016-0000-2900-000093010000}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124" xr16:uid="{00000000-0016-0000-2900-000092010000}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76" xr16:uid="{06A8C688-2552-4A39-8E95-5EF9894524D6}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46" xr16:uid="{080A2B6A-32B3-42A2-9AEF-F80CB02C91FC}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98" xr16:uid="{C4B2BD41-117A-411F-BCA2-1DAF6C7C96C1}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214" xr16:uid="{EC07B523-27E2-4823-A77C-ECE05A419F42}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132" xr16:uid="{00000000-0016-0000-2900-00009F010000}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7" connectionId="223" xr16:uid="{73FAED76-F683-4CDA-BE20-AF18F1D32EBC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196" xr16:uid="{C34CE352-F7FD-4D1C-BB1F-853D32F1CEEA}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44" xr16:uid="{829E7F7B-A93B-4A83-9333-C897EB96CA24}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18" xr16:uid="{00000000-0016-0000-2900-000094010000}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34" xr16:uid="{00000000-0016-0000-2900-0000A1010000}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79" xr16:uid="{51102AE3-13E3-46F3-8A46-7EDDAEF473A9}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82" xr16:uid="{19368A24-EAFC-4191-850D-83A68B6E7A2D}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14" xr16:uid="{00000000-0016-0000-2900-000097010000}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53" xr16:uid="{00000000-0016-0000-2900-00008F010000}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97" xr16:uid="{56CB9F62-41C9-4A50-96BB-AF70ED7BA9CA}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138" xr16:uid="{FE9670C8-64D9-40C2-9EE5-D2907484FD5E}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73" xr16:uid="{AED9428F-3E89-40C1-AB9D-EF3E97320F29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1" xr16:uid="{00000000-0016-0000-2800-000083010000}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80" xr16:uid="{8AD15C60-6FDC-46B2-9FC9-9FC69880C7C1}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51" xr16:uid="{00000000-0016-0000-2900-00009C010000}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84" xr16:uid="{D98351CA-2CC4-48FE-A65A-E8D3328E2C4B}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65" xr16:uid="{9E09286C-24A0-4685-B304-A668DA7579E0}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62" xr16:uid="{80634195-589B-4E47-B9E8-07E44AE538C9}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104" xr16:uid="{29EC7862-2984-4891-BC83-4E5B4A972575}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90" xr16:uid="{5D491A40-3114-4EDD-A536-9314F5D1ED5E}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78" xr16:uid="{E07F017B-ED57-463B-9F47-5FC0029D44CE}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77" xr16:uid="{B71178D0-ACBA-42C0-99BF-600E8C8A79F3}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200" xr16:uid="{30B57D73-6ED2-4608-BAA5-416E5BC9CD7D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36" xr16:uid="{00000000-0016-0000-2800-000084010000}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57" xr16:uid="{00000000-0016-0000-2900-00009A010000}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81" xr16:uid="{DFAB2936-37D3-4EFF-8928-A2335F613D7E}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00" xr16:uid="{214AB54F-4254-4164-B52D-4EE5AE058671}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92" xr16:uid="{E47E190F-7C24-4235-A4FD-3E27B0B278D4}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15" xr16:uid="{00000000-0016-0000-2900-000095010000}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135" xr16:uid="{00000000-0016-0000-2900-000098010000}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107" xr16:uid="{FB66CE86-05AD-4000-9061-3F4B8B8BBC6D}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74" xr16:uid="{90F9C632-9F89-4F83-993B-4748F646E92E}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71" xr16:uid="{FB651A49-C21D-452B-B0A2-A4AD8F151B7A}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22" xr16:uid="{00000000-0016-0000-2900-000090010000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45" xr16:uid="{00000000-0016-0000-2800-000088010000}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210" xr16:uid="{C048372A-EDE1-4447-BA39-5A5B0744983E}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86" xr16:uid="{4324BC56-65B8-47AF-9846-27A2107938C8}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94" xr16:uid="{BDD19FB4-472F-4335-9A71-7A5A34713C98}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8" xr16:uid="{FB64A368-C839-41C2-9603-5AB2CB64BB6B}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206" xr16:uid="{BB722947-F6E2-40AB-9A46-544FC10581FA}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73" xr16:uid="{388EB8A6-FD7C-42E8-9BAD-51E88AB32706}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61" xr16:uid="{00000000-0016-0000-2900-00009D010000}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6" xr16:uid="{40828666-F595-4433-92D7-3C8959375D78}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98" xr16:uid="{C75AE2D8-0B0F-44E2-B63F-D9FBEE96C77E}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4" xr16:uid="{6905055A-2A85-429A-B562-B32AF6FE344E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110" xr16:uid="{00000000-0016-0000-2800-000080010000}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140" xr16:uid="{693C4DA8-366E-43C3-AAF9-98DC522EE468}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142" xr16:uid="{82AD6431-E8DB-437A-9E18-120FA17D3CB1}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2" xr16:uid="{C04707FB-3EC9-4328-9ED0-A168FF6E1C73}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80" xr16:uid="{EA7A1095-87BE-44EC-A421-7BC4E0AB9120}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99" xr16:uid="{77D43A8A-F5B6-46B0-9FF7-1B35F0C1697E}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3" xr16:uid="{BD8FF0BC-A376-46D8-BE51-7ADBD720B818}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19" xr16:uid="{7B7D1700-BCFF-44AA-B999-89F9F82B477D}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125" xr16:uid="{21247431-04F8-453D-9ECE-B5FE9D33329F}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95" xr16:uid="{8D23C5E2-7EE7-4BA9-8935-6767D68F4E63}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49" xr16:uid="{230FB61A-4ABD-48A0-8163-570314BF501A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06" xr16:uid="{00000000-0016-0000-2800-00007E010000}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143" xr16:uid="{9B9BC947-E285-4E7D-AA2B-2A9159AEC31D}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91" xr16:uid="{B1DA4982-4DD6-483D-8AE2-1784AE802711}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81" xr16:uid="{86878C24-F487-4553-B79B-EFC408CFA769}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9" xr16:uid="{D1AF9842-2CF0-4581-9BB7-5CC31FE3153D}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93" xr16:uid="{E6A65A6E-3C76-401F-86B9-5D8F401CF90C}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99" xr16:uid="{A169E187-3E2C-462D-A7C7-85DEDDA85B3A}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4" xr16:uid="{8F74EAD4-3CCA-41B8-831D-492BCBA11113}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141" xr16:uid="{AF21D46F-A655-430C-9C4B-FABC70D8749B}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62" xr16:uid="{C5FBC2C7-5DAF-492F-8FAC-6FD9993C7341}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215" xr16:uid="{1BF8F783-4EED-4920-937C-D58A10F3D7B7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33" xr16:uid="{00000000-0016-0000-2800-00007F010000}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131" xr16:uid="{A4FDBE13-910C-4E15-9974-E391783F1A5F}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5" xr16:uid="{3CBD5E77-4A73-4A00-B9F3-AA19088FF45F}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58" xr16:uid="{96DB5BEB-679D-4AA9-AC30-847AC2745E58}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79" xr16:uid="{5360DAE6-F04A-45AF-A995-9C8E3E9C6F00}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85" xr16:uid="{FFBA20D4-DF53-46C8-8C06-4EAA0B067E9B}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222" xr16:uid="{3AB53B7D-AD32-4266-BA3B-BE1CA0FD6795}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87" xr16:uid="{AA683D73-5960-42C1-965C-73AFEE8D90ED}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72" xr16:uid="{596A10D6-2D15-4668-A0FC-00FCEC9E4225}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89" xr16:uid="{F8D82575-2DDB-487C-A916-1CE70C0B3F19}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78" xr16:uid="{EBBF4B3B-5974-43D1-9C7C-92B67D4E5289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64" xr16:uid="{00000000-0016-0000-2800-00008B010000}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16" xr16:uid="{5607C77F-1050-452C-97E4-081F034E0DF4}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207" xr16:uid="{AD1F73A3-0248-4D79-929B-98CBFA10F772}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17" xr16:uid="{77BCEC3A-222F-4482-AEB3-4D96F9BB9F69}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211" xr16:uid="{9872E123-650C-44C7-B1C4-9F480856F8AF}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77" xr16:uid="{E05F0601-3B30-4DCC-BDD3-CA384F36B007}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54" xr16:uid="{27A71D1F-CC98-4E52-8E53-B06ECC81AC58}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76" xr16:uid="{7C41D718-9348-4344-B332-6DD26441A23C}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89" xr16:uid="{E7CDC9B0-3055-4B66-8939-E2577CA33797}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52" xr16:uid="{CDCA4B19-0C29-4576-ACDF-6D1893EB6936}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51" xr16:uid="{DEC6D12F-DB99-435D-9281-5222DCFE6D5A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16" xr16:uid="{CE43AAA0-6FFB-4E0B-8E45-8E4B9AC91267}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37" xr16:uid="{05F0F2AE-5C20-49D1-A346-0080735EE501}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45" xr16:uid="{195C3F80-C033-4317-810C-CA2323629F2D}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93" xr16:uid="{FDEF5DBC-ECEA-4EAF-8C9C-B493635CDB4D}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133" xr16:uid="{5A87492E-07D8-44DF-9AAE-71396B43A3D3}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202" xr16:uid="{7FE95B0B-319D-4705-89E0-3F13D26E2862}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7" connectionId="225" xr16:uid="{04126B5B-B1A6-4B6C-902D-71D60EF6A722}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50" xr16:uid="{54B6DE58-6D7C-45B5-B2C7-8D8EEB6226BB}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90" xr16:uid="{813F0AA7-7AEB-4E35-BD69-E5F2EF63F6D1}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03" xr16:uid="{BED9EE9E-16C2-4BDF-A35A-921CC7367995}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68" xr16:uid="{8B7390B3-CF85-46C4-9D4B-826BCB7146F9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1" xr16:uid="{8717066A-789C-4068-BC2F-8F0C5620ADD5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2" xr16:uid="{00000000-0016-0000-2800-000085010000}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56" xr16:uid="{F1ECAD76-4B47-4738-A5ED-0A1AE34A26E5}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75" xr16:uid="{BC77FEF6-6F11-4D46-A6F4-82F87EBF50AD}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121" xr16:uid="{D4AC8737-0A48-4C67-B499-321C6443E9A0}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60" xr16:uid="{744B07C4-D1ED-47E0-B32D-AE024042DA46}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82" xr16:uid="{3C31F63C-FE74-4197-AB6A-F8E4C54D0C62}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136" xr16:uid="{78D4C181-E89F-42B3-BC88-4D8F8366B96A}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01" xr16:uid="{832A50E8-0E80-4B3C-BB13-571D8FF2F28D}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66" xr16:uid="{4E2FD80A-E45A-4713-88A5-6D92F4DC04A1}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201" xr16:uid="{83D3366D-75A7-4918-9EF9-482C798C8176}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87" xr16:uid="{615719F7-AC77-404F-91D2-C3BC8700D2FC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38" xr16:uid="{00000000-0016-0000-2800-00008D010000}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208" xr16:uid="{7A9044F0-E00F-43F1-B13A-FBC659CCEB7B}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108" xr16:uid="{1401B949-32A9-4BA2-8C4D-7477673A45C2}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83" xr16:uid="{7063F974-438B-460D-800E-50F20471D315}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63" xr16:uid="{A7B0EBBD-BB67-428A-8A2D-110FD1488CA1}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127" xr16:uid="{AB6C6C80-B814-49BE-8856-23C8987B64F7}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105" xr16:uid="{3FDE8E06-0155-47BE-9710-F8ADF1C6674E}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23" xr16:uid="{973EFD8A-C232-41A4-971E-A671998FD2F3}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129" xr16:uid="{E36B165D-38AE-4CA6-9B87-91369B026A01}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9" xr16:uid="{7FDD7D7C-DBE0-45AE-B0C6-4C8778F0C0E3}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47" xr16:uid="{3570B786-479F-4E29-9B4B-6E89C8B4F70F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2" xr16:uid="{8EBEC75B-CDDF-4727-B5F0-1F477819D8E7}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97" xr16:uid="{A593C982-454A-4CD6-9BD8-08D41C70735A}" autoFormatId="16" applyNumberFormats="0" applyBorderFormats="0" applyFontFormats="1" applyPatternFormats="1" applyAlignmentFormats="0" applyWidthHeightFormats="0"/>
</file>

<file path=xl/queryTables/queryTable2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74" xr16:uid="{53B2FAE5-222C-45FF-A775-2B6C8048379E}" autoFormatId="16" applyNumberFormats="0" applyBorderFormats="0" applyFontFormats="1" applyPatternFormats="1" applyAlignmentFormats="0" applyWidthHeightFormats="0"/>
</file>

<file path=xl/queryTables/queryTable2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139" xr16:uid="{CAEA1875-2D48-4082-B178-16C6D67DF83B}" autoFormatId="16" applyNumberFormats="0" applyBorderFormats="0" applyFontFormats="1" applyPatternFormats="1" applyAlignmentFormats="0" applyWidthHeightFormats="0"/>
</file>

<file path=xl/queryTables/queryTable2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7" xr16:uid="{6DA7BE9D-8B66-4A97-A340-519455EA8004}" autoFormatId="16" applyNumberFormats="0" applyBorderFormats="0" applyFontFormats="1" applyPatternFormats="1" applyAlignmentFormats="0" applyWidthHeightFormats="0"/>
</file>

<file path=xl/queryTables/queryTable2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61" xr16:uid="{90E834F9-34BB-4F81-9F01-154A0FF38905}" autoFormatId="16" applyNumberFormats="0" applyBorderFormats="0" applyFontFormats="1" applyPatternFormats="1" applyAlignmentFormats="0" applyWidthHeightFormats="0"/>
</file>

<file path=xl/queryTables/queryTable2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70" xr16:uid="{2979AAF7-4420-474B-9183-EAED5D83911A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37" xr16:uid="{00000000-0016-0000-2800-000082010000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46" xr16:uid="{F5DEB1D1-A23A-42BB-AA0D-C2FCBBD4387A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14" xr16:uid="{3385712C-89B3-4147-BBB4-E9126DBCCB8E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64" xr16:uid="{EF54F247-2D44-4B2E-8B19-0951E06B1362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28" xr16:uid="{38B49AFE-E47D-44AF-B952-13FD2397662C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85" xr16:uid="{00000000-0016-0000-2800-000081010000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44" xr16:uid="{A5551BE5-7AE0-44E9-AEE4-5626BFF28A13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3" connectionId="203" xr16:uid="{D52DCEF6-6186-4B95-BF76-5D86912B5A4B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7" xr16:uid="{8FB13D43-1B31-482B-B87C-B61C8C6018C4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70" xr16:uid="{6B2F8E2C-BD57-4975-9275-CBED36276702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63" xr16:uid="{77DAB6BD-7710-4D82-A3A8-E9A74BFD6B0F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20" xr16:uid="{37886AD1-E31A-4ECE-9CCE-1A65A349AC53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65" xr16:uid="{F2049C97-E788-47B0-9271-C125CA01BA9C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212" xr16:uid="{2A127DBB-0F21-42C2-85CC-C0BB1AA3708A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11" xr16:uid="{00000000-0016-0000-2800-00008E010000}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24" xr16:uid="{00DA7EEE-EDAC-43B7-9121-B8B54C4F2CCF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35" xr16:uid="{00000000-0016-0000-2800-000089010000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13" xr16:uid="{4BDCC948-77FE-4DAE-9862-31A714069F03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67" xr16:uid="{EAABFF5B-DF02-4C26-9AD2-010B6F7B59AE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30" xr16:uid="{00000000-0016-0000-2800-000086010000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4" connectionId="204" xr16:uid="{8297876E-9146-4974-B4AC-DDEB50B8DC5E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1" connectionId="219" xr16:uid="{4039DF7C-995E-4CEF-B890-F01207EB54B4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71" xr16:uid="{9E8DBB4D-2C5D-4686-9624-94CF19F1A889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" xr16:uid="{894B6614-496D-44BA-B256-C662320FCECB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40" xr16:uid="{00000000-0016-0000-2800-00007C010000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7" connectionId="21" xr16:uid="{CBFA56F5-4A82-41B4-9EB3-408BCC0B229E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9" xr16:uid="{C43C81E7-B2E4-4238-BEBF-D4240095B8FA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4" xr16:uid="{C853C16E-5334-42E8-811C-D18EC47AF06B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15" xr16:uid="{A40F5572-9708-4741-B27C-1EBCC1A3668E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11" xr16:uid="{0B1869B9-77B6-45D3-BABE-97DBA68C311B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23" xr16:uid="{1113C040-5E01-4D2A-973C-826652DFB559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22" xr16:uid="{ADA4B3F7-8C80-4141-A5A9-4B10DA9901A3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68" xr16:uid="{451D0E8D-ABBD-45F9-9892-25D9A617F739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25" xr16:uid="{7A408BE7-0C26-4EC8-AE93-C65B7DA45D66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29" xr16:uid="{B8A36B12-660C-4142-889C-5501EEDC2697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8" xr16:uid="{5720F337-DB18-43F3-BFB3-1B50D0C76F17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12" xr16:uid="{AA8A5871-826E-4BDF-98AC-77EA0B88A9BD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8" connectionId="216" xr16:uid="{B23862AE-BEFE-42AF-935D-4D7A734E55E4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34" xr16:uid="{00000000-0016-0000-2800-00007D010000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112" xr16:uid="{00000000-0016-0000-2800-00008A01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10" xr16:uid="{529E62F2-C584-48AD-B3D8-2DD47D05AA64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5" xr16:uid="{620D7755-AB18-4946-9E24-9527A0E4823B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7" xr16:uid="{3C3D21D2-28EC-4B48-8B25-2DBCB94DA9A6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5" connectionId="209" xr16:uid="{C992F97E-FB1F-4406-9FFB-CC72D128475B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41" xr16:uid="{B25D7CC3-9DC7-4780-9898-6D4472438A30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43" xr16:uid="{ECEE7666-5AE0-4907-B011-CEC2066F1D3D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" xr16:uid="{7C3CBD73-4720-430D-8352-E1D2561D29DE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26" xr16:uid="{561D139F-B50D-4528-9C8A-7343B87A3542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09" xr16:uid="{00000000-0016-0000-2800-000087010000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172" xr16:uid="{E6C896EF-1D76-4A98-8F3C-AFB2184795DC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0" connectionId="218" xr16:uid="{5B163F6D-7AAF-43CC-9721-1E9E3419B694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7" xr16:uid="{6E76D474-BA99-4A02-9CF6-B5E9D0995997}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39" xr16:uid="{00000000-0016-0000-2800-00008C010000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27" xr16:uid="{A9C2454A-51BB-4FB3-BD71-BBC35F2B0611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9" connectionId="217" xr16:uid="{2E7AFF5C-68CD-4E09-81CD-061E3064DECB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3" xr16:uid="{2311CB64-8451-4F10-9355-7B919F1C62AB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195" xr16:uid="{02A53E42-1B8A-4ED7-8152-41C6BBFE6E29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66" xr16:uid="{583FD810-AAEE-41C3-85FD-6018DBB1B777}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42" xr16:uid="{EC7FED70-438E-4E60-BBD1-0C8CF01A2127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191" xr16:uid="{1EA57D95-F183-4BC7-BB63-CAF6CB114513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69" xr16:uid="{584A00FC-4630-4CFF-9328-B251A5ED537C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96" xr16:uid="{AEC1E1BD-D76F-4991-9997-98A7E0F858BD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7" connectionId="213" xr16:uid="{49B8C48B-0812-4E17-A4B2-A48A94F2BACA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128" xr16:uid="{00000000-0016-0000-2900-0000A0010000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55" xr16:uid="{00000000-0016-0000-2900-00009B010000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88" xr16:uid="{18C7B92A-4283-49C0-A3F7-9523138404BC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130" xr16:uid="{00000000-0016-0000-2900-00009E010000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3" xr16:uid="{F9DBB694-C805-40B4-ADC4-19DB9FCA0952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67" xr16:uid="{60248F4D-9DB1-4E06-9D77-FB492FEED41F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59" xr16:uid="{00000000-0016-0000-2900-000091010000}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88" xr16:uid="{C72B8114-7472-43A6-B073-E6C373088FF9}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13" xr16:uid="{00000000-0016-0000-2900-000099010000}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86" xr16:uid="{7B987EC5-1D97-4F44-B59C-B0E00B78AB82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2" connectionId="220" xr16:uid="{741535B4-CBDF-4970-A4EE-6BA2F1DE7342}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205" xr16:uid="{C3C95473-5ACC-49E7-8B8F-DED024B9415B}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75" xr16:uid="{245079A4-54E0-46DA-B29F-E6FC44B7DAE0}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48" xr16:uid="{BEDF4E84-273C-45B8-B7DD-0D20838C1C89}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02" xr16:uid="{7D26282D-BDBB-4940-999B-058D3ED145F5}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8" xr16:uid="{6277F922-32C6-464C-BD34-2C5AAD98B3CC}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69" xr16:uid="{3D7441B9-98B3-4180-A095-81D08DA1FD71}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60" xr16:uid="{8A6C9562-E241-4B57-B574-7C4108EECF68}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221" xr16:uid="{71E0ED04-616B-4F1C-B5E6-EBE40018031F}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50" xr16:uid="{85811145-A5CA-4D2B-946F-8BB6E6BF2A63}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8" connectionId="224" xr16:uid="{C4290ECE-FE86-4E4C-940B-F5229AD2770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9" Type="http://schemas.openxmlformats.org/officeDocument/2006/relationships/queryTable" Target="../queryTables/queryTable39.xml"/><Relationship Id="rId21" Type="http://schemas.openxmlformats.org/officeDocument/2006/relationships/queryTable" Target="../queryTables/queryTable21.xml"/><Relationship Id="rId34" Type="http://schemas.openxmlformats.org/officeDocument/2006/relationships/queryTable" Target="../queryTables/queryTable34.xml"/><Relationship Id="rId42" Type="http://schemas.openxmlformats.org/officeDocument/2006/relationships/queryTable" Target="../queryTables/queryTable42.xml"/><Relationship Id="rId47" Type="http://schemas.openxmlformats.org/officeDocument/2006/relationships/queryTable" Target="../queryTables/queryTable47.xml"/><Relationship Id="rId50" Type="http://schemas.openxmlformats.org/officeDocument/2006/relationships/queryTable" Target="../queryTables/queryTable50.xml"/><Relationship Id="rId55" Type="http://schemas.openxmlformats.org/officeDocument/2006/relationships/queryTable" Target="../queryTables/queryTable55.xml"/><Relationship Id="rId63" Type="http://schemas.openxmlformats.org/officeDocument/2006/relationships/queryTable" Target="../queryTables/queryTable63.xml"/><Relationship Id="rId68" Type="http://schemas.openxmlformats.org/officeDocument/2006/relationships/queryTable" Target="../queryTables/queryTable68.xml"/><Relationship Id="rId76" Type="http://schemas.openxmlformats.org/officeDocument/2006/relationships/queryTable" Target="../queryTables/queryTable76.xml"/><Relationship Id="rId7" Type="http://schemas.openxmlformats.org/officeDocument/2006/relationships/queryTable" Target="../queryTables/queryTable7.xml"/><Relationship Id="rId71" Type="http://schemas.openxmlformats.org/officeDocument/2006/relationships/queryTable" Target="../queryTables/queryTable71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9" Type="http://schemas.openxmlformats.org/officeDocument/2006/relationships/queryTable" Target="../queryTables/queryTable29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32" Type="http://schemas.openxmlformats.org/officeDocument/2006/relationships/queryTable" Target="../queryTables/queryTable32.xml"/><Relationship Id="rId37" Type="http://schemas.openxmlformats.org/officeDocument/2006/relationships/queryTable" Target="../queryTables/queryTable37.xml"/><Relationship Id="rId40" Type="http://schemas.openxmlformats.org/officeDocument/2006/relationships/queryTable" Target="../queryTables/queryTable40.xml"/><Relationship Id="rId45" Type="http://schemas.openxmlformats.org/officeDocument/2006/relationships/queryTable" Target="../queryTables/queryTable45.xml"/><Relationship Id="rId53" Type="http://schemas.openxmlformats.org/officeDocument/2006/relationships/queryTable" Target="../queryTables/queryTable53.xml"/><Relationship Id="rId58" Type="http://schemas.openxmlformats.org/officeDocument/2006/relationships/queryTable" Target="../queryTables/queryTable58.xml"/><Relationship Id="rId66" Type="http://schemas.openxmlformats.org/officeDocument/2006/relationships/queryTable" Target="../queryTables/queryTable66.xml"/><Relationship Id="rId74" Type="http://schemas.openxmlformats.org/officeDocument/2006/relationships/queryTable" Target="../queryTables/queryTable74.xml"/><Relationship Id="rId5" Type="http://schemas.openxmlformats.org/officeDocument/2006/relationships/queryTable" Target="../queryTables/queryTable5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28" Type="http://schemas.openxmlformats.org/officeDocument/2006/relationships/queryTable" Target="../queryTables/queryTable28.xml"/><Relationship Id="rId36" Type="http://schemas.openxmlformats.org/officeDocument/2006/relationships/queryTable" Target="../queryTables/queryTable36.xml"/><Relationship Id="rId49" Type="http://schemas.openxmlformats.org/officeDocument/2006/relationships/queryTable" Target="../queryTables/queryTable49.xml"/><Relationship Id="rId57" Type="http://schemas.openxmlformats.org/officeDocument/2006/relationships/queryTable" Target="../queryTables/queryTable57.xml"/><Relationship Id="rId61" Type="http://schemas.openxmlformats.org/officeDocument/2006/relationships/queryTable" Target="../queryTables/queryTable61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31" Type="http://schemas.openxmlformats.org/officeDocument/2006/relationships/queryTable" Target="../queryTables/queryTable31.xml"/><Relationship Id="rId44" Type="http://schemas.openxmlformats.org/officeDocument/2006/relationships/queryTable" Target="../queryTables/queryTable44.xml"/><Relationship Id="rId52" Type="http://schemas.openxmlformats.org/officeDocument/2006/relationships/queryTable" Target="../queryTables/queryTable52.xml"/><Relationship Id="rId60" Type="http://schemas.openxmlformats.org/officeDocument/2006/relationships/queryTable" Target="../queryTables/queryTable60.xml"/><Relationship Id="rId65" Type="http://schemas.openxmlformats.org/officeDocument/2006/relationships/queryTable" Target="../queryTables/queryTable65.xml"/><Relationship Id="rId73" Type="http://schemas.openxmlformats.org/officeDocument/2006/relationships/queryTable" Target="../queryTables/queryTable73.xml"/><Relationship Id="rId78" Type="http://schemas.openxmlformats.org/officeDocument/2006/relationships/queryTable" Target="../queryTables/queryTable78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Relationship Id="rId30" Type="http://schemas.openxmlformats.org/officeDocument/2006/relationships/queryTable" Target="../queryTables/queryTable30.xml"/><Relationship Id="rId35" Type="http://schemas.openxmlformats.org/officeDocument/2006/relationships/queryTable" Target="../queryTables/queryTable35.xml"/><Relationship Id="rId43" Type="http://schemas.openxmlformats.org/officeDocument/2006/relationships/queryTable" Target="../queryTables/queryTable43.xml"/><Relationship Id="rId48" Type="http://schemas.openxmlformats.org/officeDocument/2006/relationships/queryTable" Target="../queryTables/queryTable48.xml"/><Relationship Id="rId56" Type="http://schemas.openxmlformats.org/officeDocument/2006/relationships/queryTable" Target="../queryTables/queryTable56.xml"/><Relationship Id="rId64" Type="http://schemas.openxmlformats.org/officeDocument/2006/relationships/queryTable" Target="../queryTables/queryTable64.xml"/><Relationship Id="rId69" Type="http://schemas.openxmlformats.org/officeDocument/2006/relationships/queryTable" Target="../queryTables/queryTable69.xml"/><Relationship Id="rId77" Type="http://schemas.openxmlformats.org/officeDocument/2006/relationships/queryTable" Target="../queryTables/queryTable77.xml"/><Relationship Id="rId8" Type="http://schemas.openxmlformats.org/officeDocument/2006/relationships/queryTable" Target="../queryTables/queryTable8.xml"/><Relationship Id="rId51" Type="http://schemas.openxmlformats.org/officeDocument/2006/relationships/queryTable" Target="../queryTables/queryTable51.xml"/><Relationship Id="rId72" Type="http://schemas.openxmlformats.org/officeDocument/2006/relationships/queryTable" Target="../queryTables/queryTable72.xml"/><Relationship Id="rId3" Type="http://schemas.openxmlformats.org/officeDocument/2006/relationships/queryTable" Target="../queryTables/queryTable3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33" Type="http://schemas.openxmlformats.org/officeDocument/2006/relationships/queryTable" Target="../queryTables/queryTable33.xml"/><Relationship Id="rId38" Type="http://schemas.openxmlformats.org/officeDocument/2006/relationships/queryTable" Target="../queryTables/queryTable38.xml"/><Relationship Id="rId46" Type="http://schemas.openxmlformats.org/officeDocument/2006/relationships/queryTable" Target="../queryTables/queryTable46.xml"/><Relationship Id="rId59" Type="http://schemas.openxmlformats.org/officeDocument/2006/relationships/queryTable" Target="../queryTables/queryTable59.xml"/><Relationship Id="rId67" Type="http://schemas.openxmlformats.org/officeDocument/2006/relationships/queryTable" Target="../queryTables/queryTable67.xml"/><Relationship Id="rId20" Type="http://schemas.openxmlformats.org/officeDocument/2006/relationships/queryTable" Target="../queryTables/queryTable20.xml"/><Relationship Id="rId41" Type="http://schemas.openxmlformats.org/officeDocument/2006/relationships/queryTable" Target="../queryTables/queryTable41.xml"/><Relationship Id="rId54" Type="http://schemas.openxmlformats.org/officeDocument/2006/relationships/queryTable" Target="../queryTables/queryTable54.xml"/><Relationship Id="rId62" Type="http://schemas.openxmlformats.org/officeDocument/2006/relationships/queryTable" Target="../queryTables/queryTable62.xml"/><Relationship Id="rId70" Type="http://schemas.openxmlformats.org/officeDocument/2006/relationships/queryTable" Target="../queryTables/queryTable70.xml"/><Relationship Id="rId75" Type="http://schemas.openxmlformats.org/officeDocument/2006/relationships/queryTable" Target="../queryTables/queryTable75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91.xml"/><Relationship Id="rId18" Type="http://schemas.openxmlformats.org/officeDocument/2006/relationships/queryTable" Target="../queryTables/queryTable96.xml"/><Relationship Id="rId26" Type="http://schemas.openxmlformats.org/officeDocument/2006/relationships/queryTable" Target="../queryTables/queryTable104.xml"/><Relationship Id="rId39" Type="http://schemas.openxmlformats.org/officeDocument/2006/relationships/queryTable" Target="../queryTables/queryTable117.xml"/><Relationship Id="rId21" Type="http://schemas.openxmlformats.org/officeDocument/2006/relationships/queryTable" Target="../queryTables/queryTable99.xml"/><Relationship Id="rId34" Type="http://schemas.openxmlformats.org/officeDocument/2006/relationships/queryTable" Target="../queryTables/queryTable112.xml"/><Relationship Id="rId42" Type="http://schemas.openxmlformats.org/officeDocument/2006/relationships/queryTable" Target="../queryTables/queryTable120.xml"/><Relationship Id="rId47" Type="http://schemas.openxmlformats.org/officeDocument/2006/relationships/queryTable" Target="../queryTables/queryTable125.xml"/><Relationship Id="rId50" Type="http://schemas.openxmlformats.org/officeDocument/2006/relationships/queryTable" Target="../queryTables/queryTable128.xml"/><Relationship Id="rId55" Type="http://schemas.openxmlformats.org/officeDocument/2006/relationships/queryTable" Target="../queryTables/queryTable133.xml"/><Relationship Id="rId63" Type="http://schemas.openxmlformats.org/officeDocument/2006/relationships/queryTable" Target="../queryTables/queryTable141.xml"/><Relationship Id="rId68" Type="http://schemas.openxmlformats.org/officeDocument/2006/relationships/queryTable" Target="../queryTables/queryTable146.xml"/><Relationship Id="rId7" Type="http://schemas.openxmlformats.org/officeDocument/2006/relationships/queryTable" Target="../queryTables/queryTable85.xml"/><Relationship Id="rId71" Type="http://schemas.openxmlformats.org/officeDocument/2006/relationships/queryTable" Target="../queryTables/queryTable149.xml"/><Relationship Id="rId2" Type="http://schemas.openxmlformats.org/officeDocument/2006/relationships/queryTable" Target="../queryTables/queryTable80.xml"/><Relationship Id="rId16" Type="http://schemas.openxmlformats.org/officeDocument/2006/relationships/queryTable" Target="../queryTables/queryTable94.xml"/><Relationship Id="rId29" Type="http://schemas.openxmlformats.org/officeDocument/2006/relationships/queryTable" Target="../queryTables/queryTable107.xml"/><Relationship Id="rId11" Type="http://schemas.openxmlformats.org/officeDocument/2006/relationships/queryTable" Target="../queryTables/queryTable89.xml"/><Relationship Id="rId24" Type="http://schemas.openxmlformats.org/officeDocument/2006/relationships/queryTable" Target="../queryTables/queryTable102.xml"/><Relationship Id="rId32" Type="http://schemas.openxmlformats.org/officeDocument/2006/relationships/queryTable" Target="../queryTables/queryTable110.xml"/><Relationship Id="rId37" Type="http://schemas.openxmlformats.org/officeDocument/2006/relationships/queryTable" Target="../queryTables/queryTable115.xml"/><Relationship Id="rId40" Type="http://schemas.openxmlformats.org/officeDocument/2006/relationships/queryTable" Target="../queryTables/queryTable118.xml"/><Relationship Id="rId45" Type="http://schemas.openxmlformats.org/officeDocument/2006/relationships/queryTable" Target="../queryTables/queryTable123.xml"/><Relationship Id="rId53" Type="http://schemas.openxmlformats.org/officeDocument/2006/relationships/queryTable" Target="../queryTables/queryTable131.xml"/><Relationship Id="rId58" Type="http://schemas.openxmlformats.org/officeDocument/2006/relationships/queryTable" Target="../queryTables/queryTable136.xml"/><Relationship Id="rId66" Type="http://schemas.openxmlformats.org/officeDocument/2006/relationships/queryTable" Target="../queryTables/queryTable144.xml"/><Relationship Id="rId74" Type="http://schemas.openxmlformats.org/officeDocument/2006/relationships/queryTable" Target="../queryTables/queryTable152.xml"/><Relationship Id="rId5" Type="http://schemas.openxmlformats.org/officeDocument/2006/relationships/queryTable" Target="../queryTables/queryTable83.xml"/><Relationship Id="rId15" Type="http://schemas.openxmlformats.org/officeDocument/2006/relationships/queryTable" Target="../queryTables/queryTable93.xml"/><Relationship Id="rId23" Type="http://schemas.openxmlformats.org/officeDocument/2006/relationships/queryTable" Target="../queryTables/queryTable101.xml"/><Relationship Id="rId28" Type="http://schemas.openxmlformats.org/officeDocument/2006/relationships/queryTable" Target="../queryTables/queryTable106.xml"/><Relationship Id="rId36" Type="http://schemas.openxmlformats.org/officeDocument/2006/relationships/queryTable" Target="../queryTables/queryTable114.xml"/><Relationship Id="rId49" Type="http://schemas.openxmlformats.org/officeDocument/2006/relationships/queryTable" Target="../queryTables/queryTable127.xml"/><Relationship Id="rId57" Type="http://schemas.openxmlformats.org/officeDocument/2006/relationships/queryTable" Target="../queryTables/queryTable135.xml"/><Relationship Id="rId61" Type="http://schemas.openxmlformats.org/officeDocument/2006/relationships/queryTable" Target="../queryTables/queryTable139.xml"/><Relationship Id="rId10" Type="http://schemas.openxmlformats.org/officeDocument/2006/relationships/queryTable" Target="../queryTables/queryTable88.xml"/><Relationship Id="rId19" Type="http://schemas.openxmlformats.org/officeDocument/2006/relationships/queryTable" Target="../queryTables/queryTable97.xml"/><Relationship Id="rId31" Type="http://schemas.openxmlformats.org/officeDocument/2006/relationships/queryTable" Target="../queryTables/queryTable109.xml"/><Relationship Id="rId44" Type="http://schemas.openxmlformats.org/officeDocument/2006/relationships/queryTable" Target="../queryTables/queryTable122.xml"/><Relationship Id="rId52" Type="http://schemas.openxmlformats.org/officeDocument/2006/relationships/queryTable" Target="../queryTables/queryTable130.xml"/><Relationship Id="rId60" Type="http://schemas.openxmlformats.org/officeDocument/2006/relationships/queryTable" Target="../queryTables/queryTable138.xml"/><Relationship Id="rId65" Type="http://schemas.openxmlformats.org/officeDocument/2006/relationships/queryTable" Target="../queryTables/queryTable143.xml"/><Relationship Id="rId73" Type="http://schemas.openxmlformats.org/officeDocument/2006/relationships/queryTable" Target="../queryTables/queryTable151.xml"/><Relationship Id="rId4" Type="http://schemas.openxmlformats.org/officeDocument/2006/relationships/queryTable" Target="../queryTables/queryTable82.xml"/><Relationship Id="rId9" Type="http://schemas.openxmlformats.org/officeDocument/2006/relationships/queryTable" Target="../queryTables/queryTable87.xml"/><Relationship Id="rId14" Type="http://schemas.openxmlformats.org/officeDocument/2006/relationships/queryTable" Target="../queryTables/queryTable92.xml"/><Relationship Id="rId22" Type="http://schemas.openxmlformats.org/officeDocument/2006/relationships/queryTable" Target="../queryTables/queryTable100.xml"/><Relationship Id="rId27" Type="http://schemas.openxmlformats.org/officeDocument/2006/relationships/queryTable" Target="../queryTables/queryTable105.xml"/><Relationship Id="rId30" Type="http://schemas.openxmlformats.org/officeDocument/2006/relationships/queryTable" Target="../queryTables/queryTable108.xml"/><Relationship Id="rId35" Type="http://schemas.openxmlformats.org/officeDocument/2006/relationships/queryTable" Target="../queryTables/queryTable113.xml"/><Relationship Id="rId43" Type="http://schemas.openxmlformats.org/officeDocument/2006/relationships/queryTable" Target="../queryTables/queryTable121.xml"/><Relationship Id="rId48" Type="http://schemas.openxmlformats.org/officeDocument/2006/relationships/queryTable" Target="../queryTables/queryTable126.xml"/><Relationship Id="rId56" Type="http://schemas.openxmlformats.org/officeDocument/2006/relationships/queryTable" Target="../queryTables/queryTable134.xml"/><Relationship Id="rId64" Type="http://schemas.openxmlformats.org/officeDocument/2006/relationships/queryTable" Target="../queryTables/queryTable142.xml"/><Relationship Id="rId69" Type="http://schemas.openxmlformats.org/officeDocument/2006/relationships/queryTable" Target="../queryTables/queryTable147.xml"/><Relationship Id="rId8" Type="http://schemas.openxmlformats.org/officeDocument/2006/relationships/queryTable" Target="../queryTables/queryTable86.xml"/><Relationship Id="rId51" Type="http://schemas.openxmlformats.org/officeDocument/2006/relationships/queryTable" Target="../queryTables/queryTable129.xml"/><Relationship Id="rId72" Type="http://schemas.openxmlformats.org/officeDocument/2006/relationships/queryTable" Target="../queryTables/queryTable150.xml"/><Relationship Id="rId3" Type="http://schemas.openxmlformats.org/officeDocument/2006/relationships/queryTable" Target="../queryTables/queryTable81.xml"/><Relationship Id="rId12" Type="http://schemas.openxmlformats.org/officeDocument/2006/relationships/queryTable" Target="../queryTables/queryTable90.xml"/><Relationship Id="rId17" Type="http://schemas.openxmlformats.org/officeDocument/2006/relationships/queryTable" Target="../queryTables/queryTable95.xml"/><Relationship Id="rId25" Type="http://schemas.openxmlformats.org/officeDocument/2006/relationships/queryTable" Target="../queryTables/queryTable103.xml"/><Relationship Id="rId33" Type="http://schemas.openxmlformats.org/officeDocument/2006/relationships/queryTable" Target="../queryTables/queryTable111.xml"/><Relationship Id="rId38" Type="http://schemas.openxmlformats.org/officeDocument/2006/relationships/queryTable" Target="../queryTables/queryTable116.xml"/><Relationship Id="rId46" Type="http://schemas.openxmlformats.org/officeDocument/2006/relationships/queryTable" Target="../queryTables/queryTable124.xml"/><Relationship Id="rId59" Type="http://schemas.openxmlformats.org/officeDocument/2006/relationships/queryTable" Target="../queryTables/queryTable137.xml"/><Relationship Id="rId67" Type="http://schemas.openxmlformats.org/officeDocument/2006/relationships/queryTable" Target="../queryTables/queryTable145.xml"/><Relationship Id="rId20" Type="http://schemas.openxmlformats.org/officeDocument/2006/relationships/queryTable" Target="../queryTables/queryTable98.xml"/><Relationship Id="rId41" Type="http://schemas.openxmlformats.org/officeDocument/2006/relationships/queryTable" Target="../queryTables/queryTable119.xml"/><Relationship Id="rId54" Type="http://schemas.openxmlformats.org/officeDocument/2006/relationships/queryTable" Target="../queryTables/queryTable132.xml"/><Relationship Id="rId62" Type="http://schemas.openxmlformats.org/officeDocument/2006/relationships/queryTable" Target="../queryTables/queryTable140.xml"/><Relationship Id="rId70" Type="http://schemas.openxmlformats.org/officeDocument/2006/relationships/queryTable" Target="../queryTables/queryTable148.xml"/><Relationship Id="rId1" Type="http://schemas.openxmlformats.org/officeDocument/2006/relationships/queryTable" Target="../queryTables/queryTable79.xml"/><Relationship Id="rId6" Type="http://schemas.openxmlformats.org/officeDocument/2006/relationships/queryTable" Target="../queryTables/queryTable84.xm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65.xml"/><Relationship Id="rId18" Type="http://schemas.openxmlformats.org/officeDocument/2006/relationships/queryTable" Target="../queryTables/queryTable170.xml"/><Relationship Id="rId26" Type="http://schemas.openxmlformats.org/officeDocument/2006/relationships/queryTable" Target="../queryTables/queryTable178.xml"/><Relationship Id="rId39" Type="http://schemas.openxmlformats.org/officeDocument/2006/relationships/queryTable" Target="../queryTables/queryTable191.xml"/><Relationship Id="rId21" Type="http://schemas.openxmlformats.org/officeDocument/2006/relationships/queryTable" Target="../queryTables/queryTable173.xml"/><Relationship Id="rId34" Type="http://schemas.openxmlformats.org/officeDocument/2006/relationships/queryTable" Target="../queryTables/queryTable186.xml"/><Relationship Id="rId42" Type="http://schemas.openxmlformats.org/officeDocument/2006/relationships/queryTable" Target="../queryTables/queryTable194.xml"/><Relationship Id="rId47" Type="http://schemas.openxmlformats.org/officeDocument/2006/relationships/queryTable" Target="../queryTables/queryTable199.xml"/><Relationship Id="rId50" Type="http://schemas.openxmlformats.org/officeDocument/2006/relationships/queryTable" Target="../queryTables/queryTable202.xml"/><Relationship Id="rId55" Type="http://schemas.openxmlformats.org/officeDocument/2006/relationships/queryTable" Target="../queryTables/queryTable207.xml"/><Relationship Id="rId63" Type="http://schemas.openxmlformats.org/officeDocument/2006/relationships/queryTable" Target="../queryTables/queryTable215.xml"/><Relationship Id="rId68" Type="http://schemas.openxmlformats.org/officeDocument/2006/relationships/queryTable" Target="../queryTables/queryTable220.xml"/><Relationship Id="rId7" Type="http://schemas.openxmlformats.org/officeDocument/2006/relationships/queryTable" Target="../queryTables/queryTable159.xml"/><Relationship Id="rId71" Type="http://schemas.openxmlformats.org/officeDocument/2006/relationships/queryTable" Target="../queryTables/queryTable223.xml"/><Relationship Id="rId2" Type="http://schemas.openxmlformats.org/officeDocument/2006/relationships/queryTable" Target="../queryTables/queryTable154.xml"/><Relationship Id="rId16" Type="http://schemas.openxmlformats.org/officeDocument/2006/relationships/queryTable" Target="../queryTables/queryTable168.xml"/><Relationship Id="rId29" Type="http://schemas.openxmlformats.org/officeDocument/2006/relationships/queryTable" Target="../queryTables/queryTable181.xml"/><Relationship Id="rId11" Type="http://schemas.openxmlformats.org/officeDocument/2006/relationships/queryTable" Target="../queryTables/queryTable163.xml"/><Relationship Id="rId24" Type="http://schemas.openxmlformats.org/officeDocument/2006/relationships/queryTable" Target="../queryTables/queryTable176.xml"/><Relationship Id="rId32" Type="http://schemas.openxmlformats.org/officeDocument/2006/relationships/queryTable" Target="../queryTables/queryTable184.xml"/><Relationship Id="rId37" Type="http://schemas.openxmlformats.org/officeDocument/2006/relationships/queryTable" Target="../queryTables/queryTable189.xml"/><Relationship Id="rId40" Type="http://schemas.openxmlformats.org/officeDocument/2006/relationships/queryTable" Target="../queryTables/queryTable192.xml"/><Relationship Id="rId45" Type="http://schemas.openxmlformats.org/officeDocument/2006/relationships/queryTable" Target="../queryTables/queryTable197.xml"/><Relationship Id="rId53" Type="http://schemas.openxmlformats.org/officeDocument/2006/relationships/queryTable" Target="../queryTables/queryTable205.xml"/><Relationship Id="rId58" Type="http://schemas.openxmlformats.org/officeDocument/2006/relationships/queryTable" Target="../queryTables/queryTable210.xml"/><Relationship Id="rId66" Type="http://schemas.openxmlformats.org/officeDocument/2006/relationships/queryTable" Target="../queryTables/queryTable218.xml"/><Relationship Id="rId5" Type="http://schemas.openxmlformats.org/officeDocument/2006/relationships/queryTable" Target="../queryTables/queryTable157.xml"/><Relationship Id="rId15" Type="http://schemas.openxmlformats.org/officeDocument/2006/relationships/queryTable" Target="../queryTables/queryTable167.xml"/><Relationship Id="rId23" Type="http://schemas.openxmlformats.org/officeDocument/2006/relationships/queryTable" Target="../queryTables/queryTable175.xml"/><Relationship Id="rId28" Type="http://schemas.openxmlformats.org/officeDocument/2006/relationships/queryTable" Target="../queryTables/queryTable180.xml"/><Relationship Id="rId36" Type="http://schemas.openxmlformats.org/officeDocument/2006/relationships/queryTable" Target="../queryTables/queryTable188.xml"/><Relationship Id="rId49" Type="http://schemas.openxmlformats.org/officeDocument/2006/relationships/queryTable" Target="../queryTables/queryTable201.xml"/><Relationship Id="rId57" Type="http://schemas.openxmlformats.org/officeDocument/2006/relationships/queryTable" Target="../queryTables/queryTable209.xml"/><Relationship Id="rId61" Type="http://schemas.openxmlformats.org/officeDocument/2006/relationships/queryTable" Target="../queryTables/queryTable213.xml"/><Relationship Id="rId10" Type="http://schemas.openxmlformats.org/officeDocument/2006/relationships/queryTable" Target="../queryTables/queryTable162.xml"/><Relationship Id="rId19" Type="http://schemas.openxmlformats.org/officeDocument/2006/relationships/queryTable" Target="../queryTables/queryTable171.xml"/><Relationship Id="rId31" Type="http://schemas.openxmlformats.org/officeDocument/2006/relationships/queryTable" Target="../queryTables/queryTable183.xml"/><Relationship Id="rId44" Type="http://schemas.openxmlformats.org/officeDocument/2006/relationships/queryTable" Target="../queryTables/queryTable196.xml"/><Relationship Id="rId52" Type="http://schemas.openxmlformats.org/officeDocument/2006/relationships/queryTable" Target="../queryTables/queryTable204.xml"/><Relationship Id="rId60" Type="http://schemas.openxmlformats.org/officeDocument/2006/relationships/queryTable" Target="../queryTables/queryTable212.xml"/><Relationship Id="rId65" Type="http://schemas.openxmlformats.org/officeDocument/2006/relationships/queryTable" Target="../queryTables/queryTable217.xml"/><Relationship Id="rId73" Type="http://schemas.openxmlformats.org/officeDocument/2006/relationships/queryTable" Target="../queryTables/queryTable225.xml"/><Relationship Id="rId4" Type="http://schemas.openxmlformats.org/officeDocument/2006/relationships/queryTable" Target="../queryTables/queryTable156.xml"/><Relationship Id="rId9" Type="http://schemas.openxmlformats.org/officeDocument/2006/relationships/queryTable" Target="../queryTables/queryTable161.xml"/><Relationship Id="rId14" Type="http://schemas.openxmlformats.org/officeDocument/2006/relationships/queryTable" Target="../queryTables/queryTable166.xml"/><Relationship Id="rId22" Type="http://schemas.openxmlformats.org/officeDocument/2006/relationships/queryTable" Target="../queryTables/queryTable174.xml"/><Relationship Id="rId27" Type="http://schemas.openxmlformats.org/officeDocument/2006/relationships/queryTable" Target="../queryTables/queryTable179.xml"/><Relationship Id="rId30" Type="http://schemas.openxmlformats.org/officeDocument/2006/relationships/queryTable" Target="../queryTables/queryTable182.xml"/><Relationship Id="rId35" Type="http://schemas.openxmlformats.org/officeDocument/2006/relationships/queryTable" Target="../queryTables/queryTable187.xml"/><Relationship Id="rId43" Type="http://schemas.openxmlformats.org/officeDocument/2006/relationships/queryTable" Target="../queryTables/queryTable195.xml"/><Relationship Id="rId48" Type="http://schemas.openxmlformats.org/officeDocument/2006/relationships/queryTable" Target="../queryTables/queryTable200.xml"/><Relationship Id="rId56" Type="http://schemas.openxmlformats.org/officeDocument/2006/relationships/queryTable" Target="../queryTables/queryTable208.xml"/><Relationship Id="rId64" Type="http://schemas.openxmlformats.org/officeDocument/2006/relationships/queryTable" Target="../queryTables/queryTable216.xml"/><Relationship Id="rId69" Type="http://schemas.openxmlformats.org/officeDocument/2006/relationships/queryTable" Target="../queryTables/queryTable221.xml"/><Relationship Id="rId8" Type="http://schemas.openxmlformats.org/officeDocument/2006/relationships/queryTable" Target="../queryTables/queryTable160.xml"/><Relationship Id="rId51" Type="http://schemas.openxmlformats.org/officeDocument/2006/relationships/queryTable" Target="../queryTables/queryTable203.xml"/><Relationship Id="rId72" Type="http://schemas.openxmlformats.org/officeDocument/2006/relationships/queryTable" Target="../queryTables/queryTable224.xml"/><Relationship Id="rId3" Type="http://schemas.openxmlformats.org/officeDocument/2006/relationships/queryTable" Target="../queryTables/queryTable155.xml"/><Relationship Id="rId12" Type="http://schemas.openxmlformats.org/officeDocument/2006/relationships/queryTable" Target="../queryTables/queryTable164.xml"/><Relationship Id="rId17" Type="http://schemas.openxmlformats.org/officeDocument/2006/relationships/queryTable" Target="../queryTables/queryTable169.xml"/><Relationship Id="rId25" Type="http://schemas.openxmlformats.org/officeDocument/2006/relationships/queryTable" Target="../queryTables/queryTable177.xml"/><Relationship Id="rId33" Type="http://schemas.openxmlformats.org/officeDocument/2006/relationships/queryTable" Target="../queryTables/queryTable185.xml"/><Relationship Id="rId38" Type="http://schemas.openxmlformats.org/officeDocument/2006/relationships/queryTable" Target="../queryTables/queryTable190.xml"/><Relationship Id="rId46" Type="http://schemas.openxmlformats.org/officeDocument/2006/relationships/queryTable" Target="../queryTables/queryTable198.xml"/><Relationship Id="rId59" Type="http://schemas.openxmlformats.org/officeDocument/2006/relationships/queryTable" Target="../queryTables/queryTable211.xml"/><Relationship Id="rId67" Type="http://schemas.openxmlformats.org/officeDocument/2006/relationships/queryTable" Target="../queryTables/queryTable219.xml"/><Relationship Id="rId20" Type="http://schemas.openxmlformats.org/officeDocument/2006/relationships/queryTable" Target="../queryTables/queryTable172.xml"/><Relationship Id="rId41" Type="http://schemas.openxmlformats.org/officeDocument/2006/relationships/queryTable" Target="../queryTables/queryTable193.xml"/><Relationship Id="rId54" Type="http://schemas.openxmlformats.org/officeDocument/2006/relationships/queryTable" Target="../queryTables/queryTable206.xml"/><Relationship Id="rId62" Type="http://schemas.openxmlformats.org/officeDocument/2006/relationships/queryTable" Target="../queryTables/queryTable214.xml"/><Relationship Id="rId70" Type="http://schemas.openxmlformats.org/officeDocument/2006/relationships/queryTable" Target="../queryTables/queryTable222.xml"/><Relationship Id="rId1" Type="http://schemas.openxmlformats.org/officeDocument/2006/relationships/queryTable" Target="../queryTables/queryTable153.xml"/><Relationship Id="rId6" Type="http://schemas.openxmlformats.org/officeDocument/2006/relationships/queryTable" Target="../queryTables/queryTable15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T114"/>
  <sheetViews>
    <sheetView tabSelected="1" zoomScale="128" workbookViewId="0"/>
  </sheetViews>
  <sheetFormatPr defaultRowHeight="15" x14ac:dyDescent="0.25"/>
  <cols>
    <col min="3" max="3" width="6.28515625" hidden="1" customWidth="1"/>
    <col min="4" max="4" width="42.42578125" customWidth="1"/>
    <col min="7" max="7" width="12.140625" customWidth="1"/>
    <col min="9" max="9" width="29.42578125" customWidth="1"/>
    <col min="10" max="10" width="9.5703125" customWidth="1"/>
    <col min="15" max="20" width="9.140625" customWidth="1"/>
  </cols>
  <sheetData>
    <row r="2" spans="2:19" x14ac:dyDescent="0.25">
      <c r="I2" s="1"/>
      <c r="P2" s="2" t="s">
        <v>0</v>
      </c>
      <c r="Q2">
        <v>1.96</v>
      </c>
      <c r="S2">
        <v>2</v>
      </c>
    </row>
    <row r="3" spans="2:19" ht="12.75" customHeight="1" x14ac:dyDescent="0.25">
      <c r="I3" s="220"/>
      <c r="J3" s="220"/>
      <c r="K3" s="220"/>
      <c r="L3" s="220"/>
      <c r="M3" s="220"/>
      <c r="N3" s="220"/>
      <c r="P3" s="2" t="s">
        <v>1</v>
      </c>
      <c r="Q3">
        <v>1.68</v>
      </c>
    </row>
    <row r="4" spans="2:19" x14ac:dyDescent="0.25">
      <c r="I4" s="220"/>
      <c r="J4" s="220"/>
      <c r="K4" s="220"/>
      <c r="L4" s="220"/>
      <c r="M4" s="220"/>
      <c r="N4" s="220"/>
      <c r="P4" s="2" t="s">
        <v>2</v>
      </c>
      <c r="Q4">
        <v>1.68</v>
      </c>
    </row>
    <row r="5" spans="2:19" x14ac:dyDescent="0.25">
      <c r="I5" s="220"/>
      <c r="J5" s="220"/>
      <c r="K5" s="220"/>
      <c r="L5" s="220"/>
      <c r="M5" s="220"/>
      <c r="N5" s="220"/>
      <c r="P5" s="2" t="s">
        <v>3</v>
      </c>
      <c r="Q5">
        <v>1.68</v>
      </c>
    </row>
    <row r="6" spans="2:19" x14ac:dyDescent="0.25">
      <c r="I6" s="220"/>
      <c r="J6" s="220"/>
      <c r="K6" s="220"/>
      <c r="L6" s="220"/>
      <c r="M6" s="220"/>
      <c r="N6" s="220"/>
      <c r="P6" s="2" t="s">
        <v>4</v>
      </c>
      <c r="Q6">
        <v>1.83</v>
      </c>
    </row>
    <row r="7" spans="2:19" ht="15" customHeight="1" x14ac:dyDescent="0.25">
      <c r="P7" s="2" t="s">
        <v>5</v>
      </c>
      <c r="Q7">
        <v>1.71</v>
      </c>
    </row>
    <row r="8" spans="2:19" x14ac:dyDescent="0.25">
      <c r="B8" s="3"/>
      <c r="C8" s="3"/>
      <c r="D8" s="4" t="s">
        <v>6</v>
      </c>
      <c r="E8" s="3"/>
      <c r="F8" s="3"/>
      <c r="G8" s="3"/>
      <c r="H8" s="3"/>
      <c r="I8" s="3"/>
      <c r="J8" s="5"/>
      <c r="K8" s="6" t="s">
        <v>7</v>
      </c>
      <c r="L8" s="5"/>
      <c r="M8" s="5"/>
      <c r="N8" s="5"/>
      <c r="O8" s="5"/>
      <c r="P8" s="2" t="s">
        <v>8</v>
      </c>
      <c r="Q8">
        <v>2.16</v>
      </c>
    </row>
    <row r="9" spans="2:19" x14ac:dyDescent="0.25">
      <c r="B9" s="3"/>
      <c r="C9" s="3"/>
      <c r="D9" s="7" t="s">
        <v>9</v>
      </c>
      <c r="E9" s="8"/>
      <c r="F9" s="8"/>
      <c r="G9" s="9" t="s">
        <v>10</v>
      </c>
      <c r="H9" s="3"/>
      <c r="I9" s="3"/>
      <c r="J9" s="5"/>
      <c r="K9" s="10"/>
      <c r="L9" s="5"/>
      <c r="M9" s="5"/>
      <c r="N9" s="5"/>
      <c r="O9" s="5"/>
      <c r="P9" s="2" t="s">
        <v>11</v>
      </c>
      <c r="Q9">
        <v>3.05</v>
      </c>
    </row>
    <row r="10" spans="2:19" x14ac:dyDescent="0.25">
      <c r="B10" s="3"/>
      <c r="C10" s="4"/>
      <c r="D10" s="7" t="s">
        <v>12</v>
      </c>
      <c r="E10" s="8"/>
      <c r="F10" s="8"/>
      <c r="G10" s="11"/>
      <c r="H10" s="3"/>
      <c r="I10" s="3"/>
      <c r="J10" s="5"/>
      <c r="K10" s="5"/>
      <c r="L10" s="5"/>
      <c r="M10" s="5"/>
      <c r="N10" s="5"/>
      <c r="O10" s="5"/>
      <c r="P10" s="5"/>
    </row>
    <row r="11" spans="2:19" ht="12.75" customHeight="1" x14ac:dyDescent="0.25">
      <c r="B11" s="3"/>
      <c r="C11" s="3"/>
      <c r="D11" s="12" t="str">
        <f>IF(G9="Other",G10,VLOOKUP(G9,$D$107:$E$112,2,FALSE))&amp;"Output\"&amp;D14&amp;"\"</f>
        <v>C:\Users\59866\ICF\CAFE - Documents\API\api_output\Output\SSP3-7.0\</v>
      </c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</row>
    <row r="12" spans="2:19" x14ac:dyDescent="0.25">
      <c r="B12" s="3"/>
      <c r="C12" s="3"/>
      <c r="D12" s="12"/>
      <c r="E12" s="3"/>
      <c r="F12" s="3"/>
      <c r="G12" s="3"/>
      <c r="H12" s="3"/>
      <c r="I12" s="3"/>
      <c r="J12" s="5"/>
      <c r="K12" s="5"/>
      <c r="L12" s="5"/>
      <c r="M12" s="5"/>
      <c r="N12" s="5"/>
      <c r="O12" s="5"/>
      <c r="P12" s="5"/>
    </row>
    <row r="13" spans="2:19" x14ac:dyDescent="0.25">
      <c r="B13" s="3"/>
      <c r="C13" s="3"/>
      <c r="D13" s="4" t="s">
        <v>13</v>
      </c>
      <c r="E13" s="3"/>
      <c r="F13" s="3"/>
      <c r="G13" s="3"/>
      <c r="H13" s="3"/>
      <c r="I13" s="3"/>
      <c r="J13" s="5"/>
      <c r="K13" s="10"/>
      <c r="L13" s="5"/>
      <c r="M13" s="5"/>
      <c r="N13" s="5"/>
      <c r="O13" s="5"/>
      <c r="P13" s="5"/>
    </row>
    <row r="14" spans="2:19" x14ac:dyDescent="0.25">
      <c r="B14" s="3"/>
      <c r="C14" s="3"/>
      <c r="D14" s="3" t="s">
        <v>5</v>
      </c>
      <c r="E14" s="108" t="str">
        <f>IF(INDEX([1]ListofScenarios!$C$25:$C$28,MATCH([1]!RadioOut,[1]ListofScenarios!$B$25:$B$28,0),1)=D14,"","Scenario Doesn't Match Interpolation File!")</f>
        <v/>
      </c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</row>
    <row r="15" spans="2:19" x14ac:dyDescent="0.25"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5"/>
    </row>
    <row r="16" spans="2:19" x14ac:dyDescent="0.25">
      <c r="B16" s="3"/>
      <c r="C16" s="3"/>
      <c r="D16" s="3"/>
      <c r="E16" s="3"/>
      <c r="F16" s="3"/>
      <c r="G16" s="3"/>
      <c r="H16" s="3"/>
      <c r="I16" s="3"/>
      <c r="J16" s="5"/>
      <c r="K16" s="5"/>
      <c r="L16" s="5"/>
      <c r="M16" s="5"/>
      <c r="N16" s="5"/>
      <c r="O16" s="5"/>
      <c r="P16" s="5"/>
    </row>
    <row r="17" spans="2:20" x14ac:dyDescent="0.25">
      <c r="B17" s="3"/>
      <c r="C17" s="3"/>
      <c r="D17" s="3"/>
      <c r="E17" s="3"/>
      <c r="F17" s="3"/>
      <c r="G17" s="3"/>
      <c r="H17" s="3"/>
      <c r="I17" s="3"/>
      <c r="J17" s="5"/>
      <c r="K17" s="5"/>
      <c r="L17" s="5"/>
      <c r="M17" s="5"/>
      <c r="N17" s="5"/>
      <c r="O17" s="5"/>
      <c r="P17" s="5"/>
    </row>
    <row r="18" spans="2:20" x14ac:dyDescent="0.25">
      <c r="B18" s="3"/>
      <c r="C18" s="3"/>
      <c r="D18" s="4" t="s">
        <v>14</v>
      </c>
      <c r="E18" s="3"/>
      <c r="F18" s="3"/>
      <c r="G18" s="3"/>
      <c r="H18" s="3"/>
      <c r="I18" s="3"/>
      <c r="J18" s="5"/>
      <c r="K18" s="5"/>
      <c r="L18" s="5"/>
      <c r="M18" s="5"/>
      <c r="N18" s="5"/>
      <c r="O18" s="5"/>
      <c r="P18" s="5"/>
    </row>
    <row r="19" spans="2:20" x14ac:dyDescent="0.25">
      <c r="B19" s="3"/>
      <c r="C19" s="12" t="str">
        <f>$C$56&amp;$D$11&amp;D19&amp;$C$58</f>
        <v>C:\Users\59866\ICF\CAFE - Documents\API\api_output\Output\SSP3-7.0\timeseries_output_LD_SSP370_Alt 0_Alt 1</v>
      </c>
      <c r="D19" s="3" t="s">
        <v>15</v>
      </c>
      <c r="E19" s="3"/>
      <c r="F19" s="3"/>
      <c r="G19" s="3"/>
      <c r="H19" s="3"/>
      <c r="I19" s="3"/>
      <c r="J19" s="5"/>
      <c r="K19" s="10" t="s">
        <v>16</v>
      </c>
      <c r="L19" s="5"/>
      <c r="M19" s="5"/>
      <c r="N19" s="5"/>
      <c r="O19" s="5"/>
      <c r="P19" s="5"/>
    </row>
    <row r="20" spans="2:20" x14ac:dyDescent="0.25">
      <c r="B20" s="3"/>
      <c r="C20" s="12" t="str">
        <f>$C$56&amp;$D$11&amp;D20&amp;$C$58</f>
        <v>C:\Users\59866\ICF\CAFE - Documents\API\api_output\Output\SSP3-7.0\timeseries_output_LD_SSP370_Alt 2_Alt 3</v>
      </c>
      <c r="D20" s="3" t="s">
        <v>17</v>
      </c>
      <c r="E20" s="3"/>
      <c r="F20" s="3"/>
      <c r="G20" s="3"/>
      <c r="H20" s="3"/>
      <c r="I20" s="3"/>
      <c r="J20" s="5"/>
      <c r="K20" s="5"/>
      <c r="L20" s="5"/>
      <c r="M20" s="5"/>
      <c r="N20" s="5"/>
      <c r="O20" s="5"/>
      <c r="P20" s="5"/>
    </row>
    <row r="21" spans="2:20" x14ac:dyDescent="0.25">
      <c r="B21" s="3"/>
      <c r="C21" s="12" t="str">
        <f>$C$56&amp;$D$11&amp;D21&amp;$C$58</f>
        <v>C:\Users\59866\ICF\CAFE - Documents\API\api_output\Output\SSP3-7.0\timeseries_output_LD_SSP370_Alt 4_Alt 5</v>
      </c>
      <c r="D21" s="3" t="s">
        <v>18</v>
      </c>
      <c r="E21" s="3"/>
      <c r="F21" s="3"/>
      <c r="G21" s="3"/>
      <c r="H21" s="3"/>
      <c r="I21" s="3"/>
      <c r="J21" s="5"/>
      <c r="K21" s="10"/>
      <c r="L21" s="5"/>
      <c r="M21" s="5"/>
      <c r="N21" s="5"/>
      <c r="O21" s="5"/>
      <c r="P21" s="5"/>
      <c r="R21" s="2"/>
    </row>
    <row r="22" spans="2:20" x14ac:dyDescent="0.25">
      <c r="B22" s="3"/>
      <c r="C22" s="12"/>
      <c r="D22" s="3"/>
      <c r="E22" s="3"/>
      <c r="F22" s="3"/>
      <c r="G22" s="3"/>
      <c r="H22" s="3"/>
      <c r="I22" s="3"/>
      <c r="J22" s="5"/>
      <c r="K22" s="5"/>
      <c r="L22" s="5"/>
      <c r="M22" s="5"/>
      <c r="N22" s="5"/>
      <c r="O22" s="5"/>
      <c r="P22" s="5"/>
      <c r="T22" s="2"/>
    </row>
    <row r="23" spans="2:20" x14ac:dyDescent="0.25">
      <c r="B23" s="3"/>
      <c r="C23" s="12"/>
      <c r="D23" s="3"/>
      <c r="E23" s="3"/>
      <c r="F23" s="3"/>
      <c r="G23" s="3"/>
      <c r="H23" s="3"/>
      <c r="I23" s="3"/>
      <c r="J23" s="5"/>
      <c r="K23" s="5"/>
      <c r="L23" s="5"/>
      <c r="M23" s="5"/>
      <c r="N23" s="5"/>
      <c r="O23" s="5"/>
      <c r="P23" s="5"/>
    </row>
    <row r="24" spans="2:20" x14ac:dyDescent="0.25">
      <c r="B24" s="3"/>
      <c r="C24" s="12"/>
      <c r="D24" s="3"/>
      <c r="E24" s="3"/>
      <c r="F24" s="3"/>
      <c r="G24" s="3"/>
      <c r="H24" s="3"/>
      <c r="I24" s="3"/>
      <c r="J24" s="5"/>
      <c r="K24" s="5"/>
      <c r="L24" s="5"/>
      <c r="M24" s="5"/>
      <c r="N24" s="5"/>
      <c r="O24" s="5"/>
      <c r="P24" s="5"/>
    </row>
    <row r="25" spans="2:20" x14ac:dyDescent="0.25">
      <c r="B25" s="3"/>
      <c r="C25" s="12"/>
      <c r="D25" s="3"/>
      <c r="E25" s="3"/>
      <c r="F25" s="3"/>
      <c r="G25" s="3"/>
      <c r="H25" s="3"/>
      <c r="I25" s="3"/>
      <c r="J25" s="5"/>
      <c r="K25" s="5"/>
      <c r="L25" s="5"/>
      <c r="M25" s="5"/>
      <c r="N25" s="5"/>
      <c r="O25" s="5"/>
      <c r="P25" s="5"/>
    </row>
    <row r="26" spans="2:20" x14ac:dyDescent="0.25">
      <c r="B26" s="3"/>
      <c r="C26" s="12"/>
      <c r="D26" s="3"/>
      <c r="E26" s="3"/>
      <c r="F26" s="3"/>
      <c r="G26" s="3"/>
      <c r="H26" s="3"/>
      <c r="I26" s="3"/>
      <c r="J26" s="5"/>
      <c r="K26" s="5"/>
      <c r="L26" s="5"/>
      <c r="M26" s="5"/>
      <c r="N26" s="5"/>
      <c r="O26" s="5"/>
      <c r="P26" s="5"/>
    </row>
    <row r="27" spans="2:20" x14ac:dyDescent="0.25">
      <c r="B27" s="3"/>
      <c r="C27" s="12"/>
      <c r="D27" s="3"/>
      <c r="E27" s="3"/>
      <c r="F27" s="3"/>
      <c r="G27" s="3"/>
      <c r="H27" s="3"/>
      <c r="I27" s="3"/>
      <c r="J27" s="5"/>
      <c r="K27" s="5"/>
      <c r="L27" s="5"/>
      <c r="M27" s="5"/>
      <c r="N27" s="5"/>
      <c r="O27" s="5"/>
      <c r="P27" s="5"/>
    </row>
    <row r="28" spans="2:20" x14ac:dyDescent="0.25">
      <c r="B28" s="3"/>
      <c r="C28" s="12"/>
      <c r="D28" s="3"/>
      <c r="E28" s="3"/>
      <c r="F28" s="3"/>
      <c r="G28" s="3"/>
      <c r="H28" s="3"/>
      <c r="I28" s="3"/>
      <c r="J28" s="5"/>
      <c r="K28" s="5"/>
      <c r="L28" s="5"/>
      <c r="M28" s="5"/>
      <c r="N28" s="5"/>
      <c r="O28" s="5"/>
      <c r="P28" s="5"/>
    </row>
    <row r="29" spans="2:20" x14ac:dyDescent="0.25">
      <c r="B29" s="3"/>
      <c r="C29" s="3"/>
      <c r="D29" s="3"/>
      <c r="E29" s="3"/>
      <c r="F29" s="3"/>
      <c r="G29" s="3"/>
      <c r="H29" s="3"/>
      <c r="I29" s="3"/>
      <c r="J29" s="5"/>
      <c r="K29" s="5"/>
      <c r="L29" s="5"/>
      <c r="M29" s="5"/>
      <c r="N29" s="5"/>
      <c r="O29" s="5"/>
      <c r="P29" s="5"/>
    </row>
    <row r="30" spans="2:20" x14ac:dyDescent="0.25">
      <c r="B30" s="3"/>
      <c r="C30" s="12"/>
      <c r="D30" s="3"/>
      <c r="E30" s="3"/>
      <c r="F30" s="3"/>
      <c r="G30" s="3"/>
      <c r="H30" s="3"/>
      <c r="I30" s="3"/>
      <c r="J30" s="5"/>
      <c r="K30" s="5"/>
      <c r="L30" s="5"/>
      <c r="M30" s="5"/>
      <c r="N30" s="5"/>
      <c r="O30" s="5"/>
      <c r="P30" s="5"/>
    </row>
    <row r="31" spans="2:20" x14ac:dyDescent="0.25">
      <c r="B31" s="3"/>
      <c r="C31" s="12"/>
      <c r="D31" s="3"/>
      <c r="E31" s="3"/>
      <c r="F31" s="3"/>
      <c r="G31" s="3"/>
      <c r="H31" s="3"/>
      <c r="I31" s="3"/>
      <c r="J31" s="5"/>
      <c r="K31" s="5"/>
      <c r="L31" s="5"/>
      <c r="M31" s="5"/>
      <c r="N31" s="5"/>
      <c r="O31" s="5"/>
      <c r="P31" s="5"/>
    </row>
    <row r="32" spans="2:20" x14ac:dyDescent="0.25">
      <c r="B32" s="3"/>
      <c r="C32" s="12"/>
      <c r="D32" s="3"/>
      <c r="E32" s="3"/>
      <c r="F32" s="3"/>
      <c r="G32" s="3"/>
      <c r="H32" s="3"/>
      <c r="I32" s="3"/>
      <c r="J32" s="5"/>
      <c r="K32" s="5"/>
      <c r="L32" s="5"/>
      <c r="M32" s="5"/>
      <c r="N32" s="5"/>
      <c r="O32" s="5"/>
      <c r="P32" s="5"/>
    </row>
    <row r="33" spans="2:16" x14ac:dyDescent="0.25">
      <c r="B33" s="3"/>
      <c r="C33" s="12"/>
      <c r="D33" s="3"/>
      <c r="E33" s="3"/>
      <c r="F33" s="3"/>
      <c r="G33" s="3"/>
      <c r="H33" s="3"/>
      <c r="I33" s="3"/>
      <c r="J33" s="5"/>
      <c r="K33" s="5"/>
      <c r="L33" s="5"/>
      <c r="M33" s="5"/>
      <c r="N33" s="5"/>
      <c r="O33" s="5"/>
      <c r="P33" s="5"/>
    </row>
    <row r="34" spans="2:16" x14ac:dyDescent="0.25">
      <c r="B34" s="3"/>
      <c r="C34" s="12"/>
      <c r="D34" s="3"/>
      <c r="E34" s="3"/>
      <c r="F34" s="3"/>
      <c r="G34" s="3"/>
      <c r="H34" s="3"/>
      <c r="I34" s="3"/>
      <c r="J34" s="5"/>
      <c r="K34" s="5"/>
      <c r="L34" s="5"/>
      <c r="M34" s="5"/>
      <c r="N34" s="5"/>
      <c r="O34" s="5"/>
      <c r="P34" s="5"/>
    </row>
    <row r="35" spans="2:16" x14ac:dyDescent="0.25">
      <c r="B35" s="3"/>
      <c r="C35" s="12"/>
      <c r="D35" s="3"/>
      <c r="E35" s="3"/>
      <c r="F35" s="3"/>
      <c r="G35" s="3"/>
      <c r="H35" s="3"/>
      <c r="I35" s="3"/>
      <c r="J35" s="5"/>
      <c r="K35" s="5"/>
      <c r="L35" s="5"/>
      <c r="M35" s="5"/>
      <c r="N35" s="5"/>
      <c r="O35" s="5"/>
      <c r="P35" s="5"/>
    </row>
    <row r="36" spans="2:16" x14ac:dyDescent="0.25">
      <c r="B36" s="3"/>
      <c r="C36" s="12"/>
      <c r="D36" s="3"/>
      <c r="E36" s="3"/>
      <c r="F36" s="3"/>
      <c r="G36" s="3"/>
      <c r="H36" s="3"/>
      <c r="I36" s="3"/>
      <c r="J36" s="5"/>
      <c r="K36" s="5"/>
      <c r="L36" s="5"/>
      <c r="M36" s="5"/>
      <c r="N36" s="5"/>
      <c r="O36" s="5"/>
      <c r="P36" s="5"/>
    </row>
    <row r="37" spans="2:16" x14ac:dyDescent="0.25">
      <c r="B37" s="3"/>
      <c r="C37" s="12"/>
      <c r="D37" s="3"/>
      <c r="E37" s="3"/>
      <c r="F37" s="3"/>
      <c r="G37" s="3"/>
      <c r="H37" s="3"/>
      <c r="I37" s="3"/>
      <c r="J37" s="5"/>
      <c r="K37" s="5"/>
      <c r="L37" s="5"/>
      <c r="M37" s="5"/>
      <c r="N37" s="5"/>
      <c r="O37" s="5"/>
      <c r="P37" s="5"/>
    </row>
    <row r="38" spans="2:16" x14ac:dyDescent="0.25">
      <c r="B38" s="3"/>
      <c r="C38" s="12"/>
      <c r="D38" s="3"/>
      <c r="E38" s="3"/>
      <c r="F38" s="3"/>
      <c r="G38" s="3"/>
      <c r="H38" s="3"/>
      <c r="I38" s="3"/>
      <c r="J38" s="5"/>
      <c r="K38" s="5"/>
      <c r="L38" s="5"/>
      <c r="M38" s="5"/>
      <c r="N38" s="5"/>
      <c r="O38" s="5"/>
      <c r="P38" s="5"/>
    </row>
    <row r="39" spans="2:16" x14ac:dyDescent="0.25">
      <c r="B39" s="3"/>
      <c r="C39" s="12"/>
      <c r="D39" s="3"/>
      <c r="E39" s="3"/>
      <c r="F39" s="3"/>
      <c r="G39" s="3"/>
      <c r="H39" s="3"/>
      <c r="I39" s="3"/>
      <c r="J39" s="5"/>
      <c r="K39" s="5"/>
      <c r="L39" s="5"/>
      <c r="M39" s="5"/>
      <c r="N39" s="5"/>
      <c r="O39" s="5"/>
      <c r="P39" s="5"/>
    </row>
    <row r="40" spans="2:16" x14ac:dyDescent="0.25">
      <c r="B40" s="3"/>
      <c r="C40" s="3"/>
      <c r="D40" s="3"/>
      <c r="E40" s="3"/>
      <c r="F40" s="3"/>
      <c r="G40" s="3"/>
      <c r="H40" s="3"/>
      <c r="I40" s="3"/>
      <c r="J40" s="5"/>
      <c r="K40" s="5"/>
      <c r="L40" s="5"/>
      <c r="M40" s="5"/>
      <c r="N40" s="5"/>
      <c r="O40" s="5"/>
      <c r="P40" s="5"/>
    </row>
    <row r="41" spans="2:16" x14ac:dyDescent="0.25">
      <c r="B41" s="3"/>
      <c r="C41" s="3"/>
      <c r="D41" s="3"/>
      <c r="E41" s="3"/>
      <c r="F41" s="3"/>
      <c r="G41" s="3"/>
      <c r="H41" s="3"/>
      <c r="I41" s="3"/>
      <c r="J41" s="5"/>
      <c r="K41" s="5"/>
      <c r="L41" s="5"/>
      <c r="M41" s="5"/>
      <c r="N41" s="5"/>
      <c r="O41" s="5"/>
      <c r="P41" s="5"/>
    </row>
    <row r="42" spans="2:16" x14ac:dyDescent="0.25">
      <c r="B42" s="3"/>
      <c r="C42" s="12"/>
      <c r="D42" s="3"/>
      <c r="E42" s="3"/>
      <c r="F42" s="3"/>
      <c r="G42" s="3"/>
      <c r="H42" s="3"/>
      <c r="I42" s="3"/>
      <c r="J42" s="5"/>
      <c r="K42" s="5"/>
      <c r="L42" s="5"/>
      <c r="M42" s="5"/>
      <c r="N42" s="5"/>
      <c r="O42" s="5"/>
      <c r="P42" s="5"/>
    </row>
    <row r="43" spans="2:16" x14ac:dyDescent="0.25">
      <c r="B43" s="3"/>
      <c r="C43" s="12"/>
      <c r="D43" s="3"/>
      <c r="E43" s="3"/>
      <c r="F43" s="3"/>
      <c r="G43" s="3"/>
      <c r="H43" s="3"/>
      <c r="I43" s="3"/>
      <c r="J43" s="5"/>
      <c r="K43" s="5"/>
      <c r="L43" s="5"/>
      <c r="M43" s="5"/>
      <c r="N43" s="5"/>
      <c r="O43" s="5"/>
      <c r="P43" s="5"/>
    </row>
    <row r="44" spans="2:16" x14ac:dyDescent="0.25">
      <c r="B44" s="3"/>
      <c r="C44" s="12"/>
      <c r="D44" s="3"/>
      <c r="E44" s="3"/>
      <c r="F44" s="3"/>
      <c r="G44" s="3"/>
      <c r="H44" s="3"/>
      <c r="I44" s="3"/>
      <c r="J44" s="5"/>
      <c r="K44" s="5"/>
      <c r="L44" s="5"/>
      <c r="M44" s="5"/>
      <c r="N44" s="5"/>
      <c r="O44" s="5"/>
      <c r="P44" s="5"/>
    </row>
    <row r="45" spans="2:16" x14ac:dyDescent="0.25">
      <c r="B45" s="3"/>
      <c r="C45" s="12"/>
      <c r="D45" s="3"/>
      <c r="E45" s="3"/>
      <c r="F45" s="3"/>
      <c r="G45" s="3"/>
      <c r="H45" s="3"/>
      <c r="I45" s="3"/>
      <c r="J45" s="5"/>
      <c r="K45" s="5"/>
      <c r="L45" s="5"/>
      <c r="M45" s="5"/>
      <c r="N45" s="5"/>
      <c r="O45" s="5"/>
      <c r="P45" s="5"/>
    </row>
    <row r="46" spans="2:16" x14ac:dyDescent="0.25">
      <c r="B46" s="3"/>
      <c r="C46" s="12"/>
      <c r="D46" s="3"/>
      <c r="E46" s="3"/>
      <c r="F46" s="3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2:16" x14ac:dyDescent="0.25">
      <c r="B47" s="3"/>
      <c r="C47" s="12"/>
      <c r="D47" s="3"/>
      <c r="E47" s="3"/>
      <c r="F47" s="3"/>
      <c r="G47" s="3"/>
      <c r="H47" s="3"/>
      <c r="I47" s="3"/>
      <c r="J47" s="5"/>
      <c r="K47" s="5"/>
      <c r="L47" s="5"/>
      <c r="M47" s="5"/>
      <c r="N47" s="5"/>
      <c r="O47" s="5"/>
      <c r="P47" s="5"/>
    </row>
    <row r="48" spans="2:16" x14ac:dyDescent="0.25">
      <c r="B48" s="3"/>
      <c r="C48" s="12"/>
      <c r="D48" s="3"/>
      <c r="E48" s="3"/>
      <c r="F48" s="3"/>
      <c r="G48" s="3"/>
      <c r="H48" s="3"/>
      <c r="I48" s="3"/>
      <c r="J48" s="5"/>
      <c r="K48" s="5"/>
      <c r="L48" s="5"/>
      <c r="M48" s="5"/>
      <c r="N48" s="5"/>
      <c r="O48" s="5"/>
      <c r="P48" s="5"/>
    </row>
    <row r="49" spans="2:16" x14ac:dyDescent="0.25">
      <c r="B49" s="3"/>
      <c r="C49" s="12"/>
      <c r="D49" s="3"/>
      <c r="E49" s="3"/>
      <c r="F49" s="3"/>
      <c r="G49" s="3"/>
      <c r="H49" s="3"/>
      <c r="I49" s="3"/>
      <c r="J49" s="5"/>
      <c r="K49" s="5"/>
      <c r="L49" s="5"/>
      <c r="M49" s="5"/>
      <c r="N49" s="5"/>
      <c r="O49" s="5"/>
      <c r="P49" s="5"/>
    </row>
    <row r="50" spans="2:16" x14ac:dyDescent="0.25">
      <c r="B50" s="3"/>
      <c r="C50" s="12"/>
      <c r="D50" s="3"/>
      <c r="E50" s="3"/>
      <c r="F50" s="3"/>
      <c r="G50" s="3"/>
      <c r="H50" s="3"/>
      <c r="I50" s="3"/>
      <c r="J50" s="5"/>
      <c r="K50" s="5"/>
      <c r="L50" s="5"/>
      <c r="M50" s="5"/>
      <c r="N50" s="5"/>
      <c r="O50" s="5"/>
      <c r="P50" s="5"/>
    </row>
    <row r="51" spans="2:16" x14ac:dyDescent="0.25">
      <c r="B51" s="3"/>
      <c r="C51" s="12"/>
      <c r="D51" s="3"/>
      <c r="E51" s="3"/>
      <c r="F51" s="3"/>
      <c r="G51" s="3"/>
      <c r="H51" s="3"/>
      <c r="I51" s="3"/>
      <c r="J51" s="5"/>
      <c r="K51" s="5"/>
      <c r="L51" s="5"/>
      <c r="M51" s="5"/>
      <c r="N51" s="5"/>
      <c r="O51" s="5"/>
      <c r="P51" s="5"/>
    </row>
    <row r="52" spans="2:16" x14ac:dyDescent="0.25">
      <c r="B52" s="3"/>
      <c r="C52" s="12"/>
      <c r="D52" s="3"/>
      <c r="E52" s="3"/>
      <c r="F52" s="3"/>
      <c r="G52" s="3"/>
      <c r="H52" s="3"/>
      <c r="I52" s="3"/>
      <c r="J52" s="5"/>
      <c r="K52" s="5"/>
      <c r="L52" s="5"/>
      <c r="M52" s="5"/>
      <c r="N52" s="5"/>
      <c r="O52" s="5"/>
      <c r="P52" s="5"/>
    </row>
    <row r="56" spans="2:16" x14ac:dyDescent="0.25">
      <c r="C56" s="2"/>
    </row>
    <row r="103" spans="4:6" x14ac:dyDescent="0.25">
      <c r="D103" s="111" t="s">
        <v>19</v>
      </c>
      <c r="E103" s="111"/>
      <c r="F103" s="111"/>
    </row>
    <row r="105" spans="4:6" x14ac:dyDescent="0.25">
      <c r="D105" s="2"/>
    </row>
    <row r="106" spans="4:6" x14ac:dyDescent="0.25">
      <c r="D106" s="2"/>
    </row>
    <row r="107" spans="4:6" x14ac:dyDescent="0.25">
      <c r="D107" s="2" t="s">
        <v>20</v>
      </c>
      <c r="E107" s="13" t="s">
        <v>21</v>
      </c>
    </row>
    <row r="108" spans="4:6" x14ac:dyDescent="0.25">
      <c r="D108" s="2" t="s">
        <v>22</v>
      </c>
      <c r="E108" s="13" t="s">
        <v>23</v>
      </c>
    </row>
    <row r="109" spans="4:6" x14ac:dyDescent="0.25">
      <c r="D109" s="2" t="s">
        <v>24</v>
      </c>
      <c r="E109" s="110" t="s">
        <v>25</v>
      </c>
    </row>
    <row r="110" spans="4:6" x14ac:dyDescent="0.25">
      <c r="D110" s="2" t="s">
        <v>10</v>
      </c>
      <c r="E110" t="s">
        <v>26</v>
      </c>
    </row>
    <row r="111" spans="4:6" x14ac:dyDescent="0.25">
      <c r="D111" s="2" t="s">
        <v>27</v>
      </c>
      <c r="E111" s="2" t="s">
        <v>28</v>
      </c>
    </row>
    <row r="112" spans="4:6" x14ac:dyDescent="0.25">
      <c r="D112" s="2" t="s">
        <v>29</v>
      </c>
      <c r="E112" t="s">
        <v>30</v>
      </c>
    </row>
    <row r="113" spans="4:4" x14ac:dyDescent="0.25">
      <c r="D113" s="2" t="s">
        <v>3</v>
      </c>
    </row>
    <row r="114" spans="4:4" x14ac:dyDescent="0.25">
      <c r="D114" s="2"/>
    </row>
  </sheetData>
  <mergeCells count="1">
    <mergeCell ref="I3:N6"/>
  </mergeCells>
  <phoneticPr fontId="17" type="noConversion"/>
  <dataValidations count="2">
    <dataValidation type="list" allowBlank="1" showInputMessage="1" showErrorMessage="1" sqref="D14" xr:uid="{00000000-0002-0000-0000-000000000000}">
      <formula1>$P$5:$P$9</formula1>
    </dataValidation>
    <dataValidation type="list" allowBlank="1" showInputMessage="1" showErrorMessage="1" sqref="G9" xr:uid="{00000000-0002-0000-0000-000001000000}">
      <formula1>$D$107:$D$112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10</xdr:col>
                    <xdr:colOff>28575</xdr:colOff>
                    <xdr:row>20</xdr:row>
                    <xdr:rowOff>123825</xdr:rowOff>
                  </from>
                  <to>
                    <xdr:col>12</xdr:col>
                    <xdr:colOff>180975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Tables">
                <anchor moveWithCells="1" sizeWithCells="1">
                  <from>
                    <xdr:col>9</xdr:col>
                    <xdr:colOff>561975</xdr:colOff>
                    <xdr:row>34</xdr:row>
                    <xdr:rowOff>104775</xdr:rowOff>
                  </from>
                  <to>
                    <xdr:col>11</xdr:col>
                    <xdr:colOff>228600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Graphs">
                <anchor moveWithCells="1" sizeWithCells="1">
                  <from>
                    <xdr:col>11</xdr:col>
                    <xdr:colOff>352425</xdr:colOff>
                    <xdr:row>34</xdr:row>
                    <xdr:rowOff>104775</xdr:rowOff>
                  </from>
                  <to>
                    <xdr:col>13</xdr:col>
                    <xdr:colOff>85725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10</xdr:col>
                    <xdr:colOff>104775</xdr:colOff>
                    <xdr:row>21</xdr:row>
                    <xdr:rowOff>76200</xdr:rowOff>
                  </from>
                  <to>
                    <xdr:col>12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180975</xdr:rowOff>
                  </from>
                  <to>
                    <xdr:col>12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Button 11">
              <controlPr defaultSize="0" print="0" autoFill="0" autoPict="0" macro="[0]!Populate">
                <anchor moveWithCells="1" sizeWithCells="1">
                  <from>
                    <xdr:col>10</xdr:col>
                    <xdr:colOff>219075</xdr:colOff>
                    <xdr:row>13</xdr:row>
                    <xdr:rowOff>66675</xdr:rowOff>
                  </from>
                  <to>
                    <xdr:col>13</xdr:col>
                    <xdr:colOff>371475</xdr:colOff>
                    <xdr:row>16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5">
    <tabColor theme="7" tint="0.59999389629810485"/>
  </sheetPr>
  <dimension ref="A1:DU356"/>
  <sheetViews>
    <sheetView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0" width="11.85546875" customWidth="1"/>
    <col min="11" max="122" width="11.85546875" bestFit="1" customWidth="1"/>
    <col min="123" max="123" width="9.85546875" bestFit="1" customWidth="1"/>
    <col min="124" max="125" width="8" bestFit="1" customWidth="1"/>
  </cols>
  <sheetData>
    <row r="1" spans="1:125" x14ac:dyDescent="0.25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130</v>
      </c>
      <c r="I1" t="s">
        <v>131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5" x14ac:dyDescent="0.25">
      <c r="A2" t="s">
        <v>132</v>
      </c>
      <c r="B2" t="s">
        <v>133</v>
      </c>
      <c r="C2" t="s">
        <v>134</v>
      </c>
      <c r="D2" t="s">
        <v>135</v>
      </c>
      <c r="E2">
        <v>5</v>
      </c>
      <c r="F2" t="s">
        <v>136</v>
      </c>
      <c r="G2" t="s">
        <v>137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435.54690449999998</v>
      </c>
      <c r="AV2">
        <v>438.88433149999997</v>
      </c>
      <c r="AW2">
        <v>442.28183849999999</v>
      </c>
      <c r="AX2">
        <v>445.74171899999999</v>
      </c>
      <c r="AY2">
        <v>449.29505599999999</v>
      </c>
      <c r="AZ2">
        <v>452.86659800000001</v>
      </c>
      <c r="BA2">
        <v>456.4480605</v>
      </c>
      <c r="BB2">
        <v>460.08972799999998</v>
      </c>
      <c r="BC2">
        <v>463.74918700000001</v>
      </c>
      <c r="BD2">
        <v>467.48240399999997</v>
      </c>
      <c r="BE2">
        <v>471.24510550000002</v>
      </c>
      <c r="BF2">
        <v>475.05130650000001</v>
      </c>
      <c r="BG2">
        <v>478.902242</v>
      </c>
      <c r="BH2">
        <v>482.79774099999997</v>
      </c>
      <c r="BI2">
        <v>486.7365575</v>
      </c>
      <c r="BJ2">
        <v>490.70495499999998</v>
      </c>
      <c r="BK2">
        <v>494.70639749999998</v>
      </c>
      <c r="BL2">
        <v>498.72065900000001</v>
      </c>
      <c r="BM2">
        <v>502.74095549999998</v>
      </c>
      <c r="BN2">
        <v>506.7925765</v>
      </c>
      <c r="BO2">
        <v>510.88155999999998</v>
      </c>
      <c r="BP2">
        <v>515.03203150000002</v>
      </c>
      <c r="BQ2">
        <v>519.20518849999996</v>
      </c>
      <c r="BR2">
        <v>523.47213699999998</v>
      </c>
      <c r="BS2">
        <v>527.793139</v>
      </c>
      <c r="BT2">
        <v>532.11016749999999</v>
      </c>
      <c r="BU2">
        <v>536.40250749999996</v>
      </c>
      <c r="BV2">
        <v>540.73095550000005</v>
      </c>
      <c r="BW2">
        <v>545.07430350000004</v>
      </c>
      <c r="BX2">
        <v>549.44155650000005</v>
      </c>
      <c r="BY2">
        <v>553.84727550000002</v>
      </c>
      <c r="BZ2">
        <v>558.28801950000002</v>
      </c>
      <c r="CA2">
        <v>562.80187049999995</v>
      </c>
      <c r="CB2">
        <v>567.3433225</v>
      </c>
      <c r="CC2">
        <v>571.90707950000001</v>
      </c>
      <c r="CD2">
        <v>576.49831500000005</v>
      </c>
      <c r="CE2">
        <v>581.11819049999997</v>
      </c>
      <c r="CF2">
        <v>585.76854500000002</v>
      </c>
      <c r="CG2">
        <v>590.45085849999998</v>
      </c>
      <c r="CH2">
        <v>595.166785</v>
      </c>
      <c r="CI2">
        <v>599.91919849999999</v>
      </c>
      <c r="CJ2">
        <v>604.69918250000001</v>
      </c>
      <c r="CK2">
        <v>609.50561700000003</v>
      </c>
      <c r="CL2">
        <v>614.34587499999998</v>
      </c>
      <c r="CM2">
        <v>619.21758750000004</v>
      </c>
      <c r="CN2">
        <v>624.1183125</v>
      </c>
      <c r="CO2">
        <v>629.05063299999995</v>
      </c>
      <c r="CP2">
        <v>633.99000899999999</v>
      </c>
      <c r="CQ2">
        <v>638.92517799999996</v>
      </c>
      <c r="CR2">
        <v>643.8937985</v>
      </c>
      <c r="CS2">
        <v>648.92622800000004</v>
      </c>
      <c r="CT2">
        <v>654.05075999999997</v>
      </c>
      <c r="CU2">
        <v>659.21769600000005</v>
      </c>
      <c r="CV2">
        <v>664.42776200000003</v>
      </c>
      <c r="CW2">
        <v>669.64364399999999</v>
      </c>
      <c r="CX2">
        <v>674.88265049999995</v>
      </c>
      <c r="CY2">
        <v>680.17475850000005</v>
      </c>
      <c r="CZ2">
        <v>685.51678000000004</v>
      </c>
      <c r="DA2">
        <v>690.90860050000003</v>
      </c>
      <c r="DB2">
        <v>696.3497605</v>
      </c>
      <c r="DC2">
        <v>701.84019550000005</v>
      </c>
      <c r="DD2">
        <v>707.38071000000002</v>
      </c>
      <c r="DE2">
        <v>712.97208550000005</v>
      </c>
      <c r="DF2">
        <v>718.66030899999998</v>
      </c>
      <c r="DG2">
        <v>724.41289949999998</v>
      </c>
      <c r="DH2">
        <v>730.23520350000001</v>
      </c>
      <c r="DI2">
        <v>736.12461350000001</v>
      </c>
      <c r="DJ2">
        <v>742.07634350000001</v>
      </c>
      <c r="DK2">
        <v>748.12891850000005</v>
      </c>
      <c r="DL2">
        <v>754.25956050000002</v>
      </c>
      <c r="DM2">
        <v>760.44774749999999</v>
      </c>
      <c r="DN2">
        <v>766.6380355</v>
      </c>
      <c r="DO2">
        <v>772.90312849999998</v>
      </c>
      <c r="DP2">
        <v>779.24917700000003</v>
      </c>
    </row>
    <row r="3" spans="1:125" x14ac:dyDescent="0.25">
      <c r="A3" t="s">
        <v>132</v>
      </c>
      <c r="B3" t="s">
        <v>133</v>
      </c>
      <c r="C3" t="s">
        <v>134</v>
      </c>
      <c r="D3" t="s">
        <v>135</v>
      </c>
      <c r="E3">
        <v>5</v>
      </c>
      <c r="F3" t="s">
        <v>138</v>
      </c>
      <c r="G3" t="s">
        <v>139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>
        <v>1.1338711029999999</v>
      </c>
      <c r="AT3">
        <v>1.157810593</v>
      </c>
      <c r="AU3">
        <v>1.185909858</v>
      </c>
      <c r="AV3">
        <v>1.2116567789999999</v>
      </c>
      <c r="AW3">
        <v>1.237470407</v>
      </c>
      <c r="AX3">
        <v>1.2659018280000001</v>
      </c>
      <c r="AY3">
        <v>1.2958323279999999</v>
      </c>
      <c r="AZ3">
        <v>1.3240338679999999</v>
      </c>
      <c r="BA3">
        <v>1.3533721030000001</v>
      </c>
      <c r="BB3">
        <v>1.3859816620000001</v>
      </c>
      <c r="BC3">
        <v>1.4211828479999999</v>
      </c>
      <c r="BD3">
        <v>1.4618593479999999</v>
      </c>
      <c r="BE3">
        <v>1.491191328</v>
      </c>
      <c r="BF3">
        <v>1.5135849750000001</v>
      </c>
      <c r="BG3">
        <v>1.542140456</v>
      </c>
      <c r="BH3">
        <v>1.5660770930000001</v>
      </c>
      <c r="BI3">
        <v>1.591152152</v>
      </c>
      <c r="BJ3">
        <v>1.617609936</v>
      </c>
      <c r="BK3">
        <v>1.6426244169999999</v>
      </c>
      <c r="BL3">
        <v>1.6697279169999999</v>
      </c>
      <c r="BM3">
        <v>1.7015009750000001</v>
      </c>
      <c r="BN3">
        <v>1.739155789</v>
      </c>
      <c r="BO3">
        <v>1.7725622889999999</v>
      </c>
      <c r="BP3">
        <v>1.803406799</v>
      </c>
      <c r="BQ3">
        <v>1.830396299</v>
      </c>
      <c r="BR3">
        <v>1.8542783380000001</v>
      </c>
      <c r="BS3">
        <v>1.881468162</v>
      </c>
      <c r="BT3">
        <v>1.9096277109999999</v>
      </c>
      <c r="BU3">
        <v>1.933211172</v>
      </c>
      <c r="BV3">
        <v>1.9614102010000001</v>
      </c>
      <c r="BW3">
        <v>1.9907454069999999</v>
      </c>
      <c r="BX3">
        <v>2.0211685250000002</v>
      </c>
      <c r="BY3">
        <v>2.0505230249999999</v>
      </c>
      <c r="BZ3">
        <v>2.0798010250000001</v>
      </c>
      <c r="CA3">
        <v>2.1074789749999998</v>
      </c>
      <c r="CB3">
        <v>2.1334449750000002</v>
      </c>
      <c r="CC3">
        <v>2.1567295249999998</v>
      </c>
      <c r="CD3">
        <v>2.1808459070000001</v>
      </c>
      <c r="CE3">
        <v>2.2055809069999999</v>
      </c>
      <c r="CF3">
        <v>2.2309461129999999</v>
      </c>
      <c r="CG3">
        <v>2.2572616129999998</v>
      </c>
      <c r="CH3">
        <v>2.2861379359999998</v>
      </c>
      <c r="CI3">
        <v>2.317442926</v>
      </c>
      <c r="CJ3">
        <v>2.3482363679999998</v>
      </c>
      <c r="CK3">
        <v>2.3766002300000002</v>
      </c>
      <c r="CL3">
        <v>2.4033298190000001</v>
      </c>
      <c r="CM3">
        <v>2.4294225250000001</v>
      </c>
      <c r="CN3">
        <v>2.4522415739999999</v>
      </c>
      <c r="CO3">
        <v>2.4778697790000002</v>
      </c>
      <c r="CP3">
        <v>2.5033759070000001</v>
      </c>
      <c r="CQ3">
        <v>2.5260845540000001</v>
      </c>
      <c r="CR3">
        <v>2.5536659460000002</v>
      </c>
      <c r="CS3">
        <v>2.5823934460000002</v>
      </c>
      <c r="CT3">
        <v>2.6104355250000002</v>
      </c>
      <c r="CU3">
        <v>2.6398745250000002</v>
      </c>
      <c r="CV3">
        <v>2.6695055249999999</v>
      </c>
      <c r="CW3">
        <v>2.6996939260000001</v>
      </c>
      <c r="CX3">
        <v>2.7281019259999999</v>
      </c>
      <c r="CY3">
        <v>2.7555269259999999</v>
      </c>
      <c r="CZ3">
        <v>2.782917426</v>
      </c>
      <c r="DA3">
        <v>2.8093769260000001</v>
      </c>
      <c r="DB3">
        <v>2.8358769260000001</v>
      </c>
      <c r="DC3">
        <v>2.8631154259999998</v>
      </c>
      <c r="DD3">
        <v>2.8907749069999999</v>
      </c>
      <c r="DE3">
        <v>2.9199399069999998</v>
      </c>
      <c r="DF3">
        <v>2.9506284260000002</v>
      </c>
      <c r="DG3">
        <v>2.9817449950000001</v>
      </c>
      <c r="DH3">
        <v>3.013217907</v>
      </c>
      <c r="DI3">
        <v>3.0430839070000002</v>
      </c>
      <c r="DJ3">
        <v>3.0712839070000002</v>
      </c>
      <c r="DK3">
        <v>3.0977312700000001</v>
      </c>
      <c r="DL3">
        <v>3.1235557699999998</v>
      </c>
      <c r="DM3">
        <v>3.1498283580000002</v>
      </c>
      <c r="DN3">
        <v>3.1766902699999999</v>
      </c>
      <c r="DO3">
        <v>3.2044833970000002</v>
      </c>
      <c r="DP3">
        <v>3.2348881230000002</v>
      </c>
    </row>
    <row r="4" spans="1:125" x14ac:dyDescent="0.25">
      <c r="A4" t="s">
        <v>132</v>
      </c>
      <c r="B4" t="s">
        <v>133</v>
      </c>
      <c r="C4" t="s">
        <v>134</v>
      </c>
      <c r="D4" t="s">
        <v>135</v>
      </c>
      <c r="E4">
        <v>17</v>
      </c>
      <c r="F4" t="s">
        <v>136</v>
      </c>
      <c r="G4" t="s">
        <v>137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436.27405820000001</v>
      </c>
      <c r="AV4">
        <v>439.70918640000002</v>
      </c>
      <c r="AW4">
        <v>443.16477359999999</v>
      </c>
      <c r="AX4" s="109">
        <v>446.7009971</v>
      </c>
      <c r="AY4">
        <v>450.31369189999998</v>
      </c>
      <c r="AZ4">
        <v>453.92969419999997</v>
      </c>
      <c r="BA4">
        <v>457.62987900000002</v>
      </c>
      <c r="BB4">
        <v>461.37353030000003</v>
      </c>
      <c r="BC4">
        <v>465.1431771</v>
      </c>
      <c r="BD4">
        <v>468.95358970000001</v>
      </c>
      <c r="BE4">
        <v>472.82628240000003</v>
      </c>
      <c r="BF4">
        <v>476.76367829999998</v>
      </c>
      <c r="BG4">
        <v>480.63671010000002</v>
      </c>
      <c r="BH4">
        <v>484.63858279999999</v>
      </c>
      <c r="BI4">
        <v>488.70298209999999</v>
      </c>
      <c r="BJ4">
        <v>492.73559310000002</v>
      </c>
      <c r="BK4">
        <v>496.78743120000001</v>
      </c>
      <c r="BL4">
        <v>500.95767849999999</v>
      </c>
      <c r="BM4">
        <v>505.1082887</v>
      </c>
      <c r="BN4">
        <v>509.3568065</v>
      </c>
      <c r="BO4">
        <v>513.64369610000006</v>
      </c>
      <c r="BP4">
        <v>517.97433409999996</v>
      </c>
      <c r="BQ4">
        <v>522.34611129999996</v>
      </c>
      <c r="BR4">
        <v>526.7503729</v>
      </c>
      <c r="BS4">
        <v>531.1506766</v>
      </c>
      <c r="BT4">
        <v>535.55398730000002</v>
      </c>
      <c r="BU4">
        <v>539.97783649999997</v>
      </c>
      <c r="BV4">
        <v>544.42960730000004</v>
      </c>
      <c r="BW4">
        <v>548.90002779999998</v>
      </c>
      <c r="BX4">
        <v>553.42592730000001</v>
      </c>
      <c r="BY4">
        <v>557.98218420000001</v>
      </c>
      <c r="BZ4">
        <v>562.60790350000002</v>
      </c>
      <c r="CA4">
        <v>567.306915</v>
      </c>
      <c r="CB4">
        <v>572.02671599999996</v>
      </c>
      <c r="CC4">
        <v>576.74730290000002</v>
      </c>
      <c r="CD4">
        <v>581.54647499999999</v>
      </c>
      <c r="CE4">
        <v>586.36801119999996</v>
      </c>
      <c r="CF4">
        <v>591.11825759999999</v>
      </c>
      <c r="CG4">
        <v>595.91059499999994</v>
      </c>
      <c r="CH4">
        <v>600.79585770000006</v>
      </c>
      <c r="CI4">
        <v>605.71992820000003</v>
      </c>
      <c r="CJ4">
        <v>610.67010860000005</v>
      </c>
      <c r="CK4">
        <v>615.63817570000003</v>
      </c>
      <c r="CL4">
        <v>620.67954280000004</v>
      </c>
      <c r="CM4">
        <v>625.75793580000004</v>
      </c>
      <c r="CN4">
        <v>630.87088219999998</v>
      </c>
      <c r="CO4">
        <v>636.00560670000004</v>
      </c>
      <c r="CP4">
        <v>641.18106780000005</v>
      </c>
      <c r="CQ4">
        <v>646.41983189999996</v>
      </c>
      <c r="CR4">
        <v>651.63529310000001</v>
      </c>
      <c r="CS4">
        <v>656.87110089999999</v>
      </c>
      <c r="CT4">
        <v>662.14492640000003</v>
      </c>
      <c r="CU4">
        <v>667.49275220000004</v>
      </c>
      <c r="CV4">
        <v>672.90501919999997</v>
      </c>
      <c r="CW4">
        <v>678.33596439999997</v>
      </c>
      <c r="CX4">
        <v>683.82195420000005</v>
      </c>
      <c r="CY4">
        <v>689.36063950000005</v>
      </c>
      <c r="CZ4">
        <v>694.94835460000002</v>
      </c>
      <c r="DA4">
        <v>700.58615329999998</v>
      </c>
      <c r="DB4">
        <v>706.26097140000002</v>
      </c>
      <c r="DC4">
        <v>711.93241009999997</v>
      </c>
      <c r="DD4">
        <v>717.75062590000005</v>
      </c>
      <c r="DE4">
        <v>723.59475569999995</v>
      </c>
      <c r="DF4">
        <v>729.48418790000005</v>
      </c>
      <c r="DG4">
        <v>735.44648710000001</v>
      </c>
      <c r="DH4">
        <v>741.4692364</v>
      </c>
      <c r="DI4">
        <v>747.50846330000002</v>
      </c>
      <c r="DJ4">
        <v>753.62277610000001</v>
      </c>
      <c r="DK4">
        <v>759.86035479999998</v>
      </c>
      <c r="DL4">
        <v>766.17354899999998</v>
      </c>
      <c r="DM4">
        <v>772.52529370000002</v>
      </c>
      <c r="DN4">
        <v>778.90625199999999</v>
      </c>
      <c r="DO4">
        <v>785.35304059999999</v>
      </c>
      <c r="DP4">
        <v>791.89629149999996</v>
      </c>
    </row>
    <row r="5" spans="1:125" x14ac:dyDescent="0.25">
      <c r="A5" t="s">
        <v>132</v>
      </c>
      <c r="B5" t="s">
        <v>133</v>
      </c>
      <c r="C5" t="s">
        <v>134</v>
      </c>
      <c r="D5" t="s">
        <v>135</v>
      </c>
      <c r="E5">
        <v>17</v>
      </c>
      <c r="F5" t="s">
        <v>138</v>
      </c>
      <c r="G5" t="s">
        <v>139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1.278330148</v>
      </c>
      <c r="AU5">
        <v>1.31077566</v>
      </c>
      <c r="AV5">
        <v>1.343301726</v>
      </c>
      <c r="AW5">
        <v>1.3717188810000001</v>
      </c>
      <c r="AX5">
        <v>1.40090264</v>
      </c>
      <c r="AY5">
        <v>1.4322719850000001</v>
      </c>
      <c r="AZ5" s="109">
        <v>1.4603356320000001</v>
      </c>
      <c r="BA5" s="109">
        <v>1.490889028</v>
      </c>
      <c r="BB5" s="109">
        <v>1.5258135150000001</v>
      </c>
      <c r="BC5" s="109">
        <v>1.5631685749999999</v>
      </c>
      <c r="BD5" s="109">
        <v>1.601228605</v>
      </c>
      <c r="BE5" s="109">
        <v>1.63589224</v>
      </c>
      <c r="BF5" s="109">
        <v>1.6704659129999999</v>
      </c>
      <c r="BG5" s="109">
        <v>1.700865721</v>
      </c>
      <c r="BH5" s="109">
        <v>1.736543554</v>
      </c>
      <c r="BI5" s="109">
        <v>1.7687608560000001</v>
      </c>
      <c r="BJ5" s="109">
        <v>1.7994693850000001</v>
      </c>
      <c r="BK5" s="109">
        <v>1.8309135400000001</v>
      </c>
      <c r="BL5" s="109">
        <v>1.8674088280000001</v>
      </c>
      <c r="BM5" s="109">
        <v>1.9058382169999999</v>
      </c>
      <c r="BN5" s="109">
        <v>1.9432183169999999</v>
      </c>
      <c r="BO5" s="109">
        <v>1.984097926</v>
      </c>
      <c r="BP5" s="109">
        <v>2.0205742889999998</v>
      </c>
      <c r="BQ5" s="109">
        <v>2.0548517890000002</v>
      </c>
      <c r="BR5" s="109">
        <v>2.0843946889999998</v>
      </c>
      <c r="BS5" s="109">
        <v>2.113038489</v>
      </c>
      <c r="BT5" s="109">
        <v>2.1398857740000001</v>
      </c>
      <c r="BU5" s="109">
        <v>2.1660205260000001</v>
      </c>
      <c r="BV5" s="109">
        <v>2.1953326259999999</v>
      </c>
      <c r="BW5" s="109">
        <v>2.2299336620000001</v>
      </c>
      <c r="BX5" s="109">
        <v>2.2634676599999999</v>
      </c>
      <c r="BY5" s="109">
        <v>2.295645677</v>
      </c>
      <c r="BZ5" s="109">
        <v>2.3280477259999999</v>
      </c>
      <c r="CA5" s="109">
        <v>2.36038726</v>
      </c>
      <c r="CB5" s="109">
        <v>2.3896777600000001</v>
      </c>
      <c r="CC5" s="109">
        <v>2.4151124990000001</v>
      </c>
      <c r="CD5" s="109">
        <v>2.443636626</v>
      </c>
      <c r="CE5" s="109">
        <v>2.4710672260000002</v>
      </c>
      <c r="CF5" s="109">
        <v>2.49952665</v>
      </c>
      <c r="CG5" s="109">
        <v>2.5296899169999998</v>
      </c>
      <c r="CH5" s="109">
        <v>2.5649942050000001</v>
      </c>
      <c r="CI5" s="109">
        <v>2.5970973499999999</v>
      </c>
      <c r="CJ5" s="109">
        <v>2.631354317</v>
      </c>
      <c r="CK5" s="109">
        <v>2.664087775</v>
      </c>
      <c r="CL5" s="109">
        <v>2.6943940259999999</v>
      </c>
      <c r="CM5" s="109">
        <v>2.722278626</v>
      </c>
      <c r="CN5" s="109">
        <v>2.7501502499999999</v>
      </c>
      <c r="CO5" s="109">
        <v>2.778940075</v>
      </c>
      <c r="CP5" s="109">
        <v>2.8074083750000001</v>
      </c>
      <c r="CQ5" s="109">
        <v>2.836354375</v>
      </c>
      <c r="CR5" s="109">
        <v>2.8656288089999999</v>
      </c>
      <c r="CS5" s="109">
        <v>2.8961154439999999</v>
      </c>
      <c r="CT5" s="109">
        <v>2.9278230440000002</v>
      </c>
      <c r="CU5" s="109">
        <v>2.9614037440000001</v>
      </c>
      <c r="CV5" s="109">
        <v>2.9949611260000002</v>
      </c>
      <c r="CW5" s="109">
        <v>3.027974044</v>
      </c>
      <c r="CX5" s="109">
        <v>3.059398844</v>
      </c>
      <c r="CY5" s="109">
        <v>3.0886277440000001</v>
      </c>
      <c r="CZ5" s="109">
        <v>3.1181388499999998</v>
      </c>
      <c r="DA5" s="109">
        <v>3.1462916500000002</v>
      </c>
      <c r="DB5" s="109">
        <v>3.17420685</v>
      </c>
      <c r="DC5" s="109">
        <v>3.203367917</v>
      </c>
      <c r="DD5" s="109">
        <v>3.2312020229999998</v>
      </c>
      <c r="DE5" s="109">
        <v>3.2602353229999999</v>
      </c>
      <c r="DF5" s="109">
        <v>3.2961833870000001</v>
      </c>
      <c r="DG5" s="109">
        <v>3.3320382639999999</v>
      </c>
      <c r="DH5" s="109">
        <v>3.3702263769999998</v>
      </c>
      <c r="DI5" s="109">
        <v>3.4033825769999999</v>
      </c>
      <c r="DJ5" s="109">
        <v>3.4334357600000001</v>
      </c>
      <c r="DK5" s="109">
        <v>3.4643697599999999</v>
      </c>
      <c r="DL5" s="109">
        <v>3.4943101599999999</v>
      </c>
      <c r="DM5" s="109">
        <v>3.5230693500000001</v>
      </c>
      <c r="DN5" s="109">
        <v>3.54912494</v>
      </c>
      <c r="DO5" s="109">
        <v>3.5774482399999998</v>
      </c>
      <c r="DP5" s="109">
        <v>3.6101496069999999</v>
      </c>
      <c r="DQ5" s="109"/>
      <c r="DR5" s="109"/>
      <c r="DS5" s="109"/>
      <c r="DT5" s="109"/>
      <c r="DU5" s="109"/>
    </row>
    <row r="6" spans="1:125" x14ac:dyDescent="0.25">
      <c r="A6" t="s">
        <v>132</v>
      </c>
      <c r="B6" t="s">
        <v>133</v>
      </c>
      <c r="C6" t="s">
        <v>134</v>
      </c>
      <c r="D6" t="s">
        <v>135</v>
      </c>
      <c r="E6">
        <v>50</v>
      </c>
      <c r="F6" t="s">
        <v>136</v>
      </c>
      <c r="G6" t="s">
        <v>137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434.55179500000003</v>
      </c>
      <c r="AU6">
        <v>438.08300500000001</v>
      </c>
      <c r="AV6">
        <v>441.70218999999997</v>
      </c>
      <c r="AW6">
        <v>445.40823999999998</v>
      </c>
      <c r="AX6">
        <v>449.16010499999999</v>
      </c>
      <c r="AY6">
        <v>453.01137</v>
      </c>
      <c r="AZ6">
        <v>456.868495</v>
      </c>
      <c r="BA6">
        <v>460.88053500000001</v>
      </c>
      <c r="BB6">
        <v>464.893595</v>
      </c>
      <c r="BC6">
        <v>468.95273500000002</v>
      </c>
      <c r="BD6">
        <v>473.07832000000002</v>
      </c>
      <c r="BE6">
        <v>477.22906999999998</v>
      </c>
      <c r="BF6">
        <v>481.50742000000002</v>
      </c>
      <c r="BG6">
        <v>485.810675</v>
      </c>
      <c r="BH6">
        <v>490.19072499999999</v>
      </c>
      <c r="BI6">
        <v>494.71839</v>
      </c>
      <c r="BJ6">
        <v>499.21130499999998</v>
      </c>
      <c r="BK6">
        <v>503.79329999999999</v>
      </c>
      <c r="BL6">
        <v>508.32901500000003</v>
      </c>
      <c r="BM6">
        <v>512.93183499999998</v>
      </c>
      <c r="BN6">
        <v>517.60469999999998</v>
      </c>
      <c r="BO6">
        <v>522.27122999999995</v>
      </c>
      <c r="BP6">
        <v>527.03561000000002</v>
      </c>
      <c r="BQ6">
        <v>531.84950500000002</v>
      </c>
      <c r="BR6">
        <v>536.74428999999998</v>
      </c>
      <c r="BS6">
        <v>541.78274499999998</v>
      </c>
      <c r="BT6">
        <v>546.78513999999996</v>
      </c>
      <c r="BU6">
        <v>551.77369499999998</v>
      </c>
      <c r="BV6">
        <v>556.88846999999998</v>
      </c>
      <c r="BW6">
        <v>561.99139500000001</v>
      </c>
      <c r="BX6">
        <v>567.07389499999999</v>
      </c>
      <c r="BY6">
        <v>572.16963499999997</v>
      </c>
      <c r="BZ6">
        <v>577.38045999999997</v>
      </c>
      <c r="CA6">
        <v>582.52974500000005</v>
      </c>
      <c r="CB6">
        <v>587.75643000000002</v>
      </c>
      <c r="CC6">
        <v>593.09259499999996</v>
      </c>
      <c r="CD6">
        <v>598.47470999999996</v>
      </c>
      <c r="CE6">
        <v>603.92005500000005</v>
      </c>
      <c r="CF6">
        <v>609.39130999999998</v>
      </c>
      <c r="CG6">
        <v>614.89126999999996</v>
      </c>
      <c r="CH6">
        <v>620.52588500000002</v>
      </c>
      <c r="CI6">
        <v>626.12774000000002</v>
      </c>
      <c r="CJ6">
        <v>631.79548</v>
      </c>
      <c r="CK6">
        <v>637.38174500000002</v>
      </c>
      <c r="CL6">
        <v>643.08511999999996</v>
      </c>
      <c r="CM6">
        <v>648.74057000000005</v>
      </c>
      <c r="CN6">
        <v>654.59972500000003</v>
      </c>
      <c r="CO6">
        <v>660.45609999999999</v>
      </c>
      <c r="CP6">
        <v>666.34067000000005</v>
      </c>
      <c r="CQ6">
        <v>672.24267999999995</v>
      </c>
      <c r="CR6">
        <v>678.30978000000005</v>
      </c>
      <c r="CS6">
        <v>684.28426999999999</v>
      </c>
      <c r="CT6">
        <v>690.25552000000005</v>
      </c>
      <c r="CU6">
        <v>696.34470999999996</v>
      </c>
      <c r="CV6">
        <v>702.47878000000003</v>
      </c>
      <c r="CW6">
        <v>708.68077000000005</v>
      </c>
      <c r="CX6">
        <v>714.81517499999995</v>
      </c>
      <c r="CY6">
        <v>721.09303499999999</v>
      </c>
      <c r="CZ6">
        <v>727.50389500000006</v>
      </c>
      <c r="DA6">
        <v>733.802055</v>
      </c>
      <c r="DB6">
        <v>740.43540499999995</v>
      </c>
      <c r="DC6">
        <v>747.26902500000006</v>
      </c>
      <c r="DD6">
        <v>753.94583</v>
      </c>
      <c r="DE6">
        <v>760.68338000000006</v>
      </c>
      <c r="DF6">
        <v>767.48321499999997</v>
      </c>
      <c r="DG6">
        <v>774.27077499999996</v>
      </c>
      <c r="DH6">
        <v>781.10440000000006</v>
      </c>
      <c r="DI6">
        <v>788.01518499999997</v>
      </c>
      <c r="DJ6">
        <v>794.84942999999998</v>
      </c>
      <c r="DK6">
        <v>801.79325500000004</v>
      </c>
      <c r="DL6">
        <v>808.79540999999995</v>
      </c>
      <c r="DM6">
        <v>816.02400999999998</v>
      </c>
      <c r="DN6">
        <v>823.43510500000002</v>
      </c>
      <c r="DO6">
        <v>830.84217000000001</v>
      </c>
      <c r="DP6">
        <v>838.31201499999997</v>
      </c>
    </row>
    <row r="7" spans="1:125" x14ac:dyDescent="0.25">
      <c r="A7" t="s">
        <v>132</v>
      </c>
      <c r="B7" t="s">
        <v>133</v>
      </c>
      <c r="C7" t="s">
        <v>134</v>
      </c>
      <c r="D7" t="s">
        <v>135</v>
      </c>
      <c r="E7">
        <v>50</v>
      </c>
      <c r="F7" t="s">
        <v>138</v>
      </c>
      <c r="G7" t="s">
        <v>139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1.446327887</v>
      </c>
      <c r="AU7">
        <v>1.481101123</v>
      </c>
      <c r="AV7">
        <v>1.5189045539999999</v>
      </c>
      <c r="AW7">
        <v>1.555842103</v>
      </c>
      <c r="AX7">
        <v>1.5939998479999999</v>
      </c>
      <c r="AY7">
        <v>1.630054946</v>
      </c>
      <c r="AZ7">
        <v>1.667271025</v>
      </c>
      <c r="BA7">
        <v>1.712173181</v>
      </c>
      <c r="BB7">
        <v>1.7581334749999999</v>
      </c>
      <c r="BC7">
        <v>1.8032599460000001</v>
      </c>
      <c r="BD7">
        <v>1.8466796519999999</v>
      </c>
      <c r="BE7">
        <v>1.8887224949999999</v>
      </c>
      <c r="BF7">
        <v>1.932029652</v>
      </c>
      <c r="BG7">
        <v>1.971431809</v>
      </c>
      <c r="BH7">
        <v>2.007971221</v>
      </c>
      <c r="BI7">
        <v>2.0457450439999998</v>
      </c>
      <c r="BJ7">
        <v>2.0835124949999999</v>
      </c>
      <c r="BK7">
        <v>2.1243774950000001</v>
      </c>
      <c r="BL7">
        <v>2.1655699460000002</v>
      </c>
      <c r="BM7">
        <v>2.2077180830000001</v>
      </c>
      <c r="BN7">
        <v>2.248928083</v>
      </c>
      <c r="BO7">
        <v>2.2905030829999999</v>
      </c>
      <c r="BP7">
        <v>2.334466221</v>
      </c>
      <c r="BQ7">
        <v>2.3758823969999998</v>
      </c>
      <c r="BR7">
        <v>2.4136644559999998</v>
      </c>
      <c r="BS7">
        <v>2.4487494559999998</v>
      </c>
      <c r="BT7">
        <v>2.4828573970000001</v>
      </c>
      <c r="BU7">
        <v>2.516142887</v>
      </c>
      <c r="BV7">
        <v>2.5530341619999999</v>
      </c>
      <c r="BW7">
        <v>2.5930085740000002</v>
      </c>
      <c r="BX7">
        <v>2.6349574950000001</v>
      </c>
      <c r="BY7">
        <v>2.6756922990000001</v>
      </c>
      <c r="BZ7">
        <v>2.7149073970000002</v>
      </c>
      <c r="CA7">
        <v>2.7533561230000001</v>
      </c>
      <c r="CB7">
        <v>2.788310632</v>
      </c>
      <c r="CC7">
        <v>2.8209521030000002</v>
      </c>
      <c r="CD7">
        <v>2.855398181</v>
      </c>
      <c r="CE7">
        <v>2.891756123</v>
      </c>
      <c r="CF7">
        <v>2.9293081810000001</v>
      </c>
      <c r="CG7">
        <v>2.965027005</v>
      </c>
      <c r="CH7">
        <v>3.0012684749999998</v>
      </c>
      <c r="CI7">
        <v>3.043023475</v>
      </c>
      <c r="CJ7">
        <v>3.0827853379999999</v>
      </c>
      <c r="CK7">
        <v>3.1200403379999999</v>
      </c>
      <c r="CL7">
        <v>3.1570892599999998</v>
      </c>
      <c r="CM7">
        <v>3.1951105339999999</v>
      </c>
      <c r="CN7">
        <v>3.2361866130000001</v>
      </c>
      <c r="CO7">
        <v>3.2682673969999998</v>
      </c>
      <c r="CP7">
        <v>3.3043338680000001</v>
      </c>
      <c r="CQ7">
        <v>3.340821123</v>
      </c>
      <c r="CR7">
        <v>3.379661123</v>
      </c>
      <c r="CS7">
        <v>3.4189556319999999</v>
      </c>
      <c r="CT7">
        <v>3.460020632</v>
      </c>
      <c r="CU7">
        <v>3.502425632</v>
      </c>
      <c r="CV7">
        <v>3.5451556320000002</v>
      </c>
      <c r="CW7">
        <v>3.585753966</v>
      </c>
      <c r="CX7">
        <v>3.6247639660000002</v>
      </c>
      <c r="CY7">
        <v>3.6621339659999999</v>
      </c>
      <c r="CZ7">
        <v>3.6990039659999998</v>
      </c>
      <c r="DA7">
        <v>3.7345289660000001</v>
      </c>
      <c r="DB7">
        <v>3.7697489659999999</v>
      </c>
      <c r="DC7">
        <v>3.8074130830000001</v>
      </c>
      <c r="DD7">
        <v>3.8477680830000001</v>
      </c>
      <c r="DE7">
        <v>3.8886883769999998</v>
      </c>
      <c r="DF7">
        <v>3.9347525929999998</v>
      </c>
      <c r="DG7">
        <v>3.982377397</v>
      </c>
      <c r="DH7">
        <v>4.0299399459999998</v>
      </c>
      <c r="DI7">
        <v>4.0706214169999999</v>
      </c>
      <c r="DJ7">
        <v>4.1075364170000004</v>
      </c>
      <c r="DK7">
        <v>4.1431107300000001</v>
      </c>
      <c r="DL7">
        <v>4.1812257300000004</v>
      </c>
      <c r="DM7">
        <v>4.2189980829999998</v>
      </c>
      <c r="DN7">
        <v>4.2571680829999998</v>
      </c>
      <c r="DO7">
        <v>4.2964848480000004</v>
      </c>
      <c r="DP7">
        <v>4.3395398480000003</v>
      </c>
    </row>
    <row r="8" spans="1:125" x14ac:dyDescent="0.25">
      <c r="A8" t="s">
        <v>132</v>
      </c>
      <c r="B8" t="s">
        <v>133</v>
      </c>
      <c r="C8" t="s">
        <v>134</v>
      </c>
      <c r="D8" t="s">
        <v>135</v>
      </c>
      <c r="E8">
        <v>83</v>
      </c>
      <c r="F8" t="s">
        <v>136</v>
      </c>
      <c r="G8" t="s">
        <v>137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440.57934330000001</v>
      </c>
      <c r="AV8">
        <v>444.44794510000003</v>
      </c>
      <c r="AW8">
        <v>448.39421399999998</v>
      </c>
      <c r="AX8">
        <v>452.43464749999998</v>
      </c>
      <c r="AY8">
        <v>456.52842179999999</v>
      </c>
      <c r="AZ8">
        <v>460.70951059999999</v>
      </c>
      <c r="BA8">
        <v>464.98833400000001</v>
      </c>
      <c r="BB8">
        <v>469.25637490000003</v>
      </c>
      <c r="BC8">
        <v>473.61389980000001</v>
      </c>
      <c r="BD8">
        <v>478.02104420000001</v>
      </c>
      <c r="BE8">
        <v>482.55302949999998</v>
      </c>
      <c r="BF8">
        <v>487.261619</v>
      </c>
      <c r="BG8">
        <v>491.86074389999999</v>
      </c>
      <c r="BH8">
        <v>496.64898979999998</v>
      </c>
      <c r="BI8">
        <v>501.64460170000001</v>
      </c>
      <c r="BJ8">
        <v>506.5990352</v>
      </c>
      <c r="BK8">
        <v>511.47110359999999</v>
      </c>
      <c r="BL8">
        <v>516.34101039999996</v>
      </c>
      <c r="BM8">
        <v>521.44498290000001</v>
      </c>
      <c r="BN8">
        <v>526.60037599999998</v>
      </c>
      <c r="BO8">
        <v>531.83804620000001</v>
      </c>
      <c r="BP8">
        <v>537.14275769999995</v>
      </c>
      <c r="BQ8">
        <v>542.55334989999994</v>
      </c>
      <c r="BR8">
        <v>547.97592250000002</v>
      </c>
      <c r="BS8">
        <v>553.53346729999998</v>
      </c>
      <c r="BT8">
        <v>559.03419499999995</v>
      </c>
      <c r="BU8">
        <v>564.60054300000002</v>
      </c>
      <c r="BV8">
        <v>570.20423289999997</v>
      </c>
      <c r="BW8">
        <v>575.84112100000004</v>
      </c>
      <c r="BX8">
        <v>581.56066769999995</v>
      </c>
      <c r="BY8">
        <v>587.35808610000004</v>
      </c>
      <c r="BZ8">
        <v>593.11759989999996</v>
      </c>
      <c r="CA8">
        <v>598.90562969999996</v>
      </c>
      <c r="CB8">
        <v>604.76836890000004</v>
      </c>
      <c r="CC8">
        <v>610.67920260000005</v>
      </c>
      <c r="CD8">
        <v>616.65230789999998</v>
      </c>
      <c r="CE8">
        <v>622.66538019999996</v>
      </c>
      <c r="CF8">
        <v>628.71862920000001</v>
      </c>
      <c r="CG8">
        <v>634.84276950000003</v>
      </c>
      <c r="CH8">
        <v>641.05496019999998</v>
      </c>
      <c r="CI8">
        <v>647.36413189999996</v>
      </c>
      <c r="CJ8">
        <v>653.73631660000001</v>
      </c>
      <c r="CK8">
        <v>660.24979159999998</v>
      </c>
      <c r="CL8">
        <v>666.6535748</v>
      </c>
      <c r="CM8">
        <v>673.17693589999999</v>
      </c>
      <c r="CN8">
        <v>679.7150461</v>
      </c>
      <c r="CO8">
        <v>686.08024330000001</v>
      </c>
      <c r="CP8">
        <v>692.69586990000005</v>
      </c>
      <c r="CQ8">
        <v>699.41528210000001</v>
      </c>
      <c r="CR8">
        <v>706.26340540000001</v>
      </c>
      <c r="CS8">
        <v>712.85559980000005</v>
      </c>
      <c r="CT8">
        <v>719.40665369999999</v>
      </c>
      <c r="CU8">
        <v>726.27147769999999</v>
      </c>
      <c r="CV8">
        <v>733.18646420000005</v>
      </c>
      <c r="CW8">
        <v>740.19235679999997</v>
      </c>
      <c r="CX8">
        <v>747.32351979999999</v>
      </c>
      <c r="CY8">
        <v>754.52018520000001</v>
      </c>
      <c r="CZ8">
        <v>761.82312460000003</v>
      </c>
      <c r="DA8">
        <v>769.11342160000004</v>
      </c>
      <c r="DB8">
        <v>776.54903660000002</v>
      </c>
      <c r="DC8">
        <v>784.00831689999995</v>
      </c>
      <c r="DD8">
        <v>791.44847870000001</v>
      </c>
      <c r="DE8">
        <v>799.11400130000004</v>
      </c>
      <c r="DF8">
        <v>806.57636779999996</v>
      </c>
      <c r="DG8">
        <v>814.18709699999999</v>
      </c>
      <c r="DH8">
        <v>822.19634499999995</v>
      </c>
      <c r="DI8">
        <v>829.99352109999995</v>
      </c>
      <c r="DJ8">
        <v>837.98086479999995</v>
      </c>
      <c r="DK8">
        <v>845.92804569999998</v>
      </c>
      <c r="DL8">
        <v>853.82770689999995</v>
      </c>
      <c r="DM8">
        <v>862.05415200000004</v>
      </c>
      <c r="DN8">
        <v>870.24345410000001</v>
      </c>
      <c r="DO8">
        <v>878.09547369999996</v>
      </c>
      <c r="DP8">
        <v>886.21279779999998</v>
      </c>
    </row>
    <row r="9" spans="1:125" x14ac:dyDescent="0.25">
      <c r="A9" t="s">
        <v>132</v>
      </c>
      <c r="B9" t="s">
        <v>133</v>
      </c>
      <c r="C9" t="s">
        <v>134</v>
      </c>
      <c r="D9" t="s">
        <v>135</v>
      </c>
      <c r="E9">
        <v>83</v>
      </c>
      <c r="F9" t="s">
        <v>138</v>
      </c>
      <c r="G9" t="s">
        <v>139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1.5743968230000001</v>
      </c>
      <c r="AT9">
        <v>1.618879789</v>
      </c>
      <c r="AU9">
        <v>1.657241374</v>
      </c>
      <c r="AV9">
        <v>1.7002681070000001</v>
      </c>
      <c r="AW9">
        <v>1.7447436110000001</v>
      </c>
      <c r="AX9">
        <v>1.788818287</v>
      </c>
      <c r="AY9">
        <v>1.840460862</v>
      </c>
      <c r="AZ9">
        <v>1.887503862</v>
      </c>
      <c r="BA9">
        <v>1.93744355</v>
      </c>
      <c r="BB9">
        <v>1.9883250210000001</v>
      </c>
      <c r="BC9">
        <v>2.0395417500000002</v>
      </c>
      <c r="BD9">
        <v>2.0982071050000002</v>
      </c>
      <c r="BE9">
        <v>2.1495540480000002</v>
      </c>
      <c r="BF9">
        <v>2.206929513</v>
      </c>
      <c r="BG9">
        <v>2.2587415829999999</v>
      </c>
      <c r="BH9">
        <v>2.3083091969999998</v>
      </c>
      <c r="BI9">
        <v>2.354131958</v>
      </c>
      <c r="BJ9">
        <v>2.4003940969999999</v>
      </c>
      <c r="BK9">
        <v>2.4525560849999999</v>
      </c>
      <c r="BL9">
        <v>2.506036709</v>
      </c>
      <c r="BM9">
        <v>2.5593463459999999</v>
      </c>
      <c r="BN9">
        <v>2.618465966</v>
      </c>
      <c r="BO9">
        <v>2.6765690229999999</v>
      </c>
      <c r="BP9">
        <v>2.7312059359999998</v>
      </c>
      <c r="BQ9">
        <v>2.77702297</v>
      </c>
      <c r="BR9">
        <v>2.8193108229999999</v>
      </c>
      <c r="BS9">
        <v>2.8603319229999999</v>
      </c>
      <c r="BT9">
        <v>2.9011550750000001</v>
      </c>
      <c r="BU9">
        <v>2.9463880750000002</v>
      </c>
      <c r="BV9">
        <v>2.9931013420000001</v>
      </c>
      <c r="BW9">
        <v>3.0403425720000001</v>
      </c>
      <c r="BX9">
        <v>3.090795672</v>
      </c>
      <c r="BY9">
        <v>3.1413654719999999</v>
      </c>
      <c r="BZ9">
        <v>3.1906968500000001</v>
      </c>
      <c r="CA9">
        <v>3.2416923089999998</v>
      </c>
      <c r="CB9">
        <v>3.2924010049999999</v>
      </c>
      <c r="CC9">
        <v>3.334805142</v>
      </c>
      <c r="CD9">
        <v>3.3790030419999999</v>
      </c>
      <c r="CE9">
        <v>3.4224940419999998</v>
      </c>
      <c r="CF9">
        <v>3.469228609</v>
      </c>
      <c r="CG9">
        <v>3.5152492089999998</v>
      </c>
      <c r="CH9">
        <v>3.5624540420000002</v>
      </c>
      <c r="CI9">
        <v>3.6151335069999999</v>
      </c>
      <c r="CJ9">
        <v>3.6684818849999998</v>
      </c>
      <c r="CK9">
        <v>3.7213749850000002</v>
      </c>
      <c r="CL9">
        <v>3.7679337030000002</v>
      </c>
      <c r="CM9">
        <v>3.8082974030000001</v>
      </c>
      <c r="CN9">
        <v>3.847989203</v>
      </c>
      <c r="CO9">
        <v>3.8910071089999998</v>
      </c>
      <c r="CP9">
        <v>3.9348576749999999</v>
      </c>
      <c r="CQ9">
        <v>3.9802787909999999</v>
      </c>
      <c r="CR9">
        <v>4.0264569640000003</v>
      </c>
      <c r="CS9">
        <v>4.0684218830000001</v>
      </c>
      <c r="CT9">
        <v>4.1169882419999997</v>
      </c>
      <c r="CU9">
        <v>4.1678075420000003</v>
      </c>
      <c r="CV9">
        <v>4.2181604479999999</v>
      </c>
      <c r="CW9">
        <v>4.2707474479999998</v>
      </c>
      <c r="CX9">
        <v>4.3217521479999998</v>
      </c>
      <c r="CY9">
        <v>4.37287655</v>
      </c>
      <c r="CZ9">
        <v>4.4247602620000004</v>
      </c>
      <c r="DA9">
        <v>4.4796464619999998</v>
      </c>
      <c r="DB9">
        <v>4.5254713420000003</v>
      </c>
      <c r="DC9">
        <v>4.5700060169999999</v>
      </c>
      <c r="DD9">
        <v>4.6182264279999998</v>
      </c>
      <c r="DE9">
        <v>4.6647180170000002</v>
      </c>
      <c r="DF9">
        <v>4.7177109169999998</v>
      </c>
      <c r="DG9">
        <v>4.7720590830000003</v>
      </c>
      <c r="DH9">
        <v>4.827786583</v>
      </c>
      <c r="DI9">
        <v>4.8795457830000002</v>
      </c>
      <c r="DJ9">
        <v>4.9259062829999998</v>
      </c>
      <c r="DK9">
        <v>4.9752121499999999</v>
      </c>
      <c r="DL9">
        <v>5.0186647830000002</v>
      </c>
      <c r="DM9">
        <v>5.0618588830000002</v>
      </c>
      <c r="DN9">
        <v>5.1058737829999998</v>
      </c>
      <c r="DO9">
        <v>5.1522357830000001</v>
      </c>
      <c r="DP9">
        <v>5.2021909830000004</v>
      </c>
    </row>
    <row r="10" spans="1:125" x14ac:dyDescent="0.25">
      <c r="A10" t="s">
        <v>132</v>
      </c>
      <c r="B10" t="s">
        <v>133</v>
      </c>
      <c r="C10" t="s">
        <v>134</v>
      </c>
      <c r="D10" t="s">
        <v>135</v>
      </c>
      <c r="E10">
        <v>95</v>
      </c>
      <c r="F10" t="s">
        <v>136</v>
      </c>
      <c r="G10" t="s">
        <v>137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438.41414099999997</v>
      </c>
      <c r="AU10">
        <v>442.4001705</v>
      </c>
      <c r="AV10">
        <v>446.5010565</v>
      </c>
      <c r="AW10">
        <v>450.67409249999997</v>
      </c>
      <c r="AX10">
        <v>454.97441450000002</v>
      </c>
      <c r="AY10">
        <v>459.35042600000003</v>
      </c>
      <c r="AZ10">
        <v>463.71802600000001</v>
      </c>
      <c r="BA10">
        <v>468.258848</v>
      </c>
      <c r="BB10">
        <v>472.82877400000001</v>
      </c>
      <c r="BC10">
        <v>477.30508750000001</v>
      </c>
      <c r="BD10">
        <v>481.93417299999999</v>
      </c>
      <c r="BE10">
        <v>486.930857</v>
      </c>
      <c r="BF10">
        <v>491.8714425</v>
      </c>
      <c r="BG10">
        <v>496.80268899999999</v>
      </c>
      <c r="BH10">
        <v>501.86809049999999</v>
      </c>
      <c r="BI10">
        <v>507.17069300000003</v>
      </c>
      <c r="BJ10">
        <v>512.348793</v>
      </c>
      <c r="BK10">
        <v>517.61689950000005</v>
      </c>
      <c r="BL10">
        <v>523.22528199999999</v>
      </c>
      <c r="BM10">
        <v>528.59419800000001</v>
      </c>
      <c r="BN10">
        <v>534.19739900000002</v>
      </c>
      <c r="BO10">
        <v>539.93659049999997</v>
      </c>
      <c r="BP10">
        <v>545.37118750000002</v>
      </c>
      <c r="BQ10">
        <v>551.07035550000001</v>
      </c>
      <c r="BR10">
        <v>557.10446449999995</v>
      </c>
      <c r="BS10">
        <v>563.11718499999995</v>
      </c>
      <c r="BT10">
        <v>569.37130749999994</v>
      </c>
      <c r="BU10">
        <v>575.39534500000002</v>
      </c>
      <c r="BV10">
        <v>581.68343600000003</v>
      </c>
      <c r="BW10">
        <v>588.0390635</v>
      </c>
      <c r="BX10">
        <v>594.45554100000004</v>
      </c>
      <c r="BY10">
        <v>600.95713850000004</v>
      </c>
      <c r="BZ10">
        <v>607.4696725</v>
      </c>
      <c r="CA10">
        <v>614.04242999999997</v>
      </c>
      <c r="CB10">
        <v>620.67021499999998</v>
      </c>
      <c r="CC10">
        <v>627.00819349999995</v>
      </c>
      <c r="CD10">
        <v>633.27242149999995</v>
      </c>
      <c r="CE10">
        <v>639.54415600000004</v>
      </c>
      <c r="CF10">
        <v>645.84435150000002</v>
      </c>
      <c r="CG10">
        <v>652.17712949999998</v>
      </c>
      <c r="CH10">
        <v>658.54767700000002</v>
      </c>
      <c r="CI10">
        <v>664.96653800000001</v>
      </c>
      <c r="CJ10">
        <v>671.44044199999996</v>
      </c>
      <c r="CK10">
        <v>678.24816550000003</v>
      </c>
      <c r="CL10">
        <v>685.198441</v>
      </c>
      <c r="CM10">
        <v>692.29135299999996</v>
      </c>
      <c r="CN10">
        <v>699.41524449999997</v>
      </c>
      <c r="CO10">
        <v>706.27469350000001</v>
      </c>
      <c r="CP10">
        <v>713.36588949999998</v>
      </c>
      <c r="CQ10">
        <v>721.05087249999997</v>
      </c>
      <c r="CR10">
        <v>728.36405850000006</v>
      </c>
      <c r="CS10">
        <v>735.71704299999999</v>
      </c>
      <c r="CT10">
        <v>743.11388750000003</v>
      </c>
      <c r="CU10">
        <v>750.56847649999997</v>
      </c>
      <c r="CV10">
        <v>758.18655000000001</v>
      </c>
      <c r="CW10">
        <v>765.84853750000002</v>
      </c>
      <c r="CX10">
        <v>773.58700899999997</v>
      </c>
      <c r="CY10">
        <v>781.39810199999999</v>
      </c>
      <c r="CZ10">
        <v>789.27729499999998</v>
      </c>
      <c r="DA10">
        <v>797.22375799999998</v>
      </c>
      <c r="DB10">
        <v>805.23423449999996</v>
      </c>
      <c r="DC10">
        <v>813.30867599999999</v>
      </c>
      <c r="DD10">
        <v>821.45110550000004</v>
      </c>
      <c r="DE10">
        <v>829.66472199999998</v>
      </c>
      <c r="DF10">
        <v>837.95518500000003</v>
      </c>
      <c r="DG10">
        <v>846.32855500000005</v>
      </c>
      <c r="DH10">
        <v>854.80002950000005</v>
      </c>
      <c r="DI10">
        <v>863.36690050000004</v>
      </c>
      <c r="DJ10">
        <v>872.01700149999999</v>
      </c>
      <c r="DK10">
        <v>880.7375965</v>
      </c>
      <c r="DL10">
        <v>889.89837050000006</v>
      </c>
      <c r="DM10">
        <v>899.19713049999996</v>
      </c>
      <c r="DN10">
        <v>908.13391049999996</v>
      </c>
      <c r="DO10">
        <v>917.08225949999996</v>
      </c>
      <c r="DP10">
        <v>926.13366900000005</v>
      </c>
    </row>
    <row r="11" spans="1:125" x14ac:dyDescent="0.25">
      <c r="A11" t="s">
        <v>132</v>
      </c>
      <c r="B11" t="s">
        <v>133</v>
      </c>
      <c r="C11" t="s">
        <v>134</v>
      </c>
      <c r="D11" t="s">
        <v>135</v>
      </c>
      <c r="E11">
        <v>95</v>
      </c>
      <c r="F11" t="s">
        <v>138</v>
      </c>
      <c r="G11" t="s">
        <v>139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1.7430673189999999</v>
      </c>
      <c r="AU11">
        <v>1.7986743279999999</v>
      </c>
      <c r="AV11">
        <v>1.8469377789999999</v>
      </c>
      <c r="AW11">
        <v>1.9004968090000001</v>
      </c>
      <c r="AX11">
        <v>1.953765779</v>
      </c>
      <c r="AY11">
        <v>2.0083562599999998</v>
      </c>
      <c r="AZ11" s="109">
        <v>2.0621885249999998</v>
      </c>
      <c r="BA11" s="109">
        <v>2.1179932890000002</v>
      </c>
      <c r="BB11" s="109">
        <v>2.1800083090000002</v>
      </c>
      <c r="BC11" s="109">
        <v>2.2445736319999998</v>
      </c>
      <c r="BD11" s="109">
        <v>2.307539132</v>
      </c>
      <c r="BE11" s="109">
        <v>2.3727485150000001</v>
      </c>
      <c r="BF11" s="109">
        <v>2.4365631419999998</v>
      </c>
      <c r="BG11" s="109">
        <v>2.5011511419999999</v>
      </c>
      <c r="BH11" s="109">
        <v>2.562790642</v>
      </c>
      <c r="BI11" s="109">
        <v>2.623092642</v>
      </c>
      <c r="BJ11" s="109">
        <v>2.6841486319999999</v>
      </c>
      <c r="BK11" s="109">
        <v>2.7435584259999999</v>
      </c>
      <c r="BL11" s="109">
        <v>2.8017434259999998</v>
      </c>
      <c r="BM11" s="109">
        <v>2.8645249260000001</v>
      </c>
      <c r="BN11" s="109">
        <v>2.929693426</v>
      </c>
      <c r="BO11" s="109">
        <v>2.995737074</v>
      </c>
      <c r="BP11" s="109">
        <v>3.0597355739999998</v>
      </c>
      <c r="BQ11" s="109">
        <v>3.1184615739999999</v>
      </c>
      <c r="BR11" s="109">
        <v>3.1710830739999998</v>
      </c>
      <c r="BS11" s="109">
        <v>3.2213760740000001</v>
      </c>
      <c r="BT11" s="109">
        <v>3.2753267400000001</v>
      </c>
      <c r="BU11" s="109">
        <v>3.329914789</v>
      </c>
      <c r="BV11" s="109">
        <v>3.3885532889999999</v>
      </c>
      <c r="BW11" s="109">
        <v>3.4523702890000001</v>
      </c>
      <c r="BX11" s="109">
        <v>3.5209227890000001</v>
      </c>
      <c r="BY11" s="109">
        <v>3.5884857299999999</v>
      </c>
      <c r="BZ11" s="109">
        <v>3.6533813679999998</v>
      </c>
      <c r="CA11" s="109">
        <v>3.7192787890000001</v>
      </c>
      <c r="CB11" s="109">
        <v>3.7815627209999998</v>
      </c>
      <c r="CC11" s="109">
        <v>3.839904985</v>
      </c>
      <c r="CD11" s="109">
        <v>3.8977799850000001</v>
      </c>
      <c r="CE11" s="109">
        <v>3.9549778280000001</v>
      </c>
      <c r="CF11" s="109">
        <v>4.0061512889999999</v>
      </c>
      <c r="CG11" s="109">
        <v>4.0655502889999999</v>
      </c>
      <c r="CH11" s="109">
        <v>4.1322230050000002</v>
      </c>
      <c r="CI11" s="109">
        <v>4.2020280049999998</v>
      </c>
      <c r="CJ11" s="109">
        <v>4.2722830050000002</v>
      </c>
      <c r="CK11" s="109">
        <v>4.3373144459999997</v>
      </c>
      <c r="CL11" s="109">
        <v>4.3995029460000001</v>
      </c>
      <c r="CM11" s="109">
        <v>4.4593296909999998</v>
      </c>
      <c r="CN11" s="109">
        <v>4.518031691</v>
      </c>
      <c r="CO11" s="109">
        <v>4.5771886909999999</v>
      </c>
      <c r="CP11" s="109">
        <v>4.6334021620000003</v>
      </c>
      <c r="CQ11" s="109">
        <v>4.6859886619999997</v>
      </c>
      <c r="CR11" s="109">
        <v>4.7390441619999999</v>
      </c>
      <c r="CS11" s="109">
        <v>4.7941142890000004</v>
      </c>
      <c r="CT11" s="109">
        <v>4.8571267889999996</v>
      </c>
      <c r="CU11" s="109">
        <v>4.9234162890000004</v>
      </c>
      <c r="CV11" s="109">
        <v>4.9907381519999996</v>
      </c>
      <c r="CW11" s="109">
        <v>5.0564451520000002</v>
      </c>
      <c r="CX11" s="109">
        <v>5.1202376520000001</v>
      </c>
      <c r="CY11" s="109">
        <v>5.1807146519999998</v>
      </c>
      <c r="CZ11" s="109">
        <v>5.2397191520000002</v>
      </c>
      <c r="DA11">
        <v>5.2959051519999996</v>
      </c>
      <c r="DB11">
        <v>5.3509491520000001</v>
      </c>
      <c r="DC11" s="109">
        <v>5.4077301520000001</v>
      </c>
      <c r="DD11">
        <v>5.4665771520000002</v>
      </c>
      <c r="DE11">
        <v>5.5292056519999999</v>
      </c>
      <c r="DF11">
        <v>5.596935652</v>
      </c>
      <c r="DG11">
        <v>5.6672391519999996</v>
      </c>
      <c r="DH11">
        <v>5.7397366520000004</v>
      </c>
      <c r="DI11">
        <v>5.8057420640000004</v>
      </c>
      <c r="DJ11">
        <v>5.8662690639999999</v>
      </c>
      <c r="DK11">
        <v>5.924547564</v>
      </c>
      <c r="DL11">
        <v>5.9812890640000003</v>
      </c>
      <c r="DM11">
        <v>6.0371506520000002</v>
      </c>
      <c r="DN11">
        <v>6.093618652</v>
      </c>
      <c r="DO11">
        <v>6.1532871519999999</v>
      </c>
      <c r="DP11">
        <v>6.2179661519999998</v>
      </c>
    </row>
    <row r="12" spans="1:125" x14ac:dyDescent="0.25">
      <c r="A12" t="s">
        <v>132</v>
      </c>
      <c r="B12" t="s">
        <v>133</v>
      </c>
      <c r="C12" t="s">
        <v>140</v>
      </c>
      <c r="D12" t="s">
        <v>135</v>
      </c>
      <c r="E12">
        <v>5</v>
      </c>
      <c r="F12" t="s">
        <v>136</v>
      </c>
      <c r="G12" t="s">
        <v>137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9">
        <v>-2.0000000000000002E-5</v>
      </c>
      <c r="AV12">
        <v>2.0000000000000001E-4</v>
      </c>
      <c r="AW12">
        <v>5.3950000000000005E-4</v>
      </c>
      <c r="AX12">
        <v>1.0594999999999999E-3</v>
      </c>
      <c r="AY12">
        <v>1.7394999999999999E-3</v>
      </c>
      <c r="AZ12">
        <v>2.5300000000000001E-3</v>
      </c>
      <c r="BA12">
        <v>3.4995E-3</v>
      </c>
      <c r="BB12">
        <v>4.5100000000000001E-3</v>
      </c>
      <c r="BC12">
        <v>5.5484999999999996E-3</v>
      </c>
      <c r="BD12">
        <v>6.5595000000000002E-3</v>
      </c>
      <c r="BE12">
        <v>7.5799999999999999E-3</v>
      </c>
      <c r="BF12" s="109">
        <v>8.5900000000000004E-3</v>
      </c>
      <c r="BG12" s="109">
        <v>9.58E-3</v>
      </c>
      <c r="BH12" s="109">
        <v>1.05095E-2</v>
      </c>
      <c r="BI12" s="109">
        <v>1.1509E-2</v>
      </c>
      <c r="BJ12" s="109">
        <v>1.2489999999999999E-2</v>
      </c>
      <c r="BK12" s="109">
        <v>1.3429999999999999E-2</v>
      </c>
      <c r="BL12" s="109">
        <v>1.4349499999999999E-2</v>
      </c>
      <c r="BM12" s="109">
        <v>1.52E-2</v>
      </c>
      <c r="BN12" s="109">
        <v>1.5890000000000001E-2</v>
      </c>
      <c r="BO12" s="109">
        <v>1.6439499999999999E-2</v>
      </c>
      <c r="BP12" s="109">
        <v>1.67495E-2</v>
      </c>
      <c r="BQ12" s="109">
        <v>1.6909500000000001E-2</v>
      </c>
      <c r="BR12" s="109">
        <v>1.6969999999999999E-2</v>
      </c>
      <c r="BS12" s="109">
        <v>1.6889999999999999E-2</v>
      </c>
      <c r="BT12" s="109">
        <v>1.6830000000000001E-2</v>
      </c>
      <c r="BU12" s="109">
        <v>1.67695E-2</v>
      </c>
      <c r="BV12" s="109">
        <v>1.6778999999999999E-2</v>
      </c>
      <c r="BW12" s="109">
        <v>1.6789499999999999E-2</v>
      </c>
      <c r="BX12" s="109">
        <v>1.67695E-2</v>
      </c>
      <c r="BY12" s="109">
        <v>1.6760000000000001E-2</v>
      </c>
      <c r="BZ12" s="109">
        <v>1.6809500000000002E-2</v>
      </c>
      <c r="CA12" s="109">
        <v>1.6839E-2</v>
      </c>
      <c r="CB12" s="109">
        <v>1.6827999999999999E-2</v>
      </c>
      <c r="CC12" s="109">
        <v>1.6919500000000001E-2</v>
      </c>
      <c r="CD12" s="109">
        <v>1.6930000000000001E-2</v>
      </c>
      <c r="CE12" s="109">
        <v>1.7049999999999999E-2</v>
      </c>
      <c r="CF12" s="109">
        <v>1.7090000000000001E-2</v>
      </c>
      <c r="CG12" s="109">
        <v>1.7159500000000001E-2</v>
      </c>
      <c r="CH12" s="109">
        <v>1.7239999999999998E-2</v>
      </c>
      <c r="CI12" s="109">
        <v>1.73695E-2</v>
      </c>
      <c r="CJ12" s="109">
        <v>1.7440000000000001E-2</v>
      </c>
      <c r="CK12" s="109">
        <v>1.753E-2</v>
      </c>
      <c r="CL12" s="109">
        <v>1.7639999999999999E-2</v>
      </c>
      <c r="CM12" s="109">
        <v>1.77795E-2</v>
      </c>
      <c r="CN12" s="109">
        <v>1.7899000000000002E-2</v>
      </c>
      <c r="CO12" s="109">
        <v>1.7999500000000002E-2</v>
      </c>
      <c r="CP12" s="109">
        <v>1.8069499999999999E-2</v>
      </c>
      <c r="CQ12" s="109">
        <v>1.8128499999999999E-2</v>
      </c>
      <c r="CR12" s="109">
        <v>1.8280000000000001E-2</v>
      </c>
      <c r="CS12" s="109">
        <v>1.8558499999999999E-2</v>
      </c>
      <c r="CT12" s="109">
        <v>1.8577E-2</v>
      </c>
      <c r="CU12" s="109">
        <v>1.8808499999999999E-2</v>
      </c>
      <c r="CV12" s="109">
        <v>1.8918999999999998E-2</v>
      </c>
      <c r="CW12" s="109">
        <v>1.9078999999999999E-2</v>
      </c>
      <c r="CX12">
        <v>1.92295E-2</v>
      </c>
      <c r="CY12">
        <v>1.925E-2</v>
      </c>
      <c r="CZ12">
        <v>1.9429499999999999E-2</v>
      </c>
      <c r="DA12">
        <v>1.9599999999999999E-2</v>
      </c>
      <c r="DB12">
        <v>1.98365E-2</v>
      </c>
      <c r="DC12">
        <v>1.9969000000000001E-2</v>
      </c>
      <c r="DD12">
        <v>2.01865E-2</v>
      </c>
      <c r="DE12">
        <v>2.02495E-2</v>
      </c>
      <c r="DF12">
        <v>2.0569E-2</v>
      </c>
      <c r="DG12">
        <v>2.0719999999999999E-2</v>
      </c>
      <c r="DH12">
        <v>2.0758499999999999E-2</v>
      </c>
      <c r="DI12" s="109">
        <v>2.09395E-2</v>
      </c>
      <c r="DJ12" s="109">
        <v>2.0979999999999999E-2</v>
      </c>
      <c r="DK12">
        <v>2.1229000000000001E-2</v>
      </c>
      <c r="DL12">
        <v>2.1319500000000002E-2</v>
      </c>
      <c r="DM12">
        <v>2.1590000000000002E-2</v>
      </c>
      <c r="DN12">
        <v>2.1659000000000001E-2</v>
      </c>
      <c r="DO12">
        <v>2.1808999999999999E-2</v>
      </c>
      <c r="DP12">
        <v>2.2127000000000001E-2</v>
      </c>
    </row>
    <row r="13" spans="1:125" x14ac:dyDescent="0.25">
      <c r="A13" t="s">
        <v>132</v>
      </c>
      <c r="B13" t="s">
        <v>133</v>
      </c>
      <c r="C13" t="s">
        <v>140</v>
      </c>
      <c r="D13" t="s">
        <v>135</v>
      </c>
      <c r="E13">
        <v>5</v>
      </c>
      <c r="F13" t="s">
        <v>138</v>
      </c>
      <c r="G13" t="s">
        <v>141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9">
        <v>1.0000000000000001E-5</v>
      </c>
      <c r="AV13" s="109">
        <v>1.0000000000000001E-5</v>
      </c>
      <c r="AW13" s="109">
        <v>2.0000000000000002E-5</v>
      </c>
      <c r="AX13" s="109">
        <v>3.0000000000000001E-5</v>
      </c>
      <c r="AY13" s="109">
        <v>3.9499999999999998E-5</v>
      </c>
      <c r="AZ13" s="109">
        <v>4.0000000000000003E-5</v>
      </c>
      <c r="BA13" s="109">
        <v>4.0000000000000003E-5</v>
      </c>
      <c r="BB13" s="109">
        <v>4.0000000000000003E-5</v>
      </c>
      <c r="BC13" s="109">
        <v>5.0000000000000002E-5</v>
      </c>
      <c r="BD13" s="109">
        <v>5.0000000000000002E-5</v>
      </c>
      <c r="BE13" s="109">
        <v>5.0000000000000002E-5</v>
      </c>
      <c r="BF13" s="109">
        <v>5.0000000000000002E-5</v>
      </c>
      <c r="BG13" s="109">
        <v>6.0000000000000002E-5</v>
      </c>
      <c r="BH13" s="109">
        <v>6.0000000000000002E-5</v>
      </c>
      <c r="BI13" s="109">
        <v>6.0000000000000002E-5</v>
      </c>
      <c r="BJ13" s="109">
        <v>6.0000000000000002E-5</v>
      </c>
      <c r="BK13" s="109">
        <v>6.0000000000000002E-5</v>
      </c>
      <c r="BL13" s="109">
        <v>6.9999999999999994E-5</v>
      </c>
      <c r="BM13" s="109">
        <v>6.9999999999999994E-5</v>
      </c>
      <c r="BN13" s="109">
        <v>6.9999999999999994E-5</v>
      </c>
      <c r="BO13" s="109">
        <v>6.9999999999999994E-5</v>
      </c>
      <c r="BP13" s="109">
        <v>6.9999999999999994E-5</v>
      </c>
      <c r="BQ13" s="109">
        <v>6.9999999999999994E-5</v>
      </c>
      <c r="BR13" s="109">
        <v>6.9999999999999994E-5</v>
      </c>
      <c r="BS13" s="109">
        <v>6.9999999999999994E-5</v>
      </c>
      <c r="BT13" s="109">
        <v>6.9999999999999994E-5</v>
      </c>
      <c r="BU13" s="109">
        <v>6.9999999999999994E-5</v>
      </c>
      <c r="BV13" s="109">
        <v>6.9999999999999994E-5</v>
      </c>
      <c r="BW13" s="109">
        <v>6.9999999999999994E-5</v>
      </c>
      <c r="BX13" s="109">
        <v>6.9999999999999994E-5</v>
      </c>
      <c r="BY13" s="109">
        <v>6.9999999999999994E-5</v>
      </c>
      <c r="BZ13" s="109">
        <v>6.9999999999999994E-5</v>
      </c>
      <c r="CA13" s="109">
        <v>6.9999999999999994E-5</v>
      </c>
      <c r="CB13" s="109">
        <v>6.9999999999999994E-5</v>
      </c>
      <c r="CC13" s="109">
        <v>6.9999999999999994E-5</v>
      </c>
      <c r="CD13" s="109">
        <v>6.9999999999999994E-5</v>
      </c>
      <c r="CE13" s="109">
        <v>6.9999999999999994E-5</v>
      </c>
      <c r="CF13" s="109">
        <v>6.9999999999999994E-5</v>
      </c>
      <c r="CG13" s="109">
        <v>6.9999999999999994E-5</v>
      </c>
      <c r="CH13" s="109">
        <v>6.9999999999999994E-5</v>
      </c>
      <c r="CI13" s="109">
        <v>6.9999999999999994E-5</v>
      </c>
      <c r="CJ13" s="109">
        <v>6.9999999999999994E-5</v>
      </c>
      <c r="CK13" s="109">
        <v>6.9999999999999994E-5</v>
      </c>
      <c r="CL13" s="109">
        <v>6.9999999999999994E-5</v>
      </c>
      <c r="CM13" s="109">
        <v>6.9999999999999994E-5</v>
      </c>
      <c r="CN13" s="109">
        <v>6.9999999999999994E-5</v>
      </c>
      <c r="CO13" s="109">
        <v>6.9999999999999994E-5</v>
      </c>
      <c r="CP13" s="109">
        <v>6.9999999999999994E-5</v>
      </c>
      <c r="CQ13" s="109">
        <v>6.9999999999999994E-5</v>
      </c>
      <c r="CR13" s="109">
        <v>6.9999999999999994E-5</v>
      </c>
      <c r="CS13" s="109">
        <v>6.9999999999999994E-5</v>
      </c>
      <c r="CT13" s="109">
        <v>6.9999999999999994E-5</v>
      </c>
      <c r="CU13" s="109">
        <v>6.9999999999999994E-5</v>
      </c>
      <c r="CV13" s="109">
        <v>6.9999999999999994E-5</v>
      </c>
      <c r="CW13" s="109">
        <v>6.9999999999999994E-5</v>
      </c>
      <c r="CX13" s="109">
        <v>6.9999999999999994E-5</v>
      </c>
      <c r="CY13" s="109">
        <v>6.9999999999999994E-5</v>
      </c>
      <c r="CZ13" s="109">
        <v>7.9499999999999994E-5</v>
      </c>
      <c r="DA13" s="109">
        <v>6.9999999999999994E-5</v>
      </c>
      <c r="DB13" s="109">
        <v>6.9999999999999994E-5</v>
      </c>
      <c r="DC13" s="109">
        <v>6.9999999999999994E-5</v>
      </c>
      <c r="DD13" s="109">
        <v>6.9999999999999994E-5</v>
      </c>
      <c r="DE13" s="109">
        <v>6.9999999999999994E-5</v>
      </c>
      <c r="DF13" s="109">
        <v>6.9999999999999994E-5</v>
      </c>
      <c r="DG13" s="109">
        <v>6.9999999999999994E-5</v>
      </c>
      <c r="DH13" s="109">
        <v>6.9999999999999994E-5</v>
      </c>
      <c r="DI13" s="109">
        <v>6.9999999999999994E-5</v>
      </c>
      <c r="DJ13" s="109">
        <v>6.9999999999999994E-5</v>
      </c>
      <c r="DK13" s="109">
        <v>8.0000000000000007E-5</v>
      </c>
      <c r="DL13" s="109">
        <v>6.9999999999999994E-5</v>
      </c>
      <c r="DM13" s="109">
        <v>6.9999999999999994E-5</v>
      </c>
      <c r="DN13" s="109">
        <v>6.9999999999999994E-5</v>
      </c>
      <c r="DO13" s="109">
        <v>8.0000000000000007E-5</v>
      </c>
      <c r="DP13" s="109">
        <v>8.0000000000000007E-5</v>
      </c>
    </row>
    <row r="14" spans="1:125" x14ac:dyDescent="0.25">
      <c r="A14" t="s">
        <v>132</v>
      </c>
      <c r="B14" t="s">
        <v>133</v>
      </c>
      <c r="C14" t="s">
        <v>140</v>
      </c>
      <c r="D14" t="s">
        <v>135</v>
      </c>
      <c r="E14">
        <v>17</v>
      </c>
      <c r="F14" t="s">
        <v>136</v>
      </c>
      <c r="G14" t="s">
        <v>137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2.5999999999999998E-4</v>
      </c>
      <c r="AW14">
        <v>6.6830000000000004E-4</v>
      </c>
      <c r="AX14">
        <v>1.2700000000000001E-3</v>
      </c>
      <c r="AY14">
        <v>2.0300000000000001E-3</v>
      </c>
      <c r="AZ14">
        <v>2.9099999999999998E-3</v>
      </c>
      <c r="BA14">
        <v>3.9399999999999999E-3</v>
      </c>
      <c r="BB14">
        <v>4.9782999999999997E-3</v>
      </c>
      <c r="BC14">
        <v>6.0000000000000001E-3</v>
      </c>
      <c r="BD14">
        <v>7.0000000000000001E-3</v>
      </c>
      <c r="BE14">
        <v>7.9900000000000006E-3</v>
      </c>
      <c r="BF14" s="109">
        <v>8.9683000000000002E-3</v>
      </c>
      <c r="BG14" s="109">
        <v>9.8799999999999999E-3</v>
      </c>
      <c r="BH14" s="109">
        <v>1.0778299999999999E-2</v>
      </c>
      <c r="BI14" s="109">
        <v>1.172E-2</v>
      </c>
      <c r="BJ14" s="109">
        <v>1.2699999999999999E-2</v>
      </c>
      <c r="BK14" s="109">
        <v>1.3650000000000001E-2</v>
      </c>
      <c r="BL14" s="109">
        <v>1.4540000000000001E-2</v>
      </c>
      <c r="BM14" s="109">
        <v>1.54083E-2</v>
      </c>
      <c r="BN14" s="109">
        <v>1.6080000000000001E-2</v>
      </c>
      <c r="BO14" s="109">
        <v>1.6639999999999999E-2</v>
      </c>
      <c r="BP14" s="109">
        <v>1.6969999999999999E-2</v>
      </c>
      <c r="BQ14" s="109">
        <v>1.7180000000000001E-2</v>
      </c>
      <c r="BR14" s="109">
        <v>1.7238300000000002E-2</v>
      </c>
      <c r="BS14" s="109">
        <v>1.7158300000000001E-2</v>
      </c>
      <c r="BT14" s="109">
        <v>1.71083E-2</v>
      </c>
      <c r="BU14" s="109">
        <v>1.7069999999999998E-2</v>
      </c>
      <c r="BV14" s="109">
        <v>1.7100000000000001E-2</v>
      </c>
      <c r="BW14" s="109">
        <v>1.70983E-2</v>
      </c>
      <c r="BX14" s="109">
        <v>1.71083E-2</v>
      </c>
      <c r="BY14" s="109">
        <v>1.7118299999999999E-2</v>
      </c>
      <c r="BZ14" s="109">
        <v>1.7170000000000001E-2</v>
      </c>
      <c r="CA14" s="109">
        <v>1.72E-2</v>
      </c>
      <c r="CB14" s="109">
        <v>1.7229999999999999E-2</v>
      </c>
      <c r="CC14" s="109">
        <v>1.7308299999999999E-2</v>
      </c>
      <c r="CD14" s="109">
        <v>1.7330000000000002E-2</v>
      </c>
      <c r="CE14" s="109">
        <v>1.7456599999999999E-2</v>
      </c>
      <c r="CF14" s="109">
        <v>1.7518300000000001E-2</v>
      </c>
      <c r="CG14" s="109">
        <v>1.7598300000000001E-2</v>
      </c>
      <c r="CH14" s="109">
        <v>1.7728299999999999E-2</v>
      </c>
      <c r="CI14" s="109">
        <v>1.7838300000000001E-2</v>
      </c>
      <c r="CJ14" s="109">
        <v>1.7928300000000001E-2</v>
      </c>
      <c r="CK14" s="109">
        <v>1.8030000000000001E-2</v>
      </c>
      <c r="CL14" s="109">
        <v>1.814E-2</v>
      </c>
      <c r="CM14" s="109">
        <v>1.8268300000000001E-2</v>
      </c>
      <c r="CN14" s="109">
        <v>1.8406599999999999E-2</v>
      </c>
      <c r="CO14" s="109">
        <v>1.8509999999999999E-2</v>
      </c>
      <c r="CP14" s="109">
        <v>1.8610000000000002E-2</v>
      </c>
      <c r="CQ14" s="109">
        <v>1.8678299999999998E-2</v>
      </c>
      <c r="CR14" s="109">
        <v>1.8859999999999998E-2</v>
      </c>
      <c r="CS14" s="109">
        <v>1.9076599999999999E-2</v>
      </c>
      <c r="CT14" s="109">
        <v>1.915E-2</v>
      </c>
      <c r="CU14" s="109">
        <v>1.9388300000000001E-2</v>
      </c>
      <c r="CV14" s="109">
        <v>1.9529999999999999E-2</v>
      </c>
      <c r="CW14">
        <v>1.9688299999999999E-2</v>
      </c>
      <c r="CX14">
        <v>1.9853200000000001E-2</v>
      </c>
      <c r="CY14">
        <v>1.9928299999999999E-2</v>
      </c>
      <c r="CZ14">
        <v>2.0098299999999999E-2</v>
      </c>
      <c r="DA14">
        <v>2.0288299999999999E-2</v>
      </c>
      <c r="DB14">
        <v>2.0476600000000001E-2</v>
      </c>
      <c r="DC14">
        <v>2.06666E-2</v>
      </c>
      <c r="DD14">
        <v>2.08483E-2</v>
      </c>
      <c r="DE14">
        <v>2.0969999999999999E-2</v>
      </c>
      <c r="DF14">
        <v>2.1226600000000002E-2</v>
      </c>
      <c r="DG14">
        <v>2.1378299999999999E-2</v>
      </c>
      <c r="DH14">
        <v>2.1518300000000001E-2</v>
      </c>
      <c r="DI14">
        <v>2.16983E-2</v>
      </c>
      <c r="DJ14">
        <v>2.18E-2</v>
      </c>
      <c r="DK14">
        <v>2.20349E-2</v>
      </c>
      <c r="DL14">
        <v>2.2178300000000001E-2</v>
      </c>
      <c r="DM14">
        <v>2.2408299999999999E-2</v>
      </c>
      <c r="DN14">
        <v>2.2518300000000002E-2</v>
      </c>
      <c r="DO14">
        <v>2.2696600000000001E-2</v>
      </c>
      <c r="DP14">
        <v>2.2928299999999999E-2</v>
      </c>
    </row>
    <row r="15" spans="1:125" x14ac:dyDescent="0.25">
      <c r="A15" t="s">
        <v>132</v>
      </c>
      <c r="B15" t="s">
        <v>133</v>
      </c>
      <c r="C15" t="s">
        <v>140</v>
      </c>
      <c r="D15" t="s">
        <v>135</v>
      </c>
      <c r="E15">
        <v>17</v>
      </c>
      <c r="F15" t="s">
        <v>138</v>
      </c>
      <c r="G15" t="s">
        <v>141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9">
        <v>1.0000000000000001E-5</v>
      </c>
      <c r="AV15" s="109">
        <v>2.0000000000000002E-5</v>
      </c>
      <c r="AW15" s="109">
        <v>3.0000000000000001E-5</v>
      </c>
      <c r="AX15" s="109">
        <v>4.0000000000000003E-5</v>
      </c>
      <c r="AY15" s="109">
        <v>5.0000000000000002E-5</v>
      </c>
      <c r="AZ15" s="109">
        <v>5.0000000000000002E-5</v>
      </c>
      <c r="BA15" s="109">
        <v>6.0000000000000002E-5</v>
      </c>
      <c r="BB15" s="109">
        <v>6.0000000000000002E-5</v>
      </c>
      <c r="BC15" s="109">
        <v>6.0000000000000002E-5</v>
      </c>
      <c r="BD15" s="109">
        <v>6.0000000000000002E-5</v>
      </c>
      <c r="BE15" s="109">
        <v>6.9999999999999994E-5</v>
      </c>
      <c r="BF15" s="109">
        <v>6.9999999999999994E-5</v>
      </c>
      <c r="BG15" s="109">
        <v>6.9999999999999994E-5</v>
      </c>
      <c r="BH15" s="109">
        <v>6.9999999999999994E-5</v>
      </c>
      <c r="BI15" s="109">
        <v>8.0000000000000007E-5</v>
      </c>
      <c r="BJ15" s="109">
        <v>8.0000000000000007E-5</v>
      </c>
      <c r="BK15" s="109">
        <v>8.0000000000000007E-5</v>
      </c>
      <c r="BL15" s="109">
        <v>8.0000000000000007E-5</v>
      </c>
      <c r="BM15" s="109">
        <v>8.0000000000000007E-5</v>
      </c>
      <c r="BN15" s="109">
        <v>8.0000000000000007E-5</v>
      </c>
      <c r="BO15" s="109">
        <v>8.0000000000000007E-5</v>
      </c>
      <c r="BP15" s="109">
        <v>8.0000000000000007E-5</v>
      </c>
      <c r="BQ15" s="109">
        <v>8.0000000000000007E-5</v>
      </c>
      <c r="BR15" s="109">
        <v>8.0000000000000007E-5</v>
      </c>
      <c r="BS15" s="109">
        <v>8.0000000000000007E-5</v>
      </c>
      <c r="BT15" s="109">
        <v>8.8300000000000005E-5</v>
      </c>
      <c r="BU15" s="109">
        <v>8.0000000000000007E-5</v>
      </c>
      <c r="BV15" s="109">
        <v>8.0000000000000007E-5</v>
      </c>
      <c r="BW15" s="109">
        <v>8.0000000000000007E-5</v>
      </c>
      <c r="BX15" s="109">
        <v>8.0000000000000007E-5</v>
      </c>
      <c r="BY15" s="109">
        <v>8.0000000000000007E-5</v>
      </c>
      <c r="BZ15" s="109">
        <v>8.0000000000000007E-5</v>
      </c>
      <c r="CA15" s="109">
        <v>8.0000000000000007E-5</v>
      </c>
      <c r="CB15" s="109">
        <v>8.0000000000000007E-5</v>
      </c>
      <c r="CC15" s="109">
        <v>8.0000000000000007E-5</v>
      </c>
      <c r="CD15" s="109">
        <v>8.0000000000000007E-5</v>
      </c>
      <c r="CE15" s="109">
        <v>8.0000000000000007E-5</v>
      </c>
      <c r="CF15" s="109">
        <v>8.0000000000000007E-5</v>
      </c>
      <c r="CG15" s="109">
        <v>8.0000000000000007E-5</v>
      </c>
      <c r="CH15" s="109">
        <v>8.0000000000000007E-5</v>
      </c>
      <c r="CI15" s="109">
        <v>8.0000000000000007E-5</v>
      </c>
      <c r="CJ15" s="109">
        <v>8.0000000000000007E-5</v>
      </c>
      <c r="CK15" s="109">
        <v>8.0000000000000007E-5</v>
      </c>
      <c r="CL15" s="109">
        <v>8.0000000000000007E-5</v>
      </c>
      <c r="CM15" s="109">
        <v>8.0000000000000007E-5</v>
      </c>
      <c r="CN15" s="109">
        <v>8.0000000000000007E-5</v>
      </c>
      <c r="CO15" s="109">
        <v>8.0000000000000007E-5</v>
      </c>
      <c r="CP15" s="109">
        <v>8.0000000000000007E-5</v>
      </c>
      <c r="CQ15" s="109">
        <v>8.0000000000000007E-5</v>
      </c>
      <c r="CR15" s="109">
        <v>8.0000000000000007E-5</v>
      </c>
      <c r="CS15" s="109">
        <v>8.0000000000000007E-5</v>
      </c>
      <c r="CT15" s="109">
        <v>8.0000000000000007E-5</v>
      </c>
      <c r="CU15" s="109">
        <v>8.0000000000000007E-5</v>
      </c>
      <c r="CV15" s="109">
        <v>8.0000000000000007E-5</v>
      </c>
      <c r="CW15" s="109">
        <v>8.0000000000000007E-5</v>
      </c>
      <c r="CX15" s="109">
        <v>8.0000000000000007E-5</v>
      </c>
      <c r="CY15" s="109">
        <v>8.0000000000000007E-5</v>
      </c>
      <c r="CZ15" s="109">
        <v>9.0000000000000006E-5</v>
      </c>
      <c r="DA15" s="109">
        <v>9.0000000000000006E-5</v>
      </c>
      <c r="DB15" s="109">
        <v>8.0000000000000007E-5</v>
      </c>
      <c r="DC15" s="109">
        <v>9.0000000000000006E-5</v>
      </c>
      <c r="DD15" s="109">
        <v>9.0000000000000006E-5</v>
      </c>
      <c r="DE15" s="109">
        <v>9.0000000000000006E-5</v>
      </c>
      <c r="DF15" s="109">
        <v>9.0000000000000006E-5</v>
      </c>
      <c r="DG15" s="109">
        <v>9.0000000000000006E-5</v>
      </c>
      <c r="DH15" s="109">
        <v>9.0000000000000006E-5</v>
      </c>
      <c r="DI15" s="109">
        <v>9.0000000000000006E-5</v>
      </c>
      <c r="DJ15" s="109">
        <v>9.0000000000000006E-5</v>
      </c>
      <c r="DK15" s="109">
        <v>9.0000000000000006E-5</v>
      </c>
      <c r="DL15" s="109">
        <v>9.0000000000000006E-5</v>
      </c>
      <c r="DM15" s="109">
        <v>9.0000000000000006E-5</v>
      </c>
      <c r="DN15" s="109">
        <v>9.0000000000000006E-5</v>
      </c>
      <c r="DO15" s="109">
        <v>9.0000000000000006E-5</v>
      </c>
      <c r="DP15" s="109">
        <v>9.0000000000000006E-5</v>
      </c>
    </row>
    <row r="16" spans="1:125" x14ac:dyDescent="0.25">
      <c r="A16" t="s">
        <v>132</v>
      </c>
      <c r="B16" t="s">
        <v>133</v>
      </c>
      <c r="C16" t="s">
        <v>140</v>
      </c>
      <c r="D16" t="s">
        <v>135</v>
      </c>
      <c r="E16">
        <v>50</v>
      </c>
      <c r="F16" t="s">
        <v>136</v>
      </c>
      <c r="G16" t="s">
        <v>137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09">
        <v>0</v>
      </c>
      <c r="AV16">
        <v>2.9E-4</v>
      </c>
      <c r="AW16">
        <v>7.2999999999999996E-4</v>
      </c>
      <c r="AX16" s="109">
        <v>1.39E-3</v>
      </c>
      <c r="AY16">
        <v>2.2000000000000001E-3</v>
      </c>
      <c r="AZ16">
        <v>3.1099999999999999E-3</v>
      </c>
      <c r="BA16">
        <v>4.1700000000000001E-3</v>
      </c>
      <c r="BB16">
        <v>5.2399999999999999E-3</v>
      </c>
      <c r="BC16">
        <v>6.2700000000000004E-3</v>
      </c>
      <c r="BD16">
        <v>7.28E-3</v>
      </c>
      <c r="BE16">
        <v>8.2699999999999996E-3</v>
      </c>
      <c r="BF16" s="109">
        <v>9.2399999999999999E-3</v>
      </c>
      <c r="BG16" s="109">
        <v>1.0155000000000001E-2</v>
      </c>
      <c r="BH16" s="109">
        <v>1.1044999999999999E-2</v>
      </c>
      <c r="BI16" s="109">
        <v>1.1990000000000001E-2</v>
      </c>
      <c r="BJ16" s="109">
        <v>1.2959999999999999E-2</v>
      </c>
      <c r="BK16" s="109">
        <v>1.392E-2</v>
      </c>
      <c r="BL16" s="109">
        <v>1.4834999999999999E-2</v>
      </c>
      <c r="BM16" s="109">
        <v>1.5734999999999999E-2</v>
      </c>
      <c r="BN16" s="109">
        <v>1.6469999999999999E-2</v>
      </c>
      <c r="BO16" s="109">
        <v>1.7090000000000001E-2</v>
      </c>
      <c r="BP16" s="109">
        <v>1.7479999999999999E-2</v>
      </c>
      <c r="BQ16" s="109">
        <v>1.7755E-2</v>
      </c>
      <c r="BR16" s="109">
        <v>1.787E-2</v>
      </c>
      <c r="BS16" s="109">
        <v>1.7874999999999999E-2</v>
      </c>
      <c r="BT16" s="109">
        <v>1.7930000000000001E-2</v>
      </c>
      <c r="BU16" s="109">
        <v>1.797E-2</v>
      </c>
      <c r="BV16" s="109">
        <v>1.8089999999999998E-2</v>
      </c>
      <c r="BW16" s="109">
        <v>1.8169999999999999E-2</v>
      </c>
      <c r="BX16" s="109">
        <v>1.8265E-2</v>
      </c>
      <c r="BY16" s="109">
        <v>1.8360000000000001E-2</v>
      </c>
      <c r="BZ16" s="109">
        <v>1.8485000000000001E-2</v>
      </c>
      <c r="CA16" s="109">
        <v>1.8589999999999999E-2</v>
      </c>
      <c r="CB16" s="109">
        <v>1.8689999999999998E-2</v>
      </c>
      <c r="CC16" s="109">
        <v>1.8849999999999999E-2</v>
      </c>
      <c r="CD16" s="109">
        <v>1.8945E-2</v>
      </c>
      <c r="CE16" s="109">
        <v>1.9154999999999998E-2</v>
      </c>
      <c r="CF16" s="109">
        <v>1.9285E-2</v>
      </c>
      <c r="CG16" s="109">
        <v>1.942E-2</v>
      </c>
      <c r="CH16" s="109">
        <v>1.958E-2</v>
      </c>
      <c r="CI16" s="109">
        <v>1.9769999999999999E-2</v>
      </c>
      <c r="CJ16" s="109">
        <v>1.9894999999999999E-2</v>
      </c>
      <c r="CK16" s="109">
        <v>2.0055E-2</v>
      </c>
      <c r="CL16" s="109">
        <v>2.0209999999999999E-2</v>
      </c>
      <c r="CM16" s="109">
        <v>2.0369999999999999E-2</v>
      </c>
      <c r="CN16" s="109">
        <v>2.0539999999999999E-2</v>
      </c>
      <c r="CO16" s="109">
        <v>2.0695000000000002E-2</v>
      </c>
      <c r="CP16" s="109">
        <v>2.0815E-2</v>
      </c>
      <c r="CQ16" s="109">
        <v>2.0930000000000001E-2</v>
      </c>
      <c r="CR16" s="109">
        <v>2.1114999999999998E-2</v>
      </c>
      <c r="CS16" s="109">
        <v>2.1354999999999999E-2</v>
      </c>
      <c r="CT16" s="109">
        <v>2.147E-2</v>
      </c>
      <c r="CU16" s="109">
        <v>2.1725000000000001E-2</v>
      </c>
      <c r="CV16" s="109">
        <v>2.1919999999999999E-2</v>
      </c>
      <c r="CW16">
        <v>2.2105E-2</v>
      </c>
      <c r="CX16">
        <v>2.2304999999999998E-2</v>
      </c>
      <c r="CY16">
        <v>2.2464999999999999E-2</v>
      </c>
      <c r="CZ16">
        <v>2.265E-2</v>
      </c>
      <c r="DA16">
        <v>2.2835000000000001E-2</v>
      </c>
      <c r="DB16">
        <v>2.3064999999999999E-2</v>
      </c>
      <c r="DC16">
        <v>2.3269999999999999E-2</v>
      </c>
      <c r="DD16">
        <v>2.3515000000000001E-2</v>
      </c>
      <c r="DE16">
        <v>2.3630000000000002E-2</v>
      </c>
      <c r="DF16">
        <v>2.392E-2</v>
      </c>
      <c r="DG16">
        <v>2.4115000000000001E-2</v>
      </c>
      <c r="DH16">
        <v>2.4244999999999999E-2</v>
      </c>
      <c r="DI16">
        <v>2.4459999999999999E-2</v>
      </c>
      <c r="DJ16">
        <v>2.4500000000000001E-2</v>
      </c>
      <c r="DK16">
        <v>2.4764999999999999E-2</v>
      </c>
      <c r="DL16">
        <v>2.4965000000000001E-2</v>
      </c>
      <c r="DM16">
        <v>2.5149999999999999E-2</v>
      </c>
      <c r="DN16">
        <v>2.5354999999999999E-2</v>
      </c>
      <c r="DO16">
        <v>2.545E-2</v>
      </c>
      <c r="DP16">
        <v>2.5784999999999999E-2</v>
      </c>
    </row>
    <row r="17" spans="1:120" x14ac:dyDescent="0.25">
      <c r="A17" t="s">
        <v>132</v>
      </c>
      <c r="B17" t="s">
        <v>133</v>
      </c>
      <c r="C17" t="s">
        <v>140</v>
      </c>
      <c r="D17" t="s">
        <v>135</v>
      </c>
      <c r="E17">
        <v>50</v>
      </c>
      <c r="F17" t="s">
        <v>138</v>
      </c>
      <c r="G17" t="s">
        <v>141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 s="109">
        <v>2.0000000000000002E-5</v>
      </c>
      <c r="AV17" s="109">
        <v>3.0000000000000001E-5</v>
      </c>
      <c r="AW17" s="109">
        <v>5.0000000000000002E-5</v>
      </c>
      <c r="AX17" s="109">
        <v>6.0000000000000002E-5</v>
      </c>
      <c r="AY17" s="109">
        <v>6.9999999999999994E-5</v>
      </c>
      <c r="AZ17" s="109">
        <v>8.0000000000000007E-5</v>
      </c>
      <c r="BA17" s="109">
        <v>8.0000000000000007E-5</v>
      </c>
      <c r="BB17" s="109">
        <v>9.0000000000000006E-5</v>
      </c>
      <c r="BC17" s="109">
        <v>9.0000000000000006E-5</v>
      </c>
      <c r="BD17" s="109">
        <v>9.0000000000000006E-5</v>
      </c>
      <c r="BE17" s="109">
        <v>9.0000000000000006E-5</v>
      </c>
      <c r="BF17" s="109">
        <v>9.0000000000000006E-5</v>
      </c>
      <c r="BG17" s="109">
        <v>9.0000000000000006E-5</v>
      </c>
      <c r="BH17" s="109">
        <v>9.0000000000000006E-5</v>
      </c>
      <c r="BI17" s="109">
        <v>1E-4</v>
      </c>
      <c r="BJ17" s="109">
        <v>1E-4</v>
      </c>
      <c r="BK17" s="109">
        <v>1E-4</v>
      </c>
      <c r="BL17">
        <v>1E-4</v>
      </c>
      <c r="BM17">
        <v>1E-4</v>
      </c>
      <c r="BN17">
        <v>1E-4</v>
      </c>
      <c r="BO17">
        <v>1E-4</v>
      </c>
      <c r="BP17">
        <v>1E-4</v>
      </c>
      <c r="BQ17">
        <v>1E-4</v>
      </c>
      <c r="BR17">
        <v>1E-4</v>
      </c>
      <c r="BS17">
        <v>1E-4</v>
      </c>
      <c r="BT17">
        <v>1E-4</v>
      </c>
      <c r="BU17">
        <v>1E-4</v>
      </c>
      <c r="BV17">
        <v>1E-4</v>
      </c>
      <c r="BW17">
        <v>1E-4</v>
      </c>
      <c r="BX17">
        <v>1E-4</v>
      </c>
      <c r="BY17">
        <v>1E-4</v>
      </c>
      <c r="BZ17">
        <v>1E-4</v>
      </c>
      <c r="CA17">
        <v>1E-4</v>
      </c>
      <c r="CB17">
        <v>1E-4</v>
      </c>
      <c r="CC17">
        <v>1E-4</v>
      </c>
      <c r="CD17">
        <v>1E-4</v>
      </c>
      <c r="CE17">
        <v>1E-4</v>
      </c>
      <c r="CF17">
        <v>1E-4</v>
      </c>
      <c r="CG17">
        <v>1E-4</v>
      </c>
      <c r="CH17">
        <v>1E-4</v>
      </c>
      <c r="CI17">
        <v>1E-4</v>
      </c>
      <c r="CJ17">
        <v>1E-4</v>
      </c>
      <c r="CK17">
        <v>1E-4</v>
      </c>
      <c r="CL17">
        <v>1E-4</v>
      </c>
      <c r="CM17">
        <v>1E-4</v>
      </c>
      <c r="CN17">
        <v>1E-4</v>
      </c>
      <c r="CO17">
        <v>1E-4</v>
      </c>
      <c r="CP17">
        <v>1E-4</v>
      </c>
      <c r="CQ17">
        <v>1E-4</v>
      </c>
      <c r="CR17">
        <v>1E-4</v>
      </c>
      <c r="CS17">
        <v>1E-4</v>
      </c>
      <c r="CT17">
        <v>1E-4</v>
      </c>
      <c r="CU17">
        <v>1E-4</v>
      </c>
      <c r="CV17">
        <v>1E-4</v>
      </c>
      <c r="CW17">
        <v>1E-4</v>
      </c>
      <c r="CX17">
        <v>1E-4</v>
      </c>
      <c r="CY17">
        <v>1.1E-4</v>
      </c>
      <c r="CZ17">
        <v>1.05E-4</v>
      </c>
      <c r="DA17">
        <v>1.1E-4</v>
      </c>
      <c r="DB17">
        <v>1.1E-4</v>
      </c>
      <c r="DC17">
        <v>1.1E-4</v>
      </c>
      <c r="DD17">
        <v>1.1E-4</v>
      </c>
      <c r="DE17">
        <v>1.1E-4</v>
      </c>
      <c r="DF17">
        <v>1.1E-4</v>
      </c>
      <c r="DG17">
        <v>1.1E-4</v>
      </c>
      <c r="DH17">
        <v>1.1E-4</v>
      </c>
      <c r="DI17">
        <v>1.1E-4</v>
      </c>
      <c r="DJ17">
        <v>1.1E-4</v>
      </c>
      <c r="DK17">
        <v>1.1E-4</v>
      </c>
      <c r="DL17">
        <v>1.1E-4</v>
      </c>
      <c r="DM17">
        <v>1.1E-4</v>
      </c>
      <c r="DN17">
        <v>1.1E-4</v>
      </c>
      <c r="DO17">
        <v>1.1E-4</v>
      </c>
      <c r="DP17">
        <v>1.1E-4</v>
      </c>
    </row>
    <row r="18" spans="1:120" x14ac:dyDescent="0.25">
      <c r="A18" t="s">
        <v>132</v>
      </c>
      <c r="B18" t="s">
        <v>133</v>
      </c>
      <c r="C18" t="s">
        <v>140</v>
      </c>
      <c r="D18" t="s">
        <v>135</v>
      </c>
      <c r="E18">
        <v>83</v>
      </c>
      <c r="F18" t="s">
        <v>136</v>
      </c>
      <c r="G18" t="s">
        <v>137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9">
        <v>1.0000000000000001E-5</v>
      </c>
      <c r="AV18">
        <v>3.1E-4</v>
      </c>
      <c r="AW18">
        <v>7.9000000000000001E-4</v>
      </c>
      <c r="AX18">
        <v>1.48E-3</v>
      </c>
      <c r="AY18">
        <v>2.33E-3</v>
      </c>
      <c r="AZ18">
        <v>3.2799999999999999E-3</v>
      </c>
      <c r="BA18">
        <v>4.3899999999999998E-3</v>
      </c>
      <c r="BB18">
        <v>5.4816999999999999E-3</v>
      </c>
      <c r="BC18">
        <v>6.5500000000000003E-3</v>
      </c>
      <c r="BD18">
        <v>7.5716999999999998E-3</v>
      </c>
      <c r="BE18">
        <v>8.6E-3</v>
      </c>
      <c r="BF18" s="109">
        <v>9.6016999999999995E-3</v>
      </c>
      <c r="BG18" s="109">
        <v>1.055E-2</v>
      </c>
      <c r="BH18" s="109">
        <v>1.1469999999999999E-2</v>
      </c>
      <c r="BI18" s="109">
        <v>1.2460000000000001E-2</v>
      </c>
      <c r="BJ18" s="109">
        <v>1.34717E-2</v>
      </c>
      <c r="BK18" s="109">
        <v>1.4433400000000001E-2</v>
      </c>
      <c r="BL18" s="109">
        <v>1.54217E-2</v>
      </c>
      <c r="BM18" s="109">
        <v>1.6381699999999999E-2</v>
      </c>
      <c r="BN18" s="109">
        <v>1.71451E-2</v>
      </c>
      <c r="BO18" s="109">
        <v>1.7793400000000001E-2</v>
      </c>
      <c r="BP18" s="109">
        <v>1.8273399999999999E-2</v>
      </c>
      <c r="BQ18" s="109">
        <v>1.8620000000000001E-2</v>
      </c>
      <c r="BR18" s="109">
        <v>1.8773399999999999E-2</v>
      </c>
      <c r="BS18" s="109">
        <v>1.8813400000000001E-2</v>
      </c>
      <c r="BT18" s="109">
        <v>1.8931699999999999E-2</v>
      </c>
      <c r="BU18" s="109">
        <v>1.8983400000000001E-2</v>
      </c>
      <c r="BV18" s="109">
        <v>1.916E-2</v>
      </c>
      <c r="BW18" s="109">
        <v>1.9305099999999999E-2</v>
      </c>
      <c r="BX18" s="109">
        <v>1.9455099999999999E-2</v>
      </c>
      <c r="BY18" s="109">
        <v>1.96151E-2</v>
      </c>
      <c r="BZ18" s="109">
        <v>1.9800000000000002E-2</v>
      </c>
      <c r="CA18" s="109">
        <v>1.9961699999999999E-2</v>
      </c>
      <c r="CB18" s="109">
        <v>2.01017E-2</v>
      </c>
      <c r="CC18" s="109">
        <v>2.0311699999999999E-2</v>
      </c>
      <c r="CD18" s="109">
        <v>2.0459999999999999E-2</v>
      </c>
      <c r="CE18" s="109">
        <v>2.068E-2</v>
      </c>
      <c r="CF18" s="109">
        <v>2.0891699999999999E-2</v>
      </c>
      <c r="CG18" s="109">
        <v>2.10317E-2</v>
      </c>
      <c r="CH18" s="109">
        <v>2.1241699999999999E-2</v>
      </c>
      <c r="CI18" s="109">
        <v>2.147E-2</v>
      </c>
      <c r="CJ18" s="109">
        <v>2.163E-2</v>
      </c>
      <c r="CK18" s="109">
        <v>2.18117E-2</v>
      </c>
      <c r="CL18" s="109">
        <v>2.2040000000000001E-2</v>
      </c>
      <c r="CM18" s="109">
        <v>2.223E-2</v>
      </c>
      <c r="CN18" s="109">
        <v>2.2405100000000001E-2</v>
      </c>
      <c r="CO18" s="109">
        <v>2.266E-2</v>
      </c>
      <c r="CP18" s="109">
        <v>2.29117E-2</v>
      </c>
      <c r="CQ18" s="109">
        <v>2.3051700000000001E-2</v>
      </c>
      <c r="CR18" s="109">
        <v>2.3333400000000001E-2</v>
      </c>
      <c r="CS18" s="109">
        <v>2.3650000000000001E-2</v>
      </c>
      <c r="CT18" s="109">
        <v>2.3781699999999999E-2</v>
      </c>
      <c r="CU18" s="109">
        <v>2.4183400000000001E-2</v>
      </c>
      <c r="CV18" s="109">
        <v>2.4421700000000001E-2</v>
      </c>
      <c r="CW18">
        <v>2.4478699999999999E-2</v>
      </c>
      <c r="CX18">
        <v>2.4730200000000001E-2</v>
      </c>
      <c r="CY18">
        <v>2.5103400000000001E-2</v>
      </c>
      <c r="CZ18">
        <v>2.5293400000000001E-2</v>
      </c>
      <c r="DA18">
        <v>2.54104E-2</v>
      </c>
      <c r="DB18">
        <v>2.5833399999999999E-2</v>
      </c>
      <c r="DC18">
        <v>2.58934E-2</v>
      </c>
      <c r="DD18">
        <v>2.6301700000000001E-2</v>
      </c>
      <c r="DE18">
        <v>2.63234E-2</v>
      </c>
      <c r="DF18">
        <v>2.6731700000000001E-2</v>
      </c>
      <c r="DG18">
        <v>2.7041699999999998E-2</v>
      </c>
      <c r="DH18">
        <v>2.7131700000000002E-2</v>
      </c>
      <c r="DI18">
        <v>2.7531699999999999E-2</v>
      </c>
      <c r="DJ18">
        <v>2.7733399999999998E-2</v>
      </c>
      <c r="DK18">
        <v>2.7969999999999998E-2</v>
      </c>
      <c r="DL18">
        <v>2.8211699999999999E-2</v>
      </c>
      <c r="DM18">
        <v>2.8498699999999998E-2</v>
      </c>
      <c r="DN18">
        <v>2.88734E-2</v>
      </c>
      <c r="DO18">
        <v>2.8876800000000001E-2</v>
      </c>
      <c r="DP18">
        <v>2.9361700000000001E-2</v>
      </c>
    </row>
    <row r="19" spans="1:120" x14ac:dyDescent="0.25">
      <c r="A19" t="s">
        <v>132</v>
      </c>
      <c r="B19" t="s">
        <v>133</v>
      </c>
      <c r="C19" t="s">
        <v>140</v>
      </c>
      <c r="D19" t="s">
        <v>135</v>
      </c>
      <c r="E19">
        <v>83</v>
      </c>
      <c r="F19" t="s">
        <v>138</v>
      </c>
      <c r="G19" t="s">
        <v>141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9">
        <v>1.0000000000000001E-5</v>
      </c>
      <c r="AU19" s="109">
        <v>2.0000000000000002E-5</v>
      </c>
      <c r="AV19" s="109">
        <v>4.0000000000000003E-5</v>
      </c>
      <c r="AW19" s="109">
        <v>6.0000000000000002E-5</v>
      </c>
      <c r="AX19" s="109">
        <v>9.0000000000000006E-5</v>
      </c>
      <c r="AY19" s="109">
        <v>1E-4</v>
      </c>
      <c r="AZ19">
        <v>1.1E-4</v>
      </c>
      <c r="BA19">
        <v>1.2E-4</v>
      </c>
      <c r="BB19">
        <v>1.2E-4</v>
      </c>
      <c r="BC19">
        <v>1.2E-4</v>
      </c>
      <c r="BD19">
        <v>1.2E-4</v>
      </c>
      <c r="BE19">
        <v>1.2E-4</v>
      </c>
      <c r="BF19">
        <v>1.2E-4</v>
      </c>
      <c r="BG19">
        <v>1.2E-4</v>
      </c>
      <c r="BH19">
        <v>1.2E-4</v>
      </c>
      <c r="BI19">
        <v>1.2E-4</v>
      </c>
      <c r="BJ19">
        <v>1.2E-4</v>
      </c>
      <c r="BK19">
        <v>1.2E-4</v>
      </c>
      <c r="BL19">
        <v>1.2E-4</v>
      </c>
      <c r="BM19">
        <v>1.2999999999999999E-4</v>
      </c>
      <c r="BN19">
        <v>1.2999999999999999E-4</v>
      </c>
      <c r="BO19">
        <v>1.2999999999999999E-4</v>
      </c>
      <c r="BP19">
        <v>1.2999999999999999E-4</v>
      </c>
      <c r="BQ19">
        <v>1.2999999999999999E-4</v>
      </c>
      <c r="BR19">
        <v>1.2999999999999999E-4</v>
      </c>
      <c r="BS19">
        <v>1.2E-4</v>
      </c>
      <c r="BT19">
        <v>1.2999999999999999E-4</v>
      </c>
      <c r="BU19">
        <v>1.2E-4</v>
      </c>
      <c r="BV19">
        <v>1.2E-4</v>
      </c>
      <c r="BW19">
        <v>1.2999999999999999E-4</v>
      </c>
      <c r="BX19">
        <v>1.2999999999999999E-4</v>
      </c>
      <c r="BY19">
        <v>1.2999999999999999E-4</v>
      </c>
      <c r="BZ19">
        <v>1.2999999999999999E-4</v>
      </c>
      <c r="CA19">
        <v>1.2999999999999999E-4</v>
      </c>
      <c r="CB19">
        <v>1.2999999999999999E-4</v>
      </c>
      <c r="CC19">
        <v>1.2999999999999999E-4</v>
      </c>
      <c r="CD19">
        <v>1.2999999999999999E-4</v>
      </c>
      <c r="CE19">
        <v>1.2999999999999999E-4</v>
      </c>
      <c r="CF19">
        <v>1.2999999999999999E-4</v>
      </c>
      <c r="CG19">
        <v>1.2999999999999999E-4</v>
      </c>
      <c r="CH19">
        <v>1.2999999999999999E-4</v>
      </c>
      <c r="CI19">
        <v>1.2999999999999999E-4</v>
      </c>
      <c r="CJ19">
        <v>1.2999999999999999E-4</v>
      </c>
      <c r="CK19">
        <v>1.2999999999999999E-4</v>
      </c>
      <c r="CL19">
        <v>1.2999999999999999E-4</v>
      </c>
      <c r="CM19">
        <v>1.2999999999999999E-4</v>
      </c>
      <c r="CN19">
        <v>1.2999999999999999E-4</v>
      </c>
      <c r="CO19">
        <v>1.2999999999999999E-4</v>
      </c>
      <c r="CP19">
        <v>1.2999999999999999E-4</v>
      </c>
      <c r="CQ19">
        <v>1.2999999999999999E-4</v>
      </c>
      <c r="CR19">
        <v>1.2999999999999999E-4</v>
      </c>
      <c r="CS19">
        <v>1.2999999999999999E-4</v>
      </c>
      <c r="CT19">
        <v>1.2999999999999999E-4</v>
      </c>
      <c r="CU19" s="109">
        <v>1.2999999999999999E-4</v>
      </c>
      <c r="CV19" s="109">
        <v>1.2999999999999999E-4</v>
      </c>
      <c r="CW19" s="109">
        <v>1.2999999999999999E-4</v>
      </c>
      <c r="CX19" s="109">
        <v>1.2999999999999999E-4</v>
      </c>
      <c r="CY19">
        <v>1.2999999999999999E-4</v>
      </c>
      <c r="CZ19">
        <v>1.2999999999999999E-4</v>
      </c>
      <c r="DA19" s="109">
        <v>1.2999999999999999E-4</v>
      </c>
      <c r="DB19" s="109">
        <v>1.3999999999999999E-4</v>
      </c>
      <c r="DC19" s="109">
        <v>1.3999999999999999E-4</v>
      </c>
      <c r="DD19" s="109">
        <v>1.3999999999999999E-4</v>
      </c>
      <c r="DE19" s="109">
        <v>1.3999999999999999E-4</v>
      </c>
      <c r="DF19" s="109">
        <v>1.3999999999999999E-4</v>
      </c>
      <c r="DG19" s="109">
        <v>1.3999999999999999E-4</v>
      </c>
      <c r="DH19" s="109">
        <v>1.3999999999999999E-4</v>
      </c>
      <c r="DI19" s="109">
        <v>1.3999999999999999E-4</v>
      </c>
      <c r="DJ19" s="109">
        <v>1.3999999999999999E-4</v>
      </c>
      <c r="DK19" s="109">
        <v>1.3999999999999999E-4</v>
      </c>
      <c r="DL19" s="109">
        <v>1.3999999999999999E-4</v>
      </c>
      <c r="DM19" s="109">
        <v>1.3999999999999999E-4</v>
      </c>
      <c r="DN19" s="109">
        <v>1.3999999999999999E-4</v>
      </c>
      <c r="DO19" s="109">
        <v>1.3999999999999999E-4</v>
      </c>
      <c r="DP19" s="109">
        <v>1.3999999999999999E-4</v>
      </c>
    </row>
    <row r="20" spans="1:120" x14ac:dyDescent="0.25">
      <c r="A20" t="s">
        <v>132</v>
      </c>
      <c r="B20" t="s">
        <v>133</v>
      </c>
      <c r="C20" t="s">
        <v>140</v>
      </c>
      <c r="D20" t="s">
        <v>135</v>
      </c>
      <c r="E20">
        <v>95</v>
      </c>
      <c r="F20" t="s">
        <v>136</v>
      </c>
      <c r="G20" t="s">
        <v>137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9">
        <v>2.0000000000000002E-5</v>
      </c>
      <c r="AV20">
        <v>3.4000000000000002E-4</v>
      </c>
      <c r="AW20">
        <v>8.4999999999999995E-4</v>
      </c>
      <c r="AX20">
        <v>1.6000000000000001E-3</v>
      </c>
      <c r="AY20">
        <v>2.5300000000000001E-3</v>
      </c>
      <c r="AZ20">
        <v>3.5609999999999999E-3</v>
      </c>
      <c r="BA20">
        <v>4.7704999999999996E-3</v>
      </c>
      <c r="BB20">
        <v>5.9909999999999998E-3</v>
      </c>
      <c r="BC20">
        <v>7.1710000000000003E-3</v>
      </c>
      <c r="BD20">
        <v>8.2904999999999993E-3</v>
      </c>
      <c r="BE20">
        <v>9.3699999999999999E-3</v>
      </c>
      <c r="BF20" s="109">
        <v>1.0491500000000001E-2</v>
      </c>
      <c r="BG20" s="109">
        <v>1.1551499999999999E-2</v>
      </c>
      <c r="BH20" s="109">
        <v>1.2600500000000001E-2</v>
      </c>
      <c r="BI20" s="109">
        <v>1.3660500000000001E-2</v>
      </c>
      <c r="BJ20" s="109">
        <v>1.4789999999999999E-2</v>
      </c>
      <c r="BK20" s="109">
        <v>1.58715E-2</v>
      </c>
      <c r="BL20" s="109">
        <v>1.6990499999999999E-2</v>
      </c>
      <c r="BM20" s="109">
        <v>1.7944000000000002E-2</v>
      </c>
      <c r="BN20" s="109">
        <v>1.89415E-2</v>
      </c>
      <c r="BO20" s="109">
        <v>1.9535E-2</v>
      </c>
      <c r="BP20" s="109">
        <v>2.0220999999999999E-2</v>
      </c>
      <c r="BQ20" s="109">
        <v>2.0465000000000001E-2</v>
      </c>
      <c r="BR20" s="109">
        <v>2.0695499999999999E-2</v>
      </c>
      <c r="BS20" s="109">
        <v>2.0725E-2</v>
      </c>
      <c r="BT20" s="109">
        <v>2.1090500000000002E-2</v>
      </c>
      <c r="BU20" s="109">
        <v>2.1160000000000002E-2</v>
      </c>
      <c r="BV20" s="109">
        <v>2.1341499999999999E-2</v>
      </c>
      <c r="BW20" s="109">
        <v>2.1451999999999999E-2</v>
      </c>
      <c r="BX20" s="109">
        <v>2.1751E-2</v>
      </c>
      <c r="BY20" s="109">
        <v>2.1863500000000001E-2</v>
      </c>
      <c r="BZ20" s="109">
        <v>2.1930000000000002E-2</v>
      </c>
      <c r="CA20" s="109">
        <v>2.2220500000000001E-2</v>
      </c>
      <c r="CB20" s="109">
        <v>2.2190499999999998E-2</v>
      </c>
      <c r="CC20" s="109">
        <v>2.2661500000000001E-2</v>
      </c>
      <c r="CD20" s="109">
        <v>2.2502500000000002E-2</v>
      </c>
      <c r="CE20" s="109">
        <v>2.2813E-2</v>
      </c>
      <c r="CF20" s="109">
        <v>2.3140999999999998E-2</v>
      </c>
      <c r="CG20" s="109">
        <v>2.3089999999999999E-2</v>
      </c>
      <c r="CH20" s="109">
        <v>2.31845E-2</v>
      </c>
      <c r="CI20" s="109">
        <v>2.3483500000000001E-2</v>
      </c>
      <c r="CJ20" s="109">
        <v>2.3761000000000001E-2</v>
      </c>
      <c r="CK20" s="109">
        <v>2.4014500000000001E-2</v>
      </c>
      <c r="CL20" s="109">
        <v>2.41905E-2</v>
      </c>
      <c r="CM20" s="109">
        <v>2.4292500000000002E-2</v>
      </c>
      <c r="CN20" s="109">
        <v>2.4612999999999999E-2</v>
      </c>
      <c r="CO20" s="109">
        <v>2.4891E-2</v>
      </c>
      <c r="CP20" s="109">
        <v>2.5488500000000001E-2</v>
      </c>
      <c r="CQ20" s="109">
        <v>2.5384E-2</v>
      </c>
      <c r="CR20" s="109">
        <v>2.5673499999999998E-2</v>
      </c>
      <c r="CS20" s="109">
        <v>2.6759999999999999E-2</v>
      </c>
      <c r="CT20" s="109">
        <v>2.61435E-2</v>
      </c>
      <c r="CU20" s="109">
        <v>2.7247E-2</v>
      </c>
      <c r="CV20" s="109">
        <v>2.7421999999999998E-2</v>
      </c>
      <c r="CW20">
        <v>2.68165E-2</v>
      </c>
      <c r="CX20">
        <v>2.7254500000000001E-2</v>
      </c>
      <c r="CY20">
        <v>2.8162E-2</v>
      </c>
      <c r="CZ20">
        <v>2.8154999999999999E-2</v>
      </c>
      <c r="DA20">
        <v>2.7855499999999998E-2</v>
      </c>
      <c r="DB20">
        <v>2.9413999999999999E-2</v>
      </c>
      <c r="DC20">
        <v>2.8603E-2</v>
      </c>
      <c r="DD20">
        <v>2.9670499999999999E-2</v>
      </c>
      <c r="DE20">
        <v>2.9066999999999999E-2</v>
      </c>
      <c r="DF20">
        <v>2.99215E-2</v>
      </c>
      <c r="DG20">
        <v>3.0495999999999999E-2</v>
      </c>
      <c r="DH20">
        <v>3.0450000000000001E-2</v>
      </c>
      <c r="DI20">
        <v>3.0866000000000001E-2</v>
      </c>
      <c r="DJ20">
        <v>3.1341000000000001E-2</v>
      </c>
      <c r="DK20">
        <v>3.1722500000000001E-2</v>
      </c>
      <c r="DL20">
        <v>3.1802999999999998E-2</v>
      </c>
      <c r="DM20">
        <v>3.1951500000000001E-2</v>
      </c>
      <c r="DN20">
        <v>3.2180500000000001E-2</v>
      </c>
      <c r="DO20">
        <v>3.2363000000000003E-2</v>
      </c>
      <c r="DP20">
        <v>3.3359E-2</v>
      </c>
    </row>
    <row r="21" spans="1:120" x14ac:dyDescent="0.25">
      <c r="A21" t="s">
        <v>132</v>
      </c>
      <c r="B21" t="s">
        <v>133</v>
      </c>
      <c r="C21" s="109" t="s">
        <v>140</v>
      </c>
      <c r="D21" s="109" t="s">
        <v>135</v>
      </c>
      <c r="E21" s="109">
        <v>95</v>
      </c>
      <c r="F21" s="109" t="s">
        <v>138</v>
      </c>
      <c r="G21" s="109" t="s">
        <v>141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 s="109">
        <v>1.0000000000000001E-5</v>
      </c>
      <c r="AU21" s="109">
        <v>2.0000000000000002E-5</v>
      </c>
      <c r="AV21" s="109">
        <v>5.0000000000000002E-5</v>
      </c>
      <c r="AW21" s="109">
        <v>8.0000000000000007E-5</v>
      </c>
      <c r="AX21" s="109">
        <v>1E-4</v>
      </c>
      <c r="AY21">
        <v>1.2E-4</v>
      </c>
      <c r="AZ21">
        <v>1.2999999999999999E-4</v>
      </c>
      <c r="BA21">
        <v>1.3999999999999999E-4</v>
      </c>
      <c r="BB21">
        <v>1.3999999999999999E-4</v>
      </c>
      <c r="BC21">
        <v>1.3999999999999999E-4</v>
      </c>
      <c r="BD21">
        <v>1.3999999999999999E-4</v>
      </c>
      <c r="BE21">
        <v>1.3999999999999999E-4</v>
      </c>
      <c r="BF21">
        <v>1.3999999999999999E-4</v>
      </c>
      <c r="BG21">
        <v>1.3999999999999999E-4</v>
      </c>
      <c r="BH21">
        <v>1.3999999999999999E-4</v>
      </c>
      <c r="BI21">
        <v>1.4999999999999999E-4</v>
      </c>
      <c r="BJ21">
        <v>1.4999999999999999E-4</v>
      </c>
      <c r="BK21">
        <v>1.4999999999999999E-4</v>
      </c>
      <c r="BL21">
        <v>1.4999999999999999E-4</v>
      </c>
      <c r="BM21">
        <v>1.4999999999999999E-4</v>
      </c>
      <c r="BN21">
        <v>1.4999999999999999E-4</v>
      </c>
      <c r="BO21">
        <v>1.4999999999999999E-4</v>
      </c>
      <c r="BP21">
        <v>1.4999999999999999E-4</v>
      </c>
      <c r="BQ21">
        <v>1.4999999999999999E-4</v>
      </c>
      <c r="BR21">
        <v>1.4999999999999999E-4</v>
      </c>
      <c r="BS21" s="109">
        <v>1.4999999999999999E-4</v>
      </c>
      <c r="BT21" s="109">
        <v>1.4999999999999999E-4</v>
      </c>
      <c r="BU21" s="109">
        <v>1.4999999999999999E-4</v>
      </c>
      <c r="BV21" s="109">
        <v>1.4999999999999999E-4</v>
      </c>
      <c r="BW21" s="109">
        <v>1.4999999999999999E-4</v>
      </c>
      <c r="BX21" s="109">
        <v>1.4999999999999999E-4</v>
      </c>
      <c r="BY21" s="109">
        <v>1.4999999999999999E-4</v>
      </c>
      <c r="BZ21" s="109">
        <v>1.4999999999999999E-4</v>
      </c>
      <c r="CA21" s="109">
        <v>1.4999999999999999E-4</v>
      </c>
      <c r="CB21" s="109">
        <v>1.4999999999999999E-4</v>
      </c>
      <c r="CC21" s="109">
        <v>1.6000000000000001E-4</v>
      </c>
      <c r="CD21" s="109">
        <v>1.6000000000000001E-4</v>
      </c>
      <c r="CE21" s="109">
        <v>1.6000000000000001E-4</v>
      </c>
      <c r="CF21" s="109">
        <v>1.6000000000000001E-4</v>
      </c>
      <c r="CG21" s="109">
        <v>1.6000000000000001E-4</v>
      </c>
      <c r="CH21" s="109">
        <v>1.6000000000000001E-4</v>
      </c>
      <c r="CI21" s="109">
        <v>1.6000000000000001E-4</v>
      </c>
      <c r="CJ21" s="109">
        <v>1.6000000000000001E-4</v>
      </c>
      <c r="CK21" s="109">
        <v>1.6000000000000001E-4</v>
      </c>
      <c r="CL21" s="109">
        <v>1.6000000000000001E-4</v>
      </c>
      <c r="CM21" s="109">
        <v>1.6000000000000001E-4</v>
      </c>
      <c r="CN21" s="109">
        <v>1.6000000000000001E-4</v>
      </c>
      <c r="CO21" s="109">
        <v>1.6000000000000001E-4</v>
      </c>
      <c r="CP21" s="109">
        <v>1.605E-4</v>
      </c>
      <c r="CQ21" s="109">
        <v>1.6000000000000001E-4</v>
      </c>
      <c r="CR21" s="109">
        <v>1.6000000000000001E-4</v>
      </c>
      <c r="CS21" s="109">
        <v>1.6000000000000001E-4</v>
      </c>
      <c r="CT21" s="109">
        <v>1.605E-4</v>
      </c>
      <c r="CU21" s="109">
        <v>1.7000000000000001E-4</v>
      </c>
      <c r="CV21" s="109">
        <v>1.7000000000000001E-4</v>
      </c>
      <c r="CW21" s="109">
        <v>1.7000000000000001E-4</v>
      </c>
      <c r="CX21" s="109">
        <v>1.7000000000000001E-4</v>
      </c>
      <c r="CY21" s="109">
        <v>1.7000000000000001E-4</v>
      </c>
      <c r="CZ21" s="109">
        <v>1.7000000000000001E-4</v>
      </c>
      <c r="DA21" s="109">
        <v>1.7000000000000001E-4</v>
      </c>
      <c r="DB21" s="109">
        <v>1.7000000000000001E-4</v>
      </c>
      <c r="DC21" s="109">
        <v>1.7000000000000001E-4</v>
      </c>
      <c r="DD21" s="109">
        <v>1.7000000000000001E-4</v>
      </c>
      <c r="DE21" s="109">
        <v>1.7000000000000001E-4</v>
      </c>
      <c r="DF21" s="109">
        <v>1.7000000000000001E-4</v>
      </c>
      <c r="DG21" s="109">
        <v>1.7000000000000001E-4</v>
      </c>
      <c r="DH21" s="109">
        <v>1.7000000000000001E-4</v>
      </c>
      <c r="DI21" s="109">
        <v>1.7000000000000001E-4</v>
      </c>
      <c r="DJ21" s="109">
        <v>1.8000000000000001E-4</v>
      </c>
      <c r="DK21" s="109">
        <v>1.8000000000000001E-4</v>
      </c>
      <c r="DL21" s="109">
        <v>1.8000000000000001E-4</v>
      </c>
      <c r="DM21" s="109">
        <v>1.705E-4</v>
      </c>
      <c r="DN21" s="109">
        <v>1.8000000000000001E-4</v>
      </c>
      <c r="DO21" s="109">
        <v>1.8000000000000001E-4</v>
      </c>
      <c r="DP21" s="109">
        <v>1.705E-4</v>
      </c>
    </row>
    <row r="22" spans="1:120" x14ac:dyDescent="0.25">
      <c r="A22" t="s">
        <v>132</v>
      </c>
      <c r="B22" t="s">
        <v>133</v>
      </c>
      <c r="C22" s="109" t="s">
        <v>142</v>
      </c>
      <c r="D22" s="109" t="s">
        <v>135</v>
      </c>
      <c r="E22" s="109">
        <v>5</v>
      </c>
      <c r="F22" s="109" t="s">
        <v>136</v>
      </c>
      <c r="G22" s="109" t="s">
        <v>137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419.54312299999998</v>
      </c>
      <c r="AQ22">
        <v>422.65471300000002</v>
      </c>
      <c r="AR22">
        <v>425.78752850000001</v>
      </c>
      <c r="AS22">
        <v>428.99762650000002</v>
      </c>
      <c r="AT22">
        <v>432.267042</v>
      </c>
      <c r="AU22">
        <v>435.54690399999998</v>
      </c>
      <c r="AV22">
        <v>438.88406099999997</v>
      </c>
      <c r="AW22">
        <v>442.28108099999997</v>
      </c>
      <c r="AX22" s="109">
        <v>445.7403655</v>
      </c>
      <c r="AY22">
        <v>449.29290950000001</v>
      </c>
      <c r="AZ22">
        <v>452.86346300000002</v>
      </c>
      <c r="BA22">
        <v>456.4439165</v>
      </c>
      <c r="BB22">
        <v>460.08447050000001</v>
      </c>
      <c r="BC22">
        <v>463.74294149999997</v>
      </c>
      <c r="BD22">
        <v>467.47511700000001</v>
      </c>
      <c r="BE22">
        <v>471.23684750000001</v>
      </c>
      <c r="BF22">
        <v>475.04208949999997</v>
      </c>
      <c r="BG22">
        <v>478.89214950000002</v>
      </c>
      <c r="BH22">
        <v>482.78677800000003</v>
      </c>
      <c r="BI22">
        <v>486.72468550000002</v>
      </c>
      <c r="BJ22">
        <v>490.69215350000002</v>
      </c>
      <c r="BK22">
        <v>494.69268599999998</v>
      </c>
      <c r="BL22">
        <v>498.70618250000001</v>
      </c>
      <c r="BM22">
        <v>502.725705</v>
      </c>
      <c r="BN22">
        <v>506.77667600000001</v>
      </c>
      <c r="BO22">
        <v>510.86512900000002</v>
      </c>
      <c r="BP22">
        <v>515.0151975</v>
      </c>
      <c r="BQ22">
        <v>519.18816249999998</v>
      </c>
      <c r="BR22">
        <v>523.45499600000005</v>
      </c>
      <c r="BS22">
        <v>527.77608750000002</v>
      </c>
      <c r="BT22">
        <v>532.09347000000002</v>
      </c>
      <c r="BU22">
        <v>536.38585999999998</v>
      </c>
      <c r="BV22">
        <v>540.71415300000001</v>
      </c>
      <c r="BW22">
        <v>545.05764399999998</v>
      </c>
      <c r="BX22">
        <v>549.42480250000006</v>
      </c>
      <c r="BY22">
        <v>553.83061750000002</v>
      </c>
      <c r="BZ22">
        <v>558.27129950000005</v>
      </c>
      <c r="CA22">
        <v>562.78493100000003</v>
      </c>
      <c r="CB22">
        <v>567.32640049999998</v>
      </c>
      <c r="CC22">
        <v>571.89012649999995</v>
      </c>
      <c r="CD22">
        <v>576.48130200000003</v>
      </c>
      <c r="CE22">
        <v>581.10108649999995</v>
      </c>
      <c r="CF22">
        <v>585.7513715</v>
      </c>
      <c r="CG22">
        <v>590.43361449999998</v>
      </c>
      <c r="CH22">
        <v>595.14947050000001</v>
      </c>
      <c r="CI22">
        <v>599.90175399999998</v>
      </c>
      <c r="CJ22">
        <v>604.68178999999998</v>
      </c>
      <c r="CK22">
        <v>609.48812450000003</v>
      </c>
      <c r="CL22">
        <v>614.32829200000003</v>
      </c>
      <c r="CM22">
        <v>619.19985450000001</v>
      </c>
      <c r="CN22">
        <v>624.10046950000003</v>
      </c>
      <c r="CO22">
        <v>629.03267949999997</v>
      </c>
      <c r="CP22">
        <v>633.97193549999997</v>
      </c>
      <c r="CQ22">
        <v>638.90698399999997</v>
      </c>
      <c r="CR22">
        <v>643.87549300000001</v>
      </c>
      <c r="CS22">
        <v>648.907644</v>
      </c>
      <c r="CT22">
        <v>654.03204600000004</v>
      </c>
      <c r="CU22">
        <v>659.19880250000006</v>
      </c>
      <c r="CV22">
        <v>664.40872950000005</v>
      </c>
      <c r="CW22">
        <v>669.62447150000003</v>
      </c>
      <c r="CX22">
        <v>674.86327749999998</v>
      </c>
      <c r="CY22">
        <v>680.15524500000004</v>
      </c>
      <c r="CZ22">
        <v>685.497117</v>
      </c>
      <c r="DA22">
        <v>690.8887565</v>
      </c>
      <c r="DB22">
        <v>696.32976599999995</v>
      </c>
      <c r="DC22">
        <v>701.82000100000005</v>
      </c>
      <c r="DD22">
        <v>707.36035549999997</v>
      </c>
      <c r="DE22">
        <v>712.95158049999998</v>
      </c>
      <c r="DF22">
        <v>718.63955399999998</v>
      </c>
      <c r="DG22">
        <v>724.39197449999995</v>
      </c>
      <c r="DH22">
        <v>730.21410249999997</v>
      </c>
      <c r="DI22">
        <v>736.10333300000002</v>
      </c>
      <c r="DJ22">
        <v>742.05489250000005</v>
      </c>
      <c r="DK22">
        <v>748.10718299999996</v>
      </c>
      <c r="DL22">
        <v>754.23763499999995</v>
      </c>
      <c r="DM22">
        <v>760.42567250000002</v>
      </c>
      <c r="DN22">
        <v>766.61605550000002</v>
      </c>
      <c r="DO22">
        <v>772.88077899999996</v>
      </c>
      <c r="DP22">
        <v>779.22662800000001</v>
      </c>
    </row>
    <row r="23" spans="1:120" x14ac:dyDescent="0.25">
      <c r="A23" t="s">
        <v>132</v>
      </c>
      <c r="B23" t="s">
        <v>133</v>
      </c>
      <c r="C23" s="109" t="s">
        <v>142</v>
      </c>
      <c r="D23" s="109" t="s">
        <v>135</v>
      </c>
      <c r="E23" s="109">
        <v>5</v>
      </c>
      <c r="F23" s="109" t="s">
        <v>138</v>
      </c>
      <c r="G23" s="109" t="s">
        <v>139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1.018532397</v>
      </c>
      <c r="AP23">
        <v>1.047682966</v>
      </c>
      <c r="AQ23">
        <v>1.0763828280000001</v>
      </c>
      <c r="AR23">
        <v>1.106709779</v>
      </c>
      <c r="AS23">
        <v>1.1338711029999999</v>
      </c>
      <c r="AT23">
        <v>1.157801093</v>
      </c>
      <c r="AU23">
        <v>1.185890358</v>
      </c>
      <c r="AV23">
        <v>1.211636779</v>
      </c>
      <c r="AW23">
        <v>1.2374314070000001</v>
      </c>
      <c r="AX23">
        <v>1.265871328</v>
      </c>
      <c r="AY23" s="109">
        <v>1.295791828</v>
      </c>
      <c r="AZ23" s="109">
        <v>1.3239738679999999</v>
      </c>
      <c r="BA23" s="109">
        <v>1.3533131030000001</v>
      </c>
      <c r="BB23" s="109">
        <v>1.3859216620000001</v>
      </c>
      <c r="BC23" s="109">
        <v>1.421103848</v>
      </c>
      <c r="BD23">
        <v>1.461780348</v>
      </c>
      <c r="BE23">
        <v>1.491150328</v>
      </c>
      <c r="BF23">
        <v>1.5135259750000001</v>
      </c>
      <c r="BG23">
        <v>1.542070456</v>
      </c>
      <c r="BH23">
        <v>1.5660260930000001</v>
      </c>
      <c r="BI23">
        <v>1.591082152</v>
      </c>
      <c r="BJ23">
        <v>1.6175404360000001</v>
      </c>
      <c r="BK23">
        <v>1.642554917</v>
      </c>
      <c r="BL23">
        <v>1.6696679169999999</v>
      </c>
      <c r="BM23">
        <v>1.7014119750000001</v>
      </c>
      <c r="BN23">
        <v>1.739085789</v>
      </c>
      <c r="BO23">
        <v>1.7724922890000001</v>
      </c>
      <c r="BP23">
        <v>1.803336799</v>
      </c>
      <c r="BQ23">
        <v>1.830335799</v>
      </c>
      <c r="BR23">
        <v>1.8542083380000001</v>
      </c>
      <c r="BS23">
        <v>1.8813971620000001</v>
      </c>
      <c r="BT23">
        <v>1.9095577109999999</v>
      </c>
      <c r="BU23">
        <v>1.9331406719999999</v>
      </c>
      <c r="BV23">
        <v>1.9613307010000001</v>
      </c>
      <c r="BW23">
        <v>1.9906849069999999</v>
      </c>
      <c r="BX23">
        <v>2.0210985250000002</v>
      </c>
      <c r="BY23">
        <v>2.0504530249999999</v>
      </c>
      <c r="BZ23">
        <v>2.0797310250000001</v>
      </c>
      <c r="CA23">
        <v>2.1074089749999998</v>
      </c>
      <c r="CB23">
        <v>2.1333754749999998</v>
      </c>
      <c r="CC23">
        <v>2.1566500249999998</v>
      </c>
      <c r="CD23">
        <v>2.1807759070000001</v>
      </c>
      <c r="CE23">
        <v>2.2055109069999999</v>
      </c>
      <c r="CF23">
        <v>2.2308756129999998</v>
      </c>
      <c r="CG23">
        <v>2.2571916129999998</v>
      </c>
      <c r="CH23">
        <v>2.2860584359999998</v>
      </c>
      <c r="CI23">
        <v>2.3173629259999999</v>
      </c>
      <c r="CJ23">
        <v>2.3481568679999998</v>
      </c>
      <c r="CK23">
        <v>2.3765207300000002</v>
      </c>
      <c r="CL23">
        <v>2.4032503190000001</v>
      </c>
      <c r="CM23">
        <v>2.429342525</v>
      </c>
      <c r="CN23">
        <v>2.4521715739999999</v>
      </c>
      <c r="CO23">
        <v>2.4777997790000001</v>
      </c>
      <c r="CP23">
        <v>2.503305407</v>
      </c>
      <c r="CQ23">
        <v>2.5260055540000002</v>
      </c>
      <c r="CR23">
        <v>2.5535859460000001</v>
      </c>
      <c r="CS23">
        <v>2.5823139460000002</v>
      </c>
      <c r="CT23">
        <v>2.6103560250000002</v>
      </c>
      <c r="CU23">
        <v>2.6397945250000001</v>
      </c>
      <c r="CV23">
        <v>2.6694255249999999</v>
      </c>
      <c r="CW23">
        <v>2.699623426</v>
      </c>
      <c r="CX23">
        <v>2.7280314259999998</v>
      </c>
      <c r="CY23">
        <v>2.7554564259999998</v>
      </c>
      <c r="CZ23">
        <v>2.7828374259999999</v>
      </c>
      <c r="DA23">
        <v>2.809296926</v>
      </c>
      <c r="DB23">
        <v>2.835796926</v>
      </c>
      <c r="DC23">
        <v>2.8630354260000002</v>
      </c>
      <c r="DD23">
        <v>2.8907044069999999</v>
      </c>
      <c r="DE23">
        <v>2.9198694070000002</v>
      </c>
      <c r="DF23">
        <v>2.9505484260000001</v>
      </c>
      <c r="DG23">
        <v>2.9816749950000001</v>
      </c>
      <c r="DH23">
        <v>3.013147907</v>
      </c>
      <c r="DI23">
        <v>3.0430044070000002</v>
      </c>
      <c r="DJ23">
        <v>3.0712139070000002</v>
      </c>
      <c r="DK23">
        <v>3.09766027</v>
      </c>
      <c r="DL23">
        <v>3.1234747700000001</v>
      </c>
      <c r="DM23">
        <v>3.149757358</v>
      </c>
      <c r="DN23">
        <v>3.1766102699999998</v>
      </c>
      <c r="DO23">
        <v>3.2044128970000001</v>
      </c>
      <c r="DP23">
        <v>3.2348181230000002</v>
      </c>
    </row>
    <row r="24" spans="1:120" x14ac:dyDescent="0.25">
      <c r="A24" t="s">
        <v>132</v>
      </c>
      <c r="B24" t="s">
        <v>133</v>
      </c>
      <c r="C24" s="109" t="s">
        <v>142</v>
      </c>
      <c r="D24" s="109" t="s">
        <v>135</v>
      </c>
      <c r="E24" s="109">
        <v>17</v>
      </c>
      <c r="F24" s="109" t="s">
        <v>136</v>
      </c>
      <c r="G24" s="109" t="s">
        <v>137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419.95723040000001</v>
      </c>
      <c r="AQ24">
        <v>423.10688679999998</v>
      </c>
      <c r="AR24">
        <v>426.31912560000001</v>
      </c>
      <c r="AS24">
        <v>429.56407300000001</v>
      </c>
      <c r="AT24">
        <v>432.90993580000003</v>
      </c>
      <c r="AU24">
        <v>436.27404990000002</v>
      </c>
      <c r="AV24">
        <v>439.70888980000001</v>
      </c>
      <c r="AW24">
        <v>443.16401209999998</v>
      </c>
      <c r="AX24">
        <v>446.69959879999999</v>
      </c>
      <c r="AY24">
        <v>450.31147190000002</v>
      </c>
      <c r="AZ24">
        <v>453.92662890000003</v>
      </c>
      <c r="BA24">
        <v>457.62574389999997</v>
      </c>
      <c r="BB24">
        <v>461.3682384</v>
      </c>
      <c r="BC24">
        <v>465.13690989999998</v>
      </c>
      <c r="BD24">
        <v>468.9461556</v>
      </c>
      <c r="BE24">
        <v>472.81803880000001</v>
      </c>
      <c r="BF24">
        <v>476.75437340000002</v>
      </c>
      <c r="BG24">
        <v>480.62673869999998</v>
      </c>
      <c r="BH24">
        <v>484.62753700000002</v>
      </c>
      <c r="BI24">
        <v>488.69112910000001</v>
      </c>
      <c r="BJ24">
        <v>492.72277650000001</v>
      </c>
      <c r="BK24">
        <v>496.77375460000002</v>
      </c>
      <c r="BL24">
        <v>500.94299660000001</v>
      </c>
      <c r="BM24">
        <v>505.09273380000002</v>
      </c>
      <c r="BN24">
        <v>509.3403945</v>
      </c>
      <c r="BO24">
        <v>513.62694160000001</v>
      </c>
      <c r="BP24">
        <v>517.95707340000001</v>
      </c>
      <c r="BQ24">
        <v>522.32880220000004</v>
      </c>
      <c r="BR24">
        <v>526.73287370000003</v>
      </c>
      <c r="BS24">
        <v>531.13337869999998</v>
      </c>
      <c r="BT24">
        <v>535.53674769999998</v>
      </c>
      <c r="BU24">
        <v>539.96063860000004</v>
      </c>
      <c r="BV24">
        <v>544.41236219999996</v>
      </c>
      <c r="BW24">
        <v>548.88283730000001</v>
      </c>
      <c r="BX24">
        <v>553.40871259999994</v>
      </c>
      <c r="BY24">
        <v>557.96495949999996</v>
      </c>
      <c r="BZ24">
        <v>562.59066819999998</v>
      </c>
      <c r="CA24">
        <v>567.28959029999999</v>
      </c>
      <c r="CB24">
        <v>572.00924339999995</v>
      </c>
      <c r="CC24">
        <v>576.72980270000005</v>
      </c>
      <c r="CD24">
        <v>581.52891650000004</v>
      </c>
      <c r="CE24">
        <v>586.35052780000001</v>
      </c>
      <c r="CF24">
        <v>591.10084700000004</v>
      </c>
      <c r="CG24">
        <v>595.89297899999997</v>
      </c>
      <c r="CH24">
        <v>600.77811940000004</v>
      </c>
      <c r="CI24">
        <v>605.70204290000004</v>
      </c>
      <c r="CJ24">
        <v>610.65204859999994</v>
      </c>
      <c r="CK24">
        <v>615.62000569999998</v>
      </c>
      <c r="CL24">
        <v>620.66127449999999</v>
      </c>
      <c r="CM24">
        <v>625.73950749999995</v>
      </c>
      <c r="CN24">
        <v>630.85233559999995</v>
      </c>
      <c r="CO24">
        <v>635.98708490000001</v>
      </c>
      <c r="CP24">
        <v>641.16241090000005</v>
      </c>
      <c r="CQ24">
        <v>646.40121169999998</v>
      </c>
      <c r="CR24">
        <v>651.61654120000003</v>
      </c>
      <c r="CS24">
        <v>656.85215410000001</v>
      </c>
      <c r="CT24">
        <v>662.12581660000001</v>
      </c>
      <c r="CU24">
        <v>667.47340120000001</v>
      </c>
      <c r="CV24">
        <v>672.88561900000002</v>
      </c>
      <c r="CW24">
        <v>678.31641590000004</v>
      </c>
      <c r="CX24">
        <v>683.80220740000004</v>
      </c>
      <c r="CY24">
        <v>689.34074439999995</v>
      </c>
      <c r="CZ24">
        <v>694.92830779999997</v>
      </c>
      <c r="DA24">
        <v>700.56592309999996</v>
      </c>
      <c r="DB24">
        <v>706.24057649999997</v>
      </c>
      <c r="DC24">
        <v>711.91175780000003</v>
      </c>
      <c r="DD24">
        <v>717.72967819999997</v>
      </c>
      <c r="DE24">
        <v>723.57379909999997</v>
      </c>
      <c r="DF24">
        <v>729.46300499999995</v>
      </c>
      <c r="DG24">
        <v>735.42514080000001</v>
      </c>
      <c r="DH24">
        <v>741.44777650000003</v>
      </c>
      <c r="DI24">
        <v>747.48683170000004</v>
      </c>
      <c r="DJ24">
        <v>753.60063939999998</v>
      </c>
      <c r="DK24">
        <v>759.8379516</v>
      </c>
      <c r="DL24">
        <v>766.15096410000001</v>
      </c>
      <c r="DM24">
        <v>772.50293060000001</v>
      </c>
      <c r="DN24">
        <v>778.88369720000003</v>
      </c>
      <c r="DO24">
        <v>785.3299988</v>
      </c>
      <c r="DP24">
        <v>791.87305140000001</v>
      </c>
    </row>
    <row r="25" spans="1:120" x14ac:dyDescent="0.25">
      <c r="A25" t="s">
        <v>132</v>
      </c>
      <c r="B25" t="s">
        <v>133</v>
      </c>
      <c r="C25" s="109" t="s">
        <v>142</v>
      </c>
      <c r="D25" s="109" t="s">
        <v>135</v>
      </c>
      <c r="E25" s="109">
        <v>17</v>
      </c>
      <c r="F25" s="109" t="s">
        <v>138</v>
      </c>
      <c r="G25" s="109" t="s">
        <v>139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1.1188307479999999</v>
      </c>
      <c r="AP25">
        <v>1.152693323</v>
      </c>
      <c r="AQ25">
        <v>1.1864386769999999</v>
      </c>
      <c r="AR25">
        <v>1.216521577</v>
      </c>
      <c r="AS25">
        <v>1.249789297</v>
      </c>
      <c r="AT25">
        <v>1.2783284479999999</v>
      </c>
      <c r="AU25">
        <v>1.31075736</v>
      </c>
      <c r="AV25">
        <v>1.3432651259999999</v>
      </c>
      <c r="AW25">
        <v>1.371697181</v>
      </c>
      <c r="AX25">
        <v>1.40084264</v>
      </c>
      <c r="AY25">
        <v>1.432225385</v>
      </c>
      <c r="AZ25">
        <v>1.460295632</v>
      </c>
      <c r="BA25">
        <v>1.490811028</v>
      </c>
      <c r="BB25">
        <v>1.5257501149999999</v>
      </c>
      <c r="BC25">
        <v>1.5631066090000001</v>
      </c>
      <c r="BD25">
        <v>1.6011852049999999</v>
      </c>
      <c r="BE25">
        <v>1.6358056400000001</v>
      </c>
      <c r="BF25">
        <v>1.670405913</v>
      </c>
      <c r="BG25">
        <v>1.7007708210000001</v>
      </c>
      <c r="BH25">
        <v>1.7364452539999999</v>
      </c>
      <c r="BI25">
        <v>1.7686791559999999</v>
      </c>
      <c r="BJ25">
        <v>1.799381085</v>
      </c>
      <c r="BK25">
        <v>1.8308318400000001</v>
      </c>
      <c r="BL25">
        <v>1.8673188279999999</v>
      </c>
      <c r="BM25">
        <v>1.9057565169999999</v>
      </c>
      <c r="BN25">
        <v>1.9431349170000001</v>
      </c>
      <c r="BO25">
        <v>1.984009626</v>
      </c>
      <c r="BP25">
        <v>2.020485989</v>
      </c>
      <c r="BQ25">
        <v>2.0547534889999999</v>
      </c>
      <c r="BR25">
        <v>2.0843046890000001</v>
      </c>
      <c r="BS25">
        <v>2.1129401890000001</v>
      </c>
      <c r="BT25">
        <v>2.139795774</v>
      </c>
      <c r="BU25">
        <v>2.1659322259999998</v>
      </c>
      <c r="BV25">
        <v>2.1952409259999999</v>
      </c>
      <c r="BW25">
        <v>2.2298519620000001</v>
      </c>
      <c r="BX25">
        <v>2.2633710599999999</v>
      </c>
      <c r="BY25">
        <v>2.2955556769999999</v>
      </c>
      <c r="BZ25">
        <v>2.3279594260000001</v>
      </c>
      <c r="CA25">
        <v>2.3602972599999998</v>
      </c>
      <c r="CB25">
        <v>2.38959776</v>
      </c>
      <c r="CC25">
        <v>2.4150407989999998</v>
      </c>
      <c r="CD25">
        <v>2.4435483260000002</v>
      </c>
      <c r="CE25">
        <v>2.4709789259999999</v>
      </c>
      <c r="CF25">
        <v>2.49944495</v>
      </c>
      <c r="CG25">
        <v>2.5296082169999998</v>
      </c>
      <c r="CH25">
        <v>2.5649059049999998</v>
      </c>
      <c r="CI25">
        <v>2.597016183</v>
      </c>
      <c r="CJ25">
        <v>2.6312743169999999</v>
      </c>
      <c r="CK25">
        <v>2.6639994749999998</v>
      </c>
      <c r="CL25">
        <v>2.6943140259999998</v>
      </c>
      <c r="CM25">
        <v>2.7221903260000002</v>
      </c>
      <c r="CN25">
        <v>2.7500702499999998</v>
      </c>
      <c r="CO25">
        <v>2.7788600749999999</v>
      </c>
      <c r="CP25">
        <v>2.807328375</v>
      </c>
      <c r="CQ25">
        <v>2.8362660750000002</v>
      </c>
      <c r="CR25">
        <v>2.8655437090000002</v>
      </c>
      <c r="CS25">
        <v>2.8960271440000001</v>
      </c>
      <c r="CT25">
        <v>2.9277430440000001</v>
      </c>
      <c r="CU25">
        <v>2.9613154439999998</v>
      </c>
      <c r="CV25">
        <v>2.9948728259999999</v>
      </c>
      <c r="CW25">
        <v>3.027894044</v>
      </c>
      <c r="CX25">
        <v>3.059317144</v>
      </c>
      <c r="CY25">
        <v>3.0885460440000001</v>
      </c>
      <c r="CZ25">
        <v>3.1180588500000002</v>
      </c>
      <c r="DA25">
        <v>3.1462116500000001</v>
      </c>
      <c r="DB25">
        <v>3.1741251500000001</v>
      </c>
      <c r="DC25">
        <v>3.2032879169999999</v>
      </c>
      <c r="DD25">
        <v>3.2311303229999999</v>
      </c>
      <c r="DE25">
        <v>3.2601502230000001</v>
      </c>
      <c r="DF25">
        <v>3.2960999869999998</v>
      </c>
      <c r="DG25">
        <v>3.3319499640000001</v>
      </c>
      <c r="DH25">
        <v>3.3701446769999999</v>
      </c>
      <c r="DI25">
        <v>3.4033008769999999</v>
      </c>
      <c r="DJ25">
        <v>3.4333474599999998</v>
      </c>
      <c r="DK25">
        <v>3.4642797600000002</v>
      </c>
      <c r="DL25">
        <v>3.4942218600000001</v>
      </c>
      <c r="DM25">
        <v>3.52297935</v>
      </c>
      <c r="DN25">
        <v>3.5490449399999999</v>
      </c>
      <c r="DO25">
        <v>3.5773682400000002</v>
      </c>
      <c r="DP25">
        <v>3.6100679069999999</v>
      </c>
    </row>
    <row r="26" spans="1:120" x14ac:dyDescent="0.25">
      <c r="A26" t="s">
        <v>132</v>
      </c>
      <c r="B26" t="s">
        <v>133</v>
      </c>
      <c r="C26" s="109" t="s">
        <v>142</v>
      </c>
      <c r="D26" s="109" t="s">
        <v>135</v>
      </c>
      <c r="E26" s="109">
        <v>50</v>
      </c>
      <c r="F26" s="109" t="s">
        <v>136</v>
      </c>
      <c r="G26" s="109" t="s">
        <v>137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420.93246499999998</v>
      </c>
      <c r="AQ26">
        <v>424.21940000000001</v>
      </c>
      <c r="AR26">
        <v>427.58485000000002</v>
      </c>
      <c r="AS26">
        <v>431.05778500000002</v>
      </c>
      <c r="AT26">
        <v>434.55179500000003</v>
      </c>
      <c r="AU26">
        <v>438.08299</v>
      </c>
      <c r="AV26">
        <v>441.70195000000001</v>
      </c>
      <c r="AW26">
        <v>445.40757000000002</v>
      </c>
      <c r="AX26">
        <v>449.15879999999999</v>
      </c>
      <c r="AY26">
        <v>453.00934000000001</v>
      </c>
      <c r="AZ26">
        <v>456.86555499999997</v>
      </c>
      <c r="BA26">
        <v>460.87659000000002</v>
      </c>
      <c r="BB26">
        <v>464.88859000000002</v>
      </c>
      <c r="BC26">
        <v>468.94681500000002</v>
      </c>
      <c r="BD26">
        <v>473.07115499999998</v>
      </c>
      <c r="BE26">
        <v>477.22098499999998</v>
      </c>
      <c r="BF26">
        <v>481.49809499999998</v>
      </c>
      <c r="BG26">
        <v>485.80083999999999</v>
      </c>
      <c r="BH26">
        <v>490.17919999999998</v>
      </c>
      <c r="BI26">
        <v>494.70658500000002</v>
      </c>
      <c r="BJ26">
        <v>499.198105</v>
      </c>
      <c r="BK26">
        <v>503.77963499999998</v>
      </c>
      <c r="BL26">
        <v>508.31457499999999</v>
      </c>
      <c r="BM26">
        <v>512.91607999999997</v>
      </c>
      <c r="BN26">
        <v>517.58849499999997</v>
      </c>
      <c r="BO26">
        <v>522.25408500000003</v>
      </c>
      <c r="BP26">
        <v>527.01858000000004</v>
      </c>
      <c r="BQ26">
        <v>531.83141499999999</v>
      </c>
      <c r="BR26">
        <v>536.72566500000005</v>
      </c>
      <c r="BS26">
        <v>541.764815</v>
      </c>
      <c r="BT26">
        <v>546.76682500000004</v>
      </c>
      <c r="BU26">
        <v>551.75152500000002</v>
      </c>
      <c r="BV26">
        <v>556.86958500000003</v>
      </c>
      <c r="BW26">
        <v>561.97337000000005</v>
      </c>
      <c r="BX26">
        <v>567.05625499999996</v>
      </c>
      <c r="BY26">
        <v>572.15126999999995</v>
      </c>
      <c r="BZ26">
        <v>577.36193000000003</v>
      </c>
      <c r="CA26">
        <v>582.51172999999994</v>
      </c>
      <c r="CB26">
        <v>587.73785499999997</v>
      </c>
      <c r="CC26">
        <v>593.07431999999994</v>
      </c>
      <c r="CD26">
        <v>598.45555000000002</v>
      </c>
      <c r="CE26">
        <v>603.90071</v>
      </c>
      <c r="CF26">
        <v>609.37197500000002</v>
      </c>
      <c r="CG26">
        <v>614.86758999999995</v>
      </c>
      <c r="CH26">
        <v>620.50635</v>
      </c>
      <c r="CI26">
        <v>626.10801500000002</v>
      </c>
      <c r="CJ26">
        <v>631.77562</v>
      </c>
      <c r="CK26">
        <v>637.36147500000004</v>
      </c>
      <c r="CL26">
        <v>643.06497999999999</v>
      </c>
      <c r="CM26">
        <v>648.72013500000003</v>
      </c>
      <c r="CN26">
        <v>654.57917999999995</v>
      </c>
      <c r="CO26">
        <v>660.43557999999996</v>
      </c>
      <c r="CP26">
        <v>666.31975499999999</v>
      </c>
      <c r="CQ26">
        <v>672.22315500000002</v>
      </c>
      <c r="CR26">
        <v>678.28327000000002</v>
      </c>
      <c r="CS26">
        <v>684.26476500000001</v>
      </c>
      <c r="CT26">
        <v>690.23392999999999</v>
      </c>
      <c r="CU26">
        <v>696.32325500000002</v>
      </c>
      <c r="CV26">
        <v>702.45677499999999</v>
      </c>
      <c r="CW26">
        <v>708.65772000000004</v>
      </c>
      <c r="CX26">
        <v>714.79580499999997</v>
      </c>
      <c r="CY26">
        <v>721.070245</v>
      </c>
      <c r="CZ26">
        <v>727.48152500000003</v>
      </c>
      <c r="DA26">
        <v>733.77948000000004</v>
      </c>
      <c r="DB26">
        <v>740.41188</v>
      </c>
      <c r="DC26">
        <v>747.24549500000001</v>
      </c>
      <c r="DD26">
        <v>753.9221</v>
      </c>
      <c r="DE26">
        <v>760.65944999999999</v>
      </c>
      <c r="DF26">
        <v>767.45907999999997</v>
      </c>
      <c r="DG26">
        <v>774.24657500000001</v>
      </c>
      <c r="DH26">
        <v>781.07998999999995</v>
      </c>
      <c r="DI26">
        <v>787.99055999999996</v>
      </c>
      <c r="DJ26">
        <v>794.82492999999999</v>
      </c>
      <c r="DK26">
        <v>801.76826500000004</v>
      </c>
      <c r="DL26">
        <v>808.77081499999997</v>
      </c>
      <c r="DM26">
        <v>815.99811999999997</v>
      </c>
      <c r="DN26">
        <v>823.40907500000003</v>
      </c>
      <c r="DO26">
        <v>830.81620999999996</v>
      </c>
      <c r="DP26">
        <v>838.28571999999997</v>
      </c>
    </row>
    <row r="27" spans="1:120" x14ac:dyDescent="0.25">
      <c r="A27" t="s">
        <v>132</v>
      </c>
      <c r="B27" t="s">
        <v>133</v>
      </c>
      <c r="C27" s="109" t="s">
        <v>142</v>
      </c>
      <c r="D27" s="109" t="s">
        <v>135</v>
      </c>
      <c r="E27" s="109">
        <v>50</v>
      </c>
      <c r="F27" s="109" t="s">
        <v>138</v>
      </c>
      <c r="G27" s="109" t="s">
        <v>139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1.2531030830000001</v>
      </c>
      <c r="AP27">
        <v>1.292293181</v>
      </c>
      <c r="AQ27">
        <v>1.336305828</v>
      </c>
      <c r="AR27">
        <v>1.3750415149999999</v>
      </c>
      <c r="AS27">
        <v>1.410985436</v>
      </c>
      <c r="AT27">
        <v>1.446322887</v>
      </c>
      <c r="AU27">
        <v>1.4810811230000001</v>
      </c>
      <c r="AV27">
        <v>1.5188695539999999</v>
      </c>
      <c r="AW27">
        <v>1.555797103</v>
      </c>
      <c r="AX27">
        <v>1.593944848</v>
      </c>
      <c r="AY27">
        <v>1.629989946</v>
      </c>
      <c r="AZ27">
        <v>1.6671760250000001</v>
      </c>
      <c r="BA27">
        <v>1.7121131810000001</v>
      </c>
      <c r="BB27">
        <v>1.7580534750000001</v>
      </c>
      <c r="BC27">
        <v>1.8031649460000001</v>
      </c>
      <c r="BD27">
        <v>1.846589652</v>
      </c>
      <c r="BE27">
        <v>1.888642495</v>
      </c>
      <c r="BF27">
        <v>1.9319496519999999</v>
      </c>
      <c r="BG27">
        <v>1.9713418089999999</v>
      </c>
      <c r="BH27">
        <v>2.007866221</v>
      </c>
      <c r="BI27">
        <v>2.0456500439999998</v>
      </c>
      <c r="BJ27">
        <v>2.0834024950000001</v>
      </c>
      <c r="BK27">
        <v>2.1242674949999998</v>
      </c>
      <c r="BL27">
        <v>2.165469946</v>
      </c>
      <c r="BM27">
        <v>2.2076230830000001</v>
      </c>
      <c r="BN27">
        <v>2.2488380829999999</v>
      </c>
      <c r="BO27">
        <v>2.290408083</v>
      </c>
      <c r="BP27">
        <v>2.3343512209999999</v>
      </c>
      <c r="BQ27">
        <v>2.3757773969999998</v>
      </c>
      <c r="BR27">
        <v>2.413554456</v>
      </c>
      <c r="BS27">
        <v>2.4486494560000001</v>
      </c>
      <c r="BT27">
        <v>2.4827573969999999</v>
      </c>
      <c r="BU27">
        <v>2.5160428869999998</v>
      </c>
      <c r="BV27">
        <v>2.5529291619999999</v>
      </c>
      <c r="BW27">
        <v>2.5929035740000002</v>
      </c>
      <c r="BX27">
        <v>2.6348574949999999</v>
      </c>
      <c r="BY27">
        <v>2.675587299</v>
      </c>
      <c r="BZ27">
        <v>2.7148123970000002</v>
      </c>
      <c r="CA27">
        <v>2.7532611230000001</v>
      </c>
      <c r="CB27">
        <v>2.7882106320000002</v>
      </c>
      <c r="CC27">
        <v>2.8208571029999998</v>
      </c>
      <c r="CD27">
        <v>2.855293181</v>
      </c>
      <c r="CE27">
        <v>2.8916561230000002</v>
      </c>
      <c r="CF27">
        <v>2.9291981809999998</v>
      </c>
      <c r="CG27">
        <v>2.9649370049999999</v>
      </c>
      <c r="CH27">
        <v>3.0011634749999998</v>
      </c>
      <c r="CI27">
        <v>3.0429134750000002</v>
      </c>
      <c r="CJ27">
        <v>3.0826903379999999</v>
      </c>
      <c r="CK27">
        <v>3.1199353379999999</v>
      </c>
      <c r="CL27">
        <v>3.1569692599999999</v>
      </c>
      <c r="CM27">
        <v>3.194990534</v>
      </c>
      <c r="CN27">
        <v>3.2360916130000001</v>
      </c>
      <c r="CO27">
        <v>3.2681523970000002</v>
      </c>
      <c r="CP27">
        <v>3.3042388680000001</v>
      </c>
      <c r="CQ27">
        <v>3.3407111230000002</v>
      </c>
      <c r="CR27">
        <v>3.379556123</v>
      </c>
      <c r="CS27">
        <v>3.4188506319999998</v>
      </c>
      <c r="CT27">
        <v>3.459915632</v>
      </c>
      <c r="CU27">
        <v>3.502320632</v>
      </c>
      <c r="CV27">
        <v>3.5450506320000001</v>
      </c>
      <c r="CW27">
        <v>3.585658966</v>
      </c>
      <c r="CX27">
        <v>3.624663966</v>
      </c>
      <c r="CY27">
        <v>3.6620339660000001</v>
      </c>
      <c r="CZ27">
        <v>3.6989089659999999</v>
      </c>
      <c r="DA27">
        <v>3.7344339660000001</v>
      </c>
      <c r="DB27">
        <v>3.7696489660000001</v>
      </c>
      <c r="DC27">
        <v>3.8073080830000001</v>
      </c>
      <c r="DD27">
        <v>3.847663083</v>
      </c>
      <c r="DE27">
        <v>3.888578377</v>
      </c>
      <c r="DF27">
        <v>3.9346375930000002</v>
      </c>
      <c r="DG27">
        <v>3.982262397</v>
      </c>
      <c r="DH27">
        <v>4.0298299460000004</v>
      </c>
      <c r="DI27">
        <v>4.0705164170000003</v>
      </c>
      <c r="DJ27">
        <v>4.1074314169999999</v>
      </c>
      <c r="DK27">
        <v>4.1429907300000002</v>
      </c>
      <c r="DL27">
        <v>4.1811007299999998</v>
      </c>
      <c r="DM27">
        <v>4.2188880830000004</v>
      </c>
      <c r="DN27">
        <v>4.2570480829999999</v>
      </c>
      <c r="DO27">
        <v>4.2963698480000003</v>
      </c>
      <c r="DP27">
        <v>4.3394248480000002</v>
      </c>
    </row>
    <row r="28" spans="1:120" x14ac:dyDescent="0.25">
      <c r="A28" t="s">
        <v>132</v>
      </c>
      <c r="B28" t="s">
        <v>133</v>
      </c>
      <c r="C28" s="109" t="s">
        <v>142</v>
      </c>
      <c r="D28" s="109" t="s">
        <v>135</v>
      </c>
      <c r="E28" s="109">
        <v>83</v>
      </c>
      <c r="F28" s="109" t="s">
        <v>136</v>
      </c>
      <c r="G28" s="109" t="s">
        <v>137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422.35510119999998</v>
      </c>
      <c r="AQ28">
        <v>425.83912149999998</v>
      </c>
      <c r="AR28">
        <v>429.41477680000003</v>
      </c>
      <c r="AS28">
        <v>433.03629369999999</v>
      </c>
      <c r="AT28">
        <v>436.77940489999997</v>
      </c>
      <c r="AU28">
        <v>440.57932499999998</v>
      </c>
      <c r="AV28">
        <v>444.44770640000002</v>
      </c>
      <c r="AW28">
        <v>448.39359610000002</v>
      </c>
      <c r="AX28" s="109">
        <v>452.43361370000002</v>
      </c>
      <c r="AY28">
        <v>456.52658919999999</v>
      </c>
      <c r="AZ28">
        <v>460.70604969999999</v>
      </c>
      <c r="BA28">
        <v>464.9843626</v>
      </c>
      <c r="BB28">
        <v>469.2511743</v>
      </c>
      <c r="BC28">
        <v>473.6077899</v>
      </c>
      <c r="BD28">
        <v>478.01368780000001</v>
      </c>
      <c r="BE28">
        <v>482.5444425</v>
      </c>
      <c r="BF28">
        <v>487.25111090000001</v>
      </c>
      <c r="BG28">
        <v>491.85092079999998</v>
      </c>
      <c r="BH28">
        <v>496.63674459999999</v>
      </c>
      <c r="BI28">
        <v>501.6312848</v>
      </c>
      <c r="BJ28">
        <v>506.58614189999997</v>
      </c>
      <c r="BK28">
        <v>511.4572369</v>
      </c>
      <c r="BL28">
        <v>516.32617049999999</v>
      </c>
      <c r="BM28">
        <v>521.4270027</v>
      </c>
      <c r="BN28">
        <v>526.58152740000003</v>
      </c>
      <c r="BO28">
        <v>531.82007720000001</v>
      </c>
      <c r="BP28">
        <v>537.12304879999999</v>
      </c>
      <c r="BQ28">
        <v>542.53473110000004</v>
      </c>
      <c r="BR28">
        <v>547.95740220000005</v>
      </c>
      <c r="BS28">
        <v>553.51535420000005</v>
      </c>
      <c r="BT28">
        <v>559.01549339999997</v>
      </c>
      <c r="BU28">
        <v>564.58209439999996</v>
      </c>
      <c r="BV28">
        <v>570.18566559999999</v>
      </c>
      <c r="BW28">
        <v>575.82247180000002</v>
      </c>
      <c r="BX28">
        <v>581.5414753</v>
      </c>
      <c r="BY28">
        <v>587.3387007</v>
      </c>
      <c r="BZ28">
        <v>593.09808190000001</v>
      </c>
      <c r="CA28">
        <v>598.892965</v>
      </c>
      <c r="CB28">
        <v>604.74887969999997</v>
      </c>
      <c r="CC28">
        <v>610.65957660000004</v>
      </c>
      <c r="CD28">
        <v>616.6317765</v>
      </c>
      <c r="CE28">
        <v>622.6454142</v>
      </c>
      <c r="CF28">
        <v>628.69855889999997</v>
      </c>
      <c r="CG28">
        <v>634.82167900000002</v>
      </c>
      <c r="CH28">
        <v>641.0337207</v>
      </c>
      <c r="CI28">
        <v>647.34264559999997</v>
      </c>
      <c r="CJ28">
        <v>653.71449940000002</v>
      </c>
      <c r="CK28">
        <v>660.22814300000005</v>
      </c>
      <c r="CL28">
        <v>666.63139760000001</v>
      </c>
      <c r="CM28">
        <v>673.15436439999996</v>
      </c>
      <c r="CN28">
        <v>679.68214290000003</v>
      </c>
      <c r="CO28">
        <v>686.05640619999997</v>
      </c>
      <c r="CP28">
        <v>692.67357619999996</v>
      </c>
      <c r="CQ28">
        <v>699.39304730000003</v>
      </c>
      <c r="CR28">
        <v>706.24070119999999</v>
      </c>
      <c r="CS28">
        <v>712.83253119999995</v>
      </c>
      <c r="CT28">
        <v>719.3834051</v>
      </c>
      <c r="CU28">
        <v>726.24796030000005</v>
      </c>
      <c r="CV28">
        <v>733.16468069999996</v>
      </c>
      <c r="CW28">
        <v>740.16866389999996</v>
      </c>
      <c r="CX28">
        <v>747.30069779999997</v>
      </c>
      <c r="CY28">
        <v>754.49605580000002</v>
      </c>
      <c r="CZ28">
        <v>761.79717010000002</v>
      </c>
      <c r="DA28">
        <v>769.08856349999996</v>
      </c>
      <c r="DB28">
        <v>776.52411549999999</v>
      </c>
      <c r="DC28">
        <v>783.98310430000004</v>
      </c>
      <c r="DD28">
        <v>791.4225328</v>
      </c>
      <c r="DE28">
        <v>799.08654339999998</v>
      </c>
      <c r="DF28">
        <v>806.54962760000001</v>
      </c>
      <c r="DG28">
        <v>814.15915570000004</v>
      </c>
      <c r="DH28">
        <v>822.16812130000005</v>
      </c>
      <c r="DI28">
        <v>829.96632650000004</v>
      </c>
      <c r="DJ28">
        <v>837.95292440000003</v>
      </c>
      <c r="DK28">
        <v>845.90035790000002</v>
      </c>
      <c r="DL28">
        <v>853.79846080000004</v>
      </c>
      <c r="DM28">
        <v>862.02311799999995</v>
      </c>
      <c r="DN28">
        <v>870.21480110000005</v>
      </c>
      <c r="DO28">
        <v>878.07509070000003</v>
      </c>
      <c r="DP28">
        <v>886.1823478</v>
      </c>
    </row>
    <row r="29" spans="1:120" x14ac:dyDescent="0.25">
      <c r="A29" t="s">
        <v>132</v>
      </c>
      <c r="B29" t="s">
        <v>133</v>
      </c>
      <c r="C29" s="109" t="s">
        <v>142</v>
      </c>
      <c r="D29" s="109" t="s">
        <v>135</v>
      </c>
      <c r="E29" s="109">
        <v>83</v>
      </c>
      <c r="F29" s="109" t="s">
        <v>138</v>
      </c>
      <c r="G29" s="109" t="s">
        <v>139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1.381743838</v>
      </c>
      <c r="AP29">
        <v>1.429235756</v>
      </c>
      <c r="AQ29">
        <v>1.4798457300000001</v>
      </c>
      <c r="AR29">
        <v>1.52989123</v>
      </c>
      <c r="AS29">
        <v>1.5743968230000001</v>
      </c>
      <c r="AT29">
        <v>1.618870689</v>
      </c>
      <c r="AU29">
        <v>1.6572296740000001</v>
      </c>
      <c r="AV29">
        <v>1.700209807</v>
      </c>
      <c r="AW29">
        <v>1.744685311</v>
      </c>
      <c r="AX29">
        <v>1.788746787</v>
      </c>
      <c r="AY29" s="109">
        <v>1.8403342620000001</v>
      </c>
      <c r="AZ29" s="109">
        <v>1.887375762</v>
      </c>
      <c r="BA29" s="109">
        <v>1.9373337500000001</v>
      </c>
      <c r="BB29" s="109">
        <v>1.988246521</v>
      </c>
      <c r="BC29">
        <v>2.0394234500000001</v>
      </c>
      <c r="BD29">
        <v>2.098117105</v>
      </c>
      <c r="BE29">
        <v>2.149442348</v>
      </c>
      <c r="BF29">
        <v>2.2068161129999999</v>
      </c>
      <c r="BG29">
        <v>2.258618383</v>
      </c>
      <c r="BH29">
        <v>2.3082023970000001</v>
      </c>
      <c r="BI29">
        <v>2.3539919579999999</v>
      </c>
      <c r="BJ29">
        <v>2.4002840970000001</v>
      </c>
      <c r="BK29">
        <v>2.4524294850000001</v>
      </c>
      <c r="BL29">
        <v>2.5059150090000002</v>
      </c>
      <c r="BM29">
        <v>2.5592180459999998</v>
      </c>
      <c r="BN29">
        <v>2.6183359660000001</v>
      </c>
      <c r="BO29">
        <v>2.6764556229999998</v>
      </c>
      <c r="BP29">
        <v>2.7310876359999998</v>
      </c>
      <c r="BQ29">
        <v>2.7768995699999999</v>
      </c>
      <c r="BR29">
        <v>2.8191991230000002</v>
      </c>
      <c r="BS29">
        <v>2.8602202229999998</v>
      </c>
      <c r="BT29">
        <v>2.9010416750000001</v>
      </c>
      <c r="BU29">
        <v>2.9462746750000002</v>
      </c>
      <c r="BV29">
        <v>2.9929796419999999</v>
      </c>
      <c r="BW29">
        <v>3.0402159719999999</v>
      </c>
      <c r="BX29">
        <v>3.0906656720000001</v>
      </c>
      <c r="BY29">
        <v>3.1412388720000002</v>
      </c>
      <c r="BZ29">
        <v>3.1905702499999999</v>
      </c>
      <c r="CA29">
        <v>3.2415623089999999</v>
      </c>
      <c r="CB29">
        <v>3.2922876049999998</v>
      </c>
      <c r="CC29">
        <v>3.3346834420000002</v>
      </c>
      <c r="CD29">
        <v>3.3788813420000001</v>
      </c>
      <c r="CE29">
        <v>3.4223640419999999</v>
      </c>
      <c r="CF29">
        <v>3.4691069090000002</v>
      </c>
      <c r="CG29">
        <v>3.5151192089999999</v>
      </c>
      <c r="CH29">
        <v>3.5623440419999999</v>
      </c>
      <c r="CI29">
        <v>3.6150218070000002</v>
      </c>
      <c r="CJ29">
        <v>3.6683369849999998</v>
      </c>
      <c r="CK29">
        <v>3.7212449849999998</v>
      </c>
      <c r="CL29">
        <v>3.767812003</v>
      </c>
      <c r="CM29">
        <v>3.8081757029999999</v>
      </c>
      <c r="CN29">
        <v>3.8478658029999999</v>
      </c>
      <c r="CO29">
        <v>3.8908671090000002</v>
      </c>
      <c r="CP29">
        <v>3.9347293749999999</v>
      </c>
      <c r="CQ29">
        <v>3.9801338909999999</v>
      </c>
      <c r="CR29">
        <v>4.0263369640000004</v>
      </c>
      <c r="CS29">
        <v>4.0682835830000004</v>
      </c>
      <c r="CT29">
        <v>4.1168482419999997</v>
      </c>
      <c r="CU29">
        <v>4.1676675420000002</v>
      </c>
      <c r="CV29">
        <v>4.2180370480000002</v>
      </c>
      <c r="CW29">
        <v>4.270615748</v>
      </c>
      <c r="CX29">
        <v>4.321620448</v>
      </c>
      <c r="CY29">
        <v>4.3727382500000003</v>
      </c>
      <c r="CZ29">
        <v>4.4246219619999998</v>
      </c>
      <c r="DA29">
        <v>4.4795081620000001</v>
      </c>
      <c r="DB29">
        <v>4.525344542</v>
      </c>
      <c r="DC29">
        <v>4.569874317</v>
      </c>
      <c r="DD29">
        <v>4.618094728</v>
      </c>
      <c r="DE29">
        <v>4.6645914169999996</v>
      </c>
      <c r="DF29">
        <v>4.7175809170000003</v>
      </c>
      <c r="DG29">
        <v>4.7719290829999998</v>
      </c>
      <c r="DH29">
        <v>4.8276599830000002</v>
      </c>
      <c r="DI29">
        <v>4.8794157829999998</v>
      </c>
      <c r="DJ29">
        <v>4.9257779829999997</v>
      </c>
      <c r="DK29">
        <v>4.9750836500000002</v>
      </c>
      <c r="DL29">
        <v>5.0185413829999996</v>
      </c>
      <c r="DM29">
        <v>5.0617305830000001</v>
      </c>
      <c r="DN29">
        <v>5.1057437830000003</v>
      </c>
      <c r="DO29">
        <v>5.1521091830000003</v>
      </c>
      <c r="DP29">
        <v>5.2020543830000001</v>
      </c>
    </row>
    <row r="30" spans="1:120" x14ac:dyDescent="0.25">
      <c r="A30" t="s">
        <v>132</v>
      </c>
      <c r="B30" t="s">
        <v>133</v>
      </c>
      <c r="C30" s="109" t="s">
        <v>142</v>
      </c>
      <c r="D30" s="109" t="s">
        <v>135</v>
      </c>
      <c r="E30" s="109">
        <v>95</v>
      </c>
      <c r="F30" s="109" t="s">
        <v>136</v>
      </c>
      <c r="G30" s="109" t="s">
        <v>137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423.24290999999999</v>
      </c>
      <c r="AQ30">
        <v>426.86756550000001</v>
      </c>
      <c r="AR30">
        <v>430.62819300000001</v>
      </c>
      <c r="AS30">
        <v>434.48091799999997</v>
      </c>
      <c r="AT30">
        <v>438.41414099999997</v>
      </c>
      <c r="AU30">
        <v>442.40016050000003</v>
      </c>
      <c r="AV30">
        <v>446.50072649999998</v>
      </c>
      <c r="AW30">
        <v>450.67328350000003</v>
      </c>
      <c r="AX30">
        <v>454.97283499999998</v>
      </c>
      <c r="AY30">
        <v>459.34864049999999</v>
      </c>
      <c r="AZ30">
        <v>463.71426450000001</v>
      </c>
      <c r="BA30">
        <v>468.2538705</v>
      </c>
      <c r="BB30">
        <v>472.823893</v>
      </c>
      <c r="BC30">
        <v>477.29916500000002</v>
      </c>
      <c r="BD30">
        <v>481.9252745</v>
      </c>
      <c r="BE30">
        <v>486.92141149999998</v>
      </c>
      <c r="BF30">
        <v>491.86163699999997</v>
      </c>
      <c r="BG30">
        <v>496.791943</v>
      </c>
      <c r="BH30">
        <v>501.85552000000001</v>
      </c>
      <c r="BI30">
        <v>507.15781900000002</v>
      </c>
      <c r="BJ30">
        <v>512.33487400000001</v>
      </c>
      <c r="BK30">
        <v>517.60094049999998</v>
      </c>
      <c r="BL30">
        <v>523.20684300000005</v>
      </c>
      <c r="BM30">
        <v>528.57727750000004</v>
      </c>
      <c r="BN30">
        <v>534.17797949999999</v>
      </c>
      <c r="BO30">
        <v>539.91829800000005</v>
      </c>
      <c r="BP30">
        <v>545.35248349999995</v>
      </c>
      <c r="BQ30">
        <v>551.04950699999995</v>
      </c>
      <c r="BR30">
        <v>557.08337900000004</v>
      </c>
      <c r="BS30">
        <v>563.09691150000003</v>
      </c>
      <c r="BT30">
        <v>569.34986700000002</v>
      </c>
      <c r="BU30">
        <v>575.37844749999999</v>
      </c>
      <c r="BV30">
        <v>581.65853849999996</v>
      </c>
      <c r="BW30">
        <v>588.01002549999998</v>
      </c>
      <c r="BX30">
        <v>594.434664</v>
      </c>
      <c r="BY30">
        <v>600.93346799999995</v>
      </c>
      <c r="BZ30">
        <v>607.44712649999997</v>
      </c>
      <c r="CA30">
        <v>614.01956099999995</v>
      </c>
      <c r="CB30">
        <v>620.64729899999998</v>
      </c>
      <c r="CC30">
        <v>626.98614450000002</v>
      </c>
      <c r="CD30">
        <v>633.25033399999995</v>
      </c>
      <c r="CE30">
        <v>639.5219075</v>
      </c>
      <c r="CF30">
        <v>645.82197199999996</v>
      </c>
      <c r="CG30">
        <v>652.154629</v>
      </c>
      <c r="CH30">
        <v>658.52503650000006</v>
      </c>
      <c r="CI30">
        <v>664.94372599999997</v>
      </c>
      <c r="CJ30">
        <v>671.41748949999999</v>
      </c>
      <c r="CK30">
        <v>678.23354700000004</v>
      </c>
      <c r="CL30">
        <v>685.17375349999998</v>
      </c>
      <c r="CM30">
        <v>692.26646549999998</v>
      </c>
      <c r="CN30">
        <v>699.3901965</v>
      </c>
      <c r="CO30">
        <v>706.25113199999998</v>
      </c>
      <c r="CP30">
        <v>713.34070450000002</v>
      </c>
      <c r="CQ30">
        <v>721.02524149999999</v>
      </c>
      <c r="CR30">
        <v>728.33825149999996</v>
      </c>
      <c r="CS30">
        <v>735.69101000000001</v>
      </c>
      <c r="CT30">
        <v>743.08766849999995</v>
      </c>
      <c r="CU30">
        <v>750.5426205</v>
      </c>
      <c r="CV30">
        <v>758.16056700000001</v>
      </c>
      <c r="CW30">
        <v>765.82231449999995</v>
      </c>
      <c r="CX30">
        <v>773.56048650000002</v>
      </c>
      <c r="CY30">
        <v>781.3713295</v>
      </c>
      <c r="CZ30">
        <v>789.25027250000005</v>
      </c>
      <c r="DA30">
        <v>797.19643550000001</v>
      </c>
      <c r="DB30">
        <v>805.20666100000005</v>
      </c>
      <c r="DC30">
        <v>813.28080199999999</v>
      </c>
      <c r="DD30">
        <v>821.42298000000005</v>
      </c>
      <c r="DE30">
        <v>829.63634500000001</v>
      </c>
      <c r="DF30">
        <v>837.92654700000003</v>
      </c>
      <c r="DG30">
        <v>846.29965549999997</v>
      </c>
      <c r="DH30">
        <v>854.77213649999999</v>
      </c>
      <c r="DI30">
        <v>863.33743549999997</v>
      </c>
      <c r="DJ30">
        <v>871.98728400000005</v>
      </c>
      <c r="DK30">
        <v>880.70761800000002</v>
      </c>
      <c r="DL30">
        <v>889.85085949999996</v>
      </c>
      <c r="DM30">
        <v>899.180341</v>
      </c>
      <c r="DN30">
        <v>908.10407050000003</v>
      </c>
      <c r="DO30">
        <v>917.05215750000002</v>
      </c>
      <c r="DP30">
        <v>926.103296</v>
      </c>
    </row>
    <row r="31" spans="1:120" x14ac:dyDescent="0.25">
      <c r="A31" t="s">
        <v>132</v>
      </c>
      <c r="B31" t="s">
        <v>133</v>
      </c>
      <c r="C31" s="109" t="s">
        <v>142</v>
      </c>
      <c r="D31" s="109" t="s">
        <v>135</v>
      </c>
      <c r="E31" s="109">
        <v>95</v>
      </c>
      <c r="F31" s="109" t="s">
        <v>138</v>
      </c>
      <c r="G31" s="109" t="s">
        <v>139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1.482338642</v>
      </c>
      <c r="AP31">
        <v>1.534453995</v>
      </c>
      <c r="AQ31">
        <v>1.5868874850000001</v>
      </c>
      <c r="AR31">
        <v>1.639723662</v>
      </c>
      <c r="AS31">
        <v>1.6991297110000001</v>
      </c>
      <c r="AT31">
        <v>1.7430673189999999</v>
      </c>
      <c r="AU31">
        <v>1.798653828</v>
      </c>
      <c r="AV31">
        <v>1.8468887789999999</v>
      </c>
      <c r="AW31">
        <v>1.900445809</v>
      </c>
      <c r="AX31">
        <v>1.953665779</v>
      </c>
      <c r="AY31">
        <v>2.0082382600000002</v>
      </c>
      <c r="AZ31">
        <v>2.0620680249999999</v>
      </c>
      <c r="BA31">
        <v>2.1178442890000002</v>
      </c>
      <c r="BB31">
        <v>2.1798778090000002</v>
      </c>
      <c r="BC31">
        <v>2.2444331320000002</v>
      </c>
      <c r="BD31">
        <v>2.307399132</v>
      </c>
      <c r="BE31">
        <v>2.372589515</v>
      </c>
      <c r="BF31">
        <v>2.4364221420000001</v>
      </c>
      <c r="BG31">
        <v>2.5010106419999998</v>
      </c>
      <c r="BH31">
        <v>2.5626411419999999</v>
      </c>
      <c r="BI31">
        <v>2.6229331419999999</v>
      </c>
      <c r="BJ31">
        <v>2.6839986320000002</v>
      </c>
      <c r="BK31">
        <v>2.7434089259999999</v>
      </c>
      <c r="BL31">
        <v>2.8015944259999999</v>
      </c>
      <c r="BM31">
        <v>2.8643759260000001</v>
      </c>
      <c r="BN31">
        <v>2.929543926</v>
      </c>
      <c r="BO31">
        <v>2.9955965739999999</v>
      </c>
      <c r="BP31">
        <v>3.0596045740000002</v>
      </c>
      <c r="BQ31">
        <v>3.1183305739999998</v>
      </c>
      <c r="BR31">
        <v>3.1709525740000002</v>
      </c>
      <c r="BS31">
        <v>3.221235574</v>
      </c>
      <c r="BT31">
        <v>3.27517674</v>
      </c>
      <c r="BU31">
        <v>3.3297647889999999</v>
      </c>
      <c r="BV31">
        <v>3.3884032890000002</v>
      </c>
      <c r="BW31">
        <v>3.452220289</v>
      </c>
      <c r="BX31">
        <v>3.520763289</v>
      </c>
      <c r="BY31">
        <v>3.5883362299999999</v>
      </c>
      <c r="BZ31">
        <v>3.6532403680000001</v>
      </c>
      <c r="CA31">
        <v>3.719125789</v>
      </c>
      <c r="CB31">
        <v>3.7814047209999999</v>
      </c>
      <c r="CC31">
        <v>3.839755485</v>
      </c>
      <c r="CD31">
        <v>3.8976304850000001</v>
      </c>
      <c r="CE31">
        <v>3.9548273279999999</v>
      </c>
      <c r="CF31">
        <v>4.0059917890000003</v>
      </c>
      <c r="CG31">
        <v>4.0654002890000003</v>
      </c>
      <c r="CH31">
        <v>4.132063005</v>
      </c>
      <c r="CI31">
        <v>4.2018680049999997</v>
      </c>
      <c r="CJ31">
        <v>4.2721230050000001</v>
      </c>
      <c r="CK31">
        <v>4.3371634459999999</v>
      </c>
      <c r="CL31">
        <v>4.399342946</v>
      </c>
      <c r="CM31">
        <v>4.4591796910000001</v>
      </c>
      <c r="CN31">
        <v>4.5178721910000004</v>
      </c>
      <c r="CO31">
        <v>4.5770291910000003</v>
      </c>
      <c r="CP31">
        <v>4.6332516620000002</v>
      </c>
      <c r="CQ31">
        <v>4.6858381619999996</v>
      </c>
      <c r="CR31">
        <v>4.7388936619999997</v>
      </c>
      <c r="CS31">
        <v>4.7939442889999997</v>
      </c>
      <c r="CT31">
        <v>4.8569567889999998</v>
      </c>
      <c r="CU31">
        <v>4.9232557889999997</v>
      </c>
      <c r="CV31">
        <v>4.9905681519999998</v>
      </c>
      <c r="CW31">
        <v>5.0562741520000003</v>
      </c>
      <c r="CX31">
        <v>5.1200671519999998</v>
      </c>
      <c r="CY31">
        <v>5.1805451519999997</v>
      </c>
      <c r="CZ31">
        <v>5.239549652</v>
      </c>
      <c r="DA31">
        <v>5.2957361519999999</v>
      </c>
      <c r="DB31">
        <v>5.3507806520000001</v>
      </c>
      <c r="DC31">
        <v>5.4075606519999999</v>
      </c>
      <c r="DD31">
        <v>5.4664081519999996</v>
      </c>
      <c r="DE31">
        <v>5.5290371519999999</v>
      </c>
      <c r="DF31">
        <v>5.5967661519999998</v>
      </c>
      <c r="DG31">
        <v>5.6670696520000003</v>
      </c>
      <c r="DH31">
        <v>5.7395666519999997</v>
      </c>
      <c r="DI31">
        <v>5.8055910639999997</v>
      </c>
      <c r="DJ31">
        <v>5.8661085640000001</v>
      </c>
      <c r="DK31">
        <v>5.9243775640000003</v>
      </c>
      <c r="DL31">
        <v>5.9811285639999996</v>
      </c>
      <c r="DM31">
        <v>6.0369811520000001</v>
      </c>
      <c r="DN31">
        <v>6.0934396519999998</v>
      </c>
      <c r="DO31">
        <v>6.1531176519999997</v>
      </c>
      <c r="DP31">
        <v>6.2177966519999996</v>
      </c>
    </row>
    <row r="32" spans="1:120" x14ac:dyDescent="0.25">
      <c r="C32" s="109"/>
      <c r="D32" s="109"/>
      <c r="E32" s="109"/>
      <c r="F32" s="109"/>
      <c r="G32" s="109"/>
    </row>
    <row r="33" spans="3:7" x14ac:dyDescent="0.25">
      <c r="C33" s="109"/>
      <c r="D33" s="109"/>
      <c r="E33" s="109"/>
      <c r="F33" s="109"/>
      <c r="G33" s="109"/>
    </row>
    <row r="34" spans="3:7" x14ac:dyDescent="0.25">
      <c r="C34" s="109"/>
      <c r="D34" s="109"/>
      <c r="E34" s="109"/>
      <c r="F34" s="109"/>
      <c r="G34" s="109"/>
    </row>
    <row r="35" spans="3:7" x14ac:dyDescent="0.25">
      <c r="C35" s="109"/>
      <c r="D35" s="109"/>
      <c r="E35" s="109"/>
      <c r="F35" s="109"/>
      <c r="G35" s="109"/>
    </row>
    <row r="36" spans="3:7" x14ac:dyDescent="0.25">
      <c r="C36" s="109"/>
      <c r="D36" s="109"/>
      <c r="E36" s="109"/>
      <c r="F36" s="109"/>
      <c r="G36" s="109"/>
    </row>
    <row r="37" spans="3:7" x14ac:dyDescent="0.25">
      <c r="C37" s="109"/>
      <c r="D37" s="109"/>
      <c r="E37" s="109"/>
      <c r="F37" s="109"/>
      <c r="G37" s="109"/>
    </row>
    <row r="38" spans="3:7" x14ac:dyDescent="0.25">
      <c r="C38" s="109"/>
      <c r="D38" s="109"/>
      <c r="E38" s="109"/>
      <c r="F38" s="109"/>
      <c r="G38" s="109"/>
    </row>
    <row r="39" spans="3:7" x14ac:dyDescent="0.25">
      <c r="C39" s="109"/>
      <c r="D39" s="109"/>
      <c r="E39" s="109"/>
      <c r="F39" s="109"/>
      <c r="G39" s="109"/>
    </row>
    <row r="40" spans="3:7" x14ac:dyDescent="0.25">
      <c r="C40" s="109"/>
      <c r="D40" s="109"/>
      <c r="E40" s="109"/>
      <c r="F40" s="109"/>
      <c r="G40" s="109"/>
    </row>
    <row r="41" spans="3:7" x14ac:dyDescent="0.25">
      <c r="C41" s="109"/>
      <c r="D41" s="109"/>
      <c r="E41" s="109"/>
      <c r="F41" s="109"/>
      <c r="G41" s="109"/>
    </row>
    <row r="42" spans="3:7" x14ac:dyDescent="0.25">
      <c r="C42" s="109"/>
      <c r="D42" s="109"/>
      <c r="E42" s="109"/>
      <c r="F42" s="109"/>
      <c r="G42" s="109"/>
    </row>
    <row r="43" spans="3:7" x14ac:dyDescent="0.25">
      <c r="C43" s="109"/>
      <c r="D43" s="109"/>
      <c r="E43" s="109"/>
      <c r="F43" s="109"/>
      <c r="G43" s="109"/>
    </row>
    <row r="44" spans="3:7" x14ac:dyDescent="0.25">
      <c r="C44" s="109"/>
      <c r="D44" s="109"/>
      <c r="E44" s="109"/>
      <c r="F44" s="109"/>
      <c r="G44" s="109"/>
    </row>
    <row r="45" spans="3:7" x14ac:dyDescent="0.25">
      <c r="C45" s="109"/>
      <c r="D45" s="109"/>
      <c r="E45" s="109"/>
      <c r="F45" s="109"/>
      <c r="G45" s="109"/>
    </row>
    <row r="46" spans="3:7" x14ac:dyDescent="0.25">
      <c r="C46" s="109"/>
      <c r="D46" s="109"/>
      <c r="E46" s="109"/>
      <c r="F46" s="109"/>
      <c r="G46" s="109"/>
    </row>
    <row r="47" spans="3:7" x14ac:dyDescent="0.25">
      <c r="C47" s="109"/>
      <c r="D47" s="109"/>
      <c r="E47" s="109"/>
      <c r="F47" s="109"/>
      <c r="G47" s="109"/>
    </row>
    <row r="48" spans="3:7" x14ac:dyDescent="0.25">
      <c r="C48" s="109"/>
      <c r="D48" s="109"/>
      <c r="E48" s="109"/>
      <c r="F48" s="109"/>
      <c r="G48" s="109"/>
    </row>
    <row r="49" spans="3:7" x14ac:dyDescent="0.25">
      <c r="C49" s="109"/>
      <c r="D49" s="109"/>
      <c r="E49" s="109"/>
      <c r="F49" s="109"/>
      <c r="G49" s="109"/>
    </row>
    <row r="50" spans="3:7" x14ac:dyDescent="0.25">
      <c r="C50" s="109"/>
      <c r="D50" s="109"/>
      <c r="E50" s="109"/>
      <c r="F50" s="109"/>
      <c r="G50" s="109"/>
    </row>
    <row r="51" spans="3:7" x14ac:dyDescent="0.25">
      <c r="C51" s="109"/>
      <c r="D51" s="109"/>
      <c r="E51" s="109"/>
      <c r="F51" s="109"/>
      <c r="G51" s="109"/>
    </row>
    <row r="52" spans="3:7" x14ac:dyDescent="0.25">
      <c r="C52" s="109"/>
      <c r="D52" s="109"/>
      <c r="E52" s="109"/>
      <c r="F52" s="109"/>
      <c r="G52" s="109"/>
    </row>
    <row r="53" spans="3:7" x14ac:dyDescent="0.25">
      <c r="C53" s="109"/>
      <c r="D53" s="109"/>
      <c r="E53" s="109"/>
      <c r="F53" s="109"/>
      <c r="G53" s="109"/>
    </row>
    <row r="54" spans="3:7" x14ac:dyDescent="0.25">
      <c r="C54" s="109"/>
      <c r="D54" s="109"/>
      <c r="E54" s="109"/>
      <c r="F54" s="109"/>
      <c r="G54" s="109"/>
    </row>
    <row r="55" spans="3:7" x14ac:dyDescent="0.25">
      <c r="C55" s="109"/>
      <c r="D55" s="109"/>
      <c r="E55" s="109"/>
      <c r="F55" s="109"/>
      <c r="G55" s="109"/>
    </row>
    <row r="56" spans="3:7" x14ac:dyDescent="0.25">
      <c r="C56" s="109"/>
      <c r="D56" s="109"/>
      <c r="E56" s="109"/>
      <c r="F56" s="109"/>
      <c r="G56" s="109"/>
    </row>
    <row r="57" spans="3:7" x14ac:dyDescent="0.25">
      <c r="C57" s="109"/>
      <c r="D57" s="109"/>
      <c r="E57" s="109"/>
      <c r="F57" s="109"/>
      <c r="G57" s="109"/>
    </row>
    <row r="58" spans="3:7" x14ac:dyDescent="0.25">
      <c r="C58" s="109"/>
      <c r="D58" s="109"/>
      <c r="E58" s="109"/>
      <c r="F58" s="109"/>
      <c r="G58" s="109"/>
    </row>
    <row r="59" spans="3:7" x14ac:dyDescent="0.25">
      <c r="C59" s="109"/>
      <c r="D59" s="109"/>
      <c r="E59" s="109"/>
      <c r="F59" s="109"/>
      <c r="G59" s="109"/>
    </row>
    <row r="60" spans="3:7" x14ac:dyDescent="0.25">
      <c r="C60" s="109"/>
      <c r="D60" s="109"/>
      <c r="E60" s="109"/>
      <c r="F60" s="109"/>
      <c r="G60" s="109"/>
    </row>
    <row r="61" spans="3:7" x14ac:dyDescent="0.25">
      <c r="C61" s="109"/>
      <c r="D61" s="109"/>
      <c r="E61" s="109"/>
      <c r="F61" s="109"/>
      <c r="G61" s="109"/>
    </row>
    <row r="62" spans="3:7" x14ac:dyDescent="0.25">
      <c r="C62" s="109"/>
      <c r="D62" s="109"/>
      <c r="E62" s="109"/>
      <c r="F62" s="109"/>
      <c r="G62" s="109"/>
    </row>
    <row r="63" spans="3:7" x14ac:dyDescent="0.25">
      <c r="C63" s="109"/>
      <c r="D63" s="109"/>
      <c r="E63" s="109"/>
      <c r="F63" s="109"/>
      <c r="G63" s="109"/>
    </row>
    <row r="64" spans="3:7" x14ac:dyDescent="0.25">
      <c r="C64" s="109"/>
      <c r="D64" s="109"/>
      <c r="E64" s="109"/>
      <c r="F64" s="109"/>
      <c r="G64" s="109"/>
    </row>
    <row r="65" spans="3:7" x14ac:dyDescent="0.25">
      <c r="C65" s="109"/>
      <c r="D65" s="109"/>
      <c r="E65" s="109"/>
      <c r="F65" s="109"/>
      <c r="G65" s="109"/>
    </row>
    <row r="66" spans="3:7" x14ac:dyDescent="0.25">
      <c r="C66" s="109"/>
      <c r="D66" s="109"/>
      <c r="E66" s="109"/>
      <c r="F66" s="109"/>
      <c r="G66" s="109"/>
    </row>
    <row r="67" spans="3:7" x14ac:dyDescent="0.25">
      <c r="C67" s="109"/>
      <c r="D67" s="109"/>
      <c r="E67" s="109"/>
      <c r="F67" s="109"/>
      <c r="G67" s="109"/>
    </row>
    <row r="68" spans="3:7" x14ac:dyDescent="0.25">
      <c r="C68" s="109"/>
      <c r="D68" s="109"/>
      <c r="E68" s="109"/>
      <c r="F68" s="109"/>
      <c r="G68" s="109"/>
    </row>
    <row r="69" spans="3:7" x14ac:dyDescent="0.25">
      <c r="C69" s="109"/>
      <c r="D69" s="109"/>
      <c r="E69" s="109"/>
      <c r="F69" s="109"/>
      <c r="G69" s="109"/>
    </row>
    <row r="70" spans="3:7" x14ac:dyDescent="0.25">
      <c r="C70" s="109"/>
      <c r="D70" s="109"/>
      <c r="E70" s="109"/>
      <c r="F70" s="109"/>
      <c r="G70" s="109"/>
    </row>
    <row r="71" spans="3:7" x14ac:dyDescent="0.25">
      <c r="C71" s="109"/>
      <c r="D71" s="109"/>
      <c r="E71" s="109"/>
      <c r="F71" s="109"/>
      <c r="G71" s="109"/>
    </row>
    <row r="72" spans="3:7" x14ac:dyDescent="0.25">
      <c r="C72" s="109"/>
      <c r="D72" s="109"/>
      <c r="E72" s="109"/>
      <c r="F72" s="109"/>
      <c r="G72" s="109"/>
    </row>
    <row r="73" spans="3:7" x14ac:dyDescent="0.25">
      <c r="C73" s="109"/>
      <c r="D73" s="109"/>
      <c r="E73" s="109"/>
      <c r="F73" s="109"/>
      <c r="G73" s="109"/>
    </row>
    <row r="74" spans="3:7" x14ac:dyDescent="0.25">
      <c r="C74" s="109"/>
      <c r="D74" s="109"/>
      <c r="E74" s="109"/>
      <c r="F74" s="109"/>
      <c r="G74" s="109"/>
    </row>
    <row r="75" spans="3:7" x14ac:dyDescent="0.25">
      <c r="C75" s="109"/>
      <c r="D75" s="109"/>
      <c r="E75" s="109"/>
      <c r="F75" s="109"/>
      <c r="G75" s="109"/>
    </row>
    <row r="76" spans="3:7" x14ac:dyDescent="0.25">
      <c r="C76" s="109"/>
      <c r="D76" s="109"/>
      <c r="E76" s="109"/>
      <c r="F76" s="109"/>
      <c r="G76" s="109"/>
    </row>
    <row r="77" spans="3:7" x14ac:dyDescent="0.25">
      <c r="C77" s="109"/>
      <c r="D77" s="109"/>
      <c r="E77" s="109"/>
      <c r="F77" s="109"/>
      <c r="G77" s="109"/>
    </row>
    <row r="78" spans="3:7" x14ac:dyDescent="0.25">
      <c r="C78" s="109"/>
      <c r="D78" s="109"/>
      <c r="E78" s="109"/>
      <c r="F78" s="109"/>
      <c r="G78" s="109"/>
    </row>
    <row r="79" spans="3:7" x14ac:dyDescent="0.25">
      <c r="C79" s="109"/>
      <c r="D79" s="109"/>
      <c r="E79" s="109"/>
      <c r="F79" s="109"/>
      <c r="G79" s="109"/>
    </row>
    <row r="80" spans="3:7" x14ac:dyDescent="0.25">
      <c r="C80" s="109"/>
      <c r="D80" s="109"/>
      <c r="E80" s="109"/>
      <c r="F80" s="109"/>
      <c r="G80" s="109"/>
    </row>
    <row r="81" spans="3:7" x14ac:dyDescent="0.25">
      <c r="C81" s="109"/>
      <c r="D81" s="109"/>
      <c r="E81" s="109"/>
      <c r="F81" s="109"/>
      <c r="G81" s="109"/>
    </row>
    <row r="82" spans="3:7" x14ac:dyDescent="0.25">
      <c r="C82" s="109"/>
      <c r="D82" s="109"/>
      <c r="E82" s="109"/>
      <c r="F82" s="109"/>
      <c r="G82" s="109"/>
    </row>
    <row r="83" spans="3:7" x14ac:dyDescent="0.25">
      <c r="C83" s="109"/>
      <c r="D83" s="109"/>
      <c r="E83" s="109"/>
      <c r="F83" s="109"/>
      <c r="G83" s="109"/>
    </row>
    <row r="84" spans="3:7" x14ac:dyDescent="0.25">
      <c r="C84" s="109"/>
      <c r="D84" s="109"/>
      <c r="E84" s="109"/>
      <c r="F84" s="109"/>
      <c r="G84" s="109"/>
    </row>
    <row r="85" spans="3:7" x14ac:dyDescent="0.25">
      <c r="C85" s="109"/>
      <c r="D85" s="109"/>
      <c r="E85" s="109"/>
      <c r="F85" s="109"/>
      <c r="G85" s="109"/>
    </row>
    <row r="86" spans="3:7" x14ac:dyDescent="0.25">
      <c r="C86" s="109"/>
      <c r="D86" s="109"/>
      <c r="E86" s="109"/>
      <c r="F86" s="109"/>
      <c r="G86" s="109"/>
    </row>
    <row r="87" spans="3:7" x14ac:dyDescent="0.25">
      <c r="C87" s="109"/>
      <c r="D87" s="109"/>
      <c r="E87" s="109"/>
      <c r="F87" s="109"/>
      <c r="G87" s="109"/>
    </row>
    <row r="88" spans="3:7" x14ac:dyDescent="0.25">
      <c r="C88" s="109"/>
      <c r="D88" s="109"/>
      <c r="E88" s="109"/>
      <c r="F88" s="109"/>
      <c r="G88" s="109"/>
    </row>
    <row r="89" spans="3:7" x14ac:dyDescent="0.25">
      <c r="C89" s="109"/>
      <c r="D89" s="109"/>
      <c r="E89" s="109"/>
      <c r="F89" s="109"/>
      <c r="G89" s="109"/>
    </row>
    <row r="90" spans="3:7" x14ac:dyDescent="0.25">
      <c r="C90" s="109"/>
      <c r="D90" s="109"/>
      <c r="E90" s="109"/>
      <c r="F90" s="109"/>
      <c r="G90" s="109"/>
    </row>
    <row r="91" spans="3:7" x14ac:dyDescent="0.25">
      <c r="C91" s="109"/>
      <c r="D91" s="109"/>
      <c r="E91" s="109"/>
      <c r="F91" s="109"/>
      <c r="G91" s="109"/>
    </row>
    <row r="92" spans="3:7" x14ac:dyDescent="0.25">
      <c r="C92" s="109"/>
      <c r="D92" s="109"/>
      <c r="E92" s="109"/>
      <c r="F92" s="109"/>
      <c r="G92" s="109"/>
    </row>
    <row r="93" spans="3:7" x14ac:dyDescent="0.25">
      <c r="C93" s="109"/>
      <c r="D93" s="109"/>
      <c r="E93" s="109"/>
      <c r="F93" s="109"/>
      <c r="G93" s="109"/>
    </row>
    <row r="94" spans="3:7" x14ac:dyDescent="0.25">
      <c r="C94" s="109"/>
      <c r="D94" s="109"/>
      <c r="E94" s="109"/>
      <c r="F94" s="109"/>
      <c r="G94" s="109"/>
    </row>
    <row r="95" spans="3:7" x14ac:dyDescent="0.25">
      <c r="C95" s="109"/>
      <c r="D95" s="109"/>
      <c r="E95" s="109"/>
      <c r="F95" s="109"/>
      <c r="G95" s="109"/>
    </row>
    <row r="96" spans="3:7" x14ac:dyDescent="0.25">
      <c r="C96" s="109"/>
      <c r="D96" s="109"/>
      <c r="E96" s="109"/>
      <c r="F96" s="109"/>
      <c r="G96" s="109"/>
    </row>
    <row r="97" spans="3:7" x14ac:dyDescent="0.25">
      <c r="C97" s="109"/>
      <c r="D97" s="109"/>
      <c r="E97" s="109"/>
      <c r="F97" s="109"/>
      <c r="G97" s="109"/>
    </row>
    <row r="98" spans="3:7" x14ac:dyDescent="0.25">
      <c r="C98" s="109"/>
      <c r="D98" s="109"/>
      <c r="E98" s="109"/>
      <c r="F98" s="109"/>
      <c r="G98" s="109"/>
    </row>
    <row r="99" spans="3:7" x14ac:dyDescent="0.25">
      <c r="C99" s="109"/>
      <c r="D99" s="109"/>
      <c r="E99" s="109"/>
      <c r="F99" s="109"/>
      <c r="G99" s="109"/>
    </row>
    <row r="100" spans="3:7" x14ac:dyDescent="0.25">
      <c r="C100" s="109"/>
      <c r="D100" s="109"/>
      <c r="E100" s="109"/>
      <c r="F100" s="109"/>
      <c r="G100" s="109"/>
    </row>
    <row r="101" spans="3:7" x14ac:dyDescent="0.25">
      <c r="C101" s="109"/>
      <c r="D101" s="109"/>
      <c r="E101" s="109"/>
      <c r="F101" s="109"/>
      <c r="G101" s="109"/>
    </row>
    <row r="102" spans="3:7" x14ac:dyDescent="0.25">
      <c r="C102" s="109"/>
      <c r="D102" s="109"/>
      <c r="E102" s="109"/>
      <c r="F102" s="109"/>
      <c r="G102" s="109"/>
    </row>
    <row r="103" spans="3:7" x14ac:dyDescent="0.25">
      <c r="C103" s="109"/>
      <c r="D103" s="109"/>
      <c r="E103" s="109"/>
      <c r="F103" s="109"/>
      <c r="G103" s="109"/>
    </row>
    <row r="104" spans="3:7" x14ac:dyDescent="0.25">
      <c r="C104" s="109"/>
      <c r="D104" s="109"/>
      <c r="E104" s="109"/>
      <c r="F104" s="109"/>
      <c r="G104" s="109"/>
    </row>
    <row r="105" spans="3:7" x14ac:dyDescent="0.25">
      <c r="C105" s="109"/>
      <c r="D105" s="109"/>
      <c r="E105" s="109"/>
      <c r="F105" s="109"/>
      <c r="G105" s="109"/>
    </row>
    <row r="106" spans="3:7" x14ac:dyDescent="0.25">
      <c r="C106" s="109"/>
      <c r="D106" s="109"/>
      <c r="E106" s="109"/>
      <c r="F106" s="109"/>
      <c r="G106" s="109"/>
    </row>
    <row r="107" spans="3:7" x14ac:dyDescent="0.25">
      <c r="C107" s="109"/>
      <c r="D107" s="109"/>
      <c r="E107" s="109"/>
      <c r="F107" s="109"/>
      <c r="G107" s="109"/>
    </row>
    <row r="108" spans="3:7" x14ac:dyDescent="0.25">
      <c r="C108" s="109"/>
      <c r="D108" s="109"/>
      <c r="E108" s="109"/>
      <c r="F108" s="109"/>
      <c r="G108" s="109"/>
    </row>
    <row r="109" spans="3:7" x14ac:dyDescent="0.25">
      <c r="C109" s="109"/>
      <c r="D109" s="109"/>
      <c r="E109" s="109"/>
      <c r="F109" s="109"/>
      <c r="G109" s="109"/>
    </row>
    <row r="110" spans="3:7" x14ac:dyDescent="0.25">
      <c r="C110" s="109"/>
      <c r="D110" s="109"/>
      <c r="E110" s="109"/>
      <c r="F110" s="109"/>
      <c r="G110" s="109"/>
    </row>
    <row r="111" spans="3:7" x14ac:dyDescent="0.25">
      <c r="C111" s="109"/>
      <c r="D111" s="109"/>
      <c r="E111" s="109"/>
      <c r="F111" s="109"/>
      <c r="G111" s="109"/>
    </row>
    <row r="112" spans="3:7" x14ac:dyDescent="0.25">
      <c r="C112" s="109"/>
      <c r="D112" s="109"/>
      <c r="E112" s="109"/>
      <c r="F112" s="109"/>
      <c r="G112" s="109"/>
    </row>
    <row r="113" spans="3:7" x14ac:dyDescent="0.25">
      <c r="C113" s="109"/>
      <c r="D113" s="109"/>
      <c r="E113" s="109"/>
      <c r="F113" s="109"/>
      <c r="G113" s="109"/>
    </row>
    <row r="114" spans="3:7" x14ac:dyDescent="0.25">
      <c r="C114" s="109"/>
      <c r="D114" s="109"/>
      <c r="E114" s="109"/>
      <c r="F114" s="109"/>
      <c r="G114" s="109"/>
    </row>
    <row r="115" spans="3:7" x14ac:dyDescent="0.25">
      <c r="C115" s="109"/>
      <c r="D115" s="109"/>
      <c r="E115" s="109"/>
      <c r="F115" s="109"/>
      <c r="G115" s="109"/>
    </row>
    <row r="116" spans="3:7" x14ac:dyDescent="0.25">
      <c r="C116" s="109"/>
      <c r="D116" s="109"/>
      <c r="E116" s="109"/>
      <c r="F116" s="109"/>
      <c r="G116" s="109"/>
    </row>
    <row r="117" spans="3:7" x14ac:dyDescent="0.25">
      <c r="C117" s="109"/>
      <c r="D117" s="109"/>
      <c r="E117" s="109"/>
      <c r="F117" s="109"/>
      <c r="G117" s="109"/>
    </row>
    <row r="118" spans="3:7" x14ac:dyDescent="0.25">
      <c r="C118" s="109"/>
      <c r="D118" s="109"/>
      <c r="E118" s="109"/>
      <c r="F118" s="109"/>
      <c r="G118" s="109"/>
    </row>
    <row r="119" spans="3:7" x14ac:dyDescent="0.25">
      <c r="C119" s="109"/>
      <c r="D119" s="109"/>
      <c r="E119" s="109"/>
      <c r="F119" s="109"/>
      <c r="G119" s="109"/>
    </row>
    <row r="120" spans="3:7" x14ac:dyDescent="0.25">
      <c r="C120" s="109"/>
      <c r="D120" s="109"/>
      <c r="E120" s="109"/>
      <c r="F120" s="109"/>
      <c r="G120" s="109"/>
    </row>
    <row r="121" spans="3:7" x14ac:dyDescent="0.25">
      <c r="C121" s="109"/>
      <c r="D121" s="109"/>
      <c r="E121" s="109"/>
      <c r="F121" s="109"/>
      <c r="G121" s="109"/>
    </row>
    <row r="122" spans="3:7" x14ac:dyDescent="0.25">
      <c r="C122" s="109"/>
      <c r="D122" s="109"/>
      <c r="E122" s="109"/>
      <c r="F122" s="109"/>
      <c r="G122" s="109"/>
    </row>
    <row r="123" spans="3:7" x14ac:dyDescent="0.25">
      <c r="C123" s="109"/>
      <c r="D123" s="109"/>
      <c r="E123" s="109"/>
      <c r="F123" s="109"/>
      <c r="G123" s="109"/>
    </row>
    <row r="124" spans="3:7" x14ac:dyDescent="0.25">
      <c r="C124" s="109"/>
      <c r="D124" s="109"/>
      <c r="E124" s="109"/>
      <c r="F124" s="109"/>
      <c r="G124" s="109"/>
    </row>
    <row r="125" spans="3:7" x14ac:dyDescent="0.25">
      <c r="C125" s="109"/>
      <c r="D125" s="109"/>
      <c r="E125" s="109"/>
      <c r="F125" s="109"/>
      <c r="G125" s="109"/>
    </row>
    <row r="126" spans="3:7" x14ac:dyDescent="0.25">
      <c r="C126" s="109"/>
      <c r="D126" s="109"/>
      <c r="E126" s="109"/>
      <c r="F126" s="109"/>
      <c r="G126" s="109"/>
    </row>
    <row r="127" spans="3:7" x14ac:dyDescent="0.25">
      <c r="C127" s="109"/>
      <c r="D127" s="109"/>
      <c r="E127" s="109"/>
      <c r="F127" s="109"/>
      <c r="G127" s="109"/>
    </row>
    <row r="128" spans="3:7" x14ac:dyDescent="0.25">
      <c r="C128" s="109"/>
      <c r="D128" s="109"/>
      <c r="E128" s="109"/>
      <c r="F128" s="109"/>
      <c r="G128" s="109"/>
    </row>
    <row r="129" spans="3:7" x14ac:dyDescent="0.25">
      <c r="C129" s="109"/>
      <c r="D129" s="109"/>
      <c r="E129" s="109"/>
      <c r="F129" s="109"/>
      <c r="G129" s="109"/>
    </row>
    <row r="130" spans="3:7" x14ac:dyDescent="0.25">
      <c r="C130" s="109"/>
      <c r="D130" s="109"/>
      <c r="E130" s="109"/>
      <c r="F130" s="109"/>
      <c r="G130" s="109"/>
    </row>
    <row r="131" spans="3:7" x14ac:dyDescent="0.25">
      <c r="C131" s="109"/>
      <c r="D131" s="109"/>
      <c r="E131" s="109"/>
      <c r="F131" s="109"/>
      <c r="G131" s="109"/>
    </row>
    <row r="132" spans="3:7" x14ac:dyDescent="0.25">
      <c r="C132" s="109"/>
      <c r="D132" s="109"/>
      <c r="E132" s="109"/>
      <c r="F132" s="109"/>
      <c r="G132" s="109"/>
    </row>
    <row r="133" spans="3:7" x14ac:dyDescent="0.25">
      <c r="C133" s="109"/>
      <c r="D133" s="109"/>
      <c r="E133" s="109"/>
      <c r="F133" s="109"/>
      <c r="G133" s="109"/>
    </row>
    <row r="134" spans="3:7" x14ac:dyDescent="0.25">
      <c r="C134" s="109"/>
      <c r="D134" s="109"/>
      <c r="E134" s="109"/>
      <c r="F134" s="109"/>
      <c r="G134" s="109"/>
    </row>
    <row r="135" spans="3:7" x14ac:dyDescent="0.25">
      <c r="C135" s="109"/>
      <c r="D135" s="109"/>
      <c r="E135" s="109"/>
      <c r="F135" s="109"/>
      <c r="G135" s="109"/>
    </row>
    <row r="136" spans="3:7" x14ac:dyDescent="0.25">
      <c r="C136" s="109"/>
      <c r="D136" s="109"/>
      <c r="E136" s="109"/>
      <c r="F136" s="109"/>
      <c r="G136" s="109"/>
    </row>
    <row r="137" spans="3:7" x14ac:dyDescent="0.25">
      <c r="C137" s="109"/>
      <c r="D137" s="109"/>
      <c r="E137" s="109"/>
      <c r="F137" s="109"/>
      <c r="G137" s="109"/>
    </row>
    <row r="138" spans="3:7" x14ac:dyDescent="0.25">
      <c r="C138" s="109"/>
      <c r="D138" s="109"/>
      <c r="E138" s="109"/>
      <c r="F138" s="109"/>
      <c r="G138" s="109"/>
    </row>
    <row r="139" spans="3:7" x14ac:dyDescent="0.25">
      <c r="C139" s="109"/>
      <c r="D139" s="109"/>
      <c r="E139" s="109"/>
      <c r="F139" s="109"/>
      <c r="G139" s="109"/>
    </row>
    <row r="140" spans="3:7" x14ac:dyDescent="0.25">
      <c r="C140" s="109"/>
      <c r="D140" s="109"/>
      <c r="E140" s="109"/>
      <c r="F140" s="109"/>
      <c r="G140" s="109"/>
    </row>
    <row r="141" spans="3:7" x14ac:dyDescent="0.25">
      <c r="C141" s="109"/>
      <c r="D141" s="109"/>
      <c r="E141" s="109"/>
      <c r="F141" s="109"/>
      <c r="G141" s="109"/>
    </row>
    <row r="142" spans="3:7" x14ac:dyDescent="0.25">
      <c r="C142" s="109"/>
      <c r="D142" s="109"/>
      <c r="E142" s="109"/>
      <c r="F142" s="109"/>
      <c r="G142" s="109"/>
    </row>
    <row r="143" spans="3:7" x14ac:dyDescent="0.25">
      <c r="C143" s="109"/>
      <c r="D143" s="109"/>
      <c r="E143" s="109"/>
      <c r="F143" s="109"/>
      <c r="G143" s="109"/>
    </row>
    <row r="144" spans="3:7" x14ac:dyDescent="0.25">
      <c r="C144" s="109"/>
      <c r="D144" s="109"/>
      <c r="E144" s="109"/>
      <c r="F144" s="109"/>
      <c r="G144" s="109"/>
    </row>
    <row r="145" spans="3:7" x14ac:dyDescent="0.25">
      <c r="C145" s="109"/>
      <c r="D145" s="109"/>
      <c r="E145" s="109"/>
      <c r="F145" s="109"/>
      <c r="G145" s="109"/>
    </row>
    <row r="146" spans="3:7" x14ac:dyDescent="0.25">
      <c r="C146" s="109"/>
      <c r="D146" s="109"/>
      <c r="E146" s="109"/>
      <c r="F146" s="109"/>
      <c r="G146" s="109"/>
    </row>
    <row r="147" spans="3:7" x14ac:dyDescent="0.25">
      <c r="C147" s="109"/>
      <c r="D147" s="109"/>
      <c r="E147" s="109"/>
      <c r="F147" s="109"/>
      <c r="G147" s="109"/>
    </row>
    <row r="148" spans="3:7" x14ac:dyDescent="0.25">
      <c r="C148" s="109"/>
      <c r="D148" s="109"/>
      <c r="E148" s="109"/>
      <c r="F148" s="109"/>
      <c r="G148" s="109"/>
    </row>
    <row r="149" spans="3:7" x14ac:dyDescent="0.25">
      <c r="C149" s="109"/>
      <c r="D149" s="109"/>
      <c r="E149" s="109"/>
      <c r="F149" s="109"/>
      <c r="G149" s="109"/>
    </row>
    <row r="150" spans="3:7" x14ac:dyDescent="0.25">
      <c r="C150" s="109"/>
      <c r="D150" s="109"/>
      <c r="E150" s="109"/>
      <c r="F150" s="109"/>
      <c r="G150" s="109"/>
    </row>
    <row r="151" spans="3:7" x14ac:dyDescent="0.25">
      <c r="C151" s="109"/>
      <c r="D151" s="109"/>
      <c r="E151" s="109"/>
      <c r="F151" s="109"/>
      <c r="G151" s="109"/>
    </row>
    <row r="152" spans="3:7" x14ac:dyDescent="0.25">
      <c r="C152" s="109"/>
      <c r="D152" s="109"/>
      <c r="E152" s="109"/>
      <c r="F152" s="109"/>
      <c r="G152" s="109"/>
    </row>
    <row r="153" spans="3:7" x14ac:dyDescent="0.25">
      <c r="C153" s="109"/>
      <c r="D153" s="109"/>
      <c r="E153" s="109"/>
      <c r="F153" s="109"/>
      <c r="G153" s="109"/>
    </row>
    <row r="154" spans="3:7" x14ac:dyDescent="0.25">
      <c r="C154" s="109"/>
      <c r="D154" s="109"/>
      <c r="E154" s="109"/>
      <c r="F154" s="109"/>
      <c r="G154" s="109"/>
    </row>
    <row r="155" spans="3:7" x14ac:dyDescent="0.25">
      <c r="C155" s="109"/>
      <c r="D155" s="109"/>
      <c r="E155" s="109"/>
      <c r="F155" s="109"/>
      <c r="G155" s="109"/>
    </row>
    <row r="156" spans="3:7" x14ac:dyDescent="0.25">
      <c r="C156" s="109"/>
      <c r="D156" s="109"/>
      <c r="E156" s="109"/>
      <c r="F156" s="109"/>
      <c r="G156" s="109"/>
    </row>
    <row r="157" spans="3:7" x14ac:dyDescent="0.25">
      <c r="C157" s="109"/>
      <c r="D157" s="109"/>
      <c r="E157" s="109"/>
      <c r="F157" s="109"/>
      <c r="G157" s="109"/>
    </row>
    <row r="158" spans="3:7" x14ac:dyDescent="0.25">
      <c r="C158" s="109"/>
      <c r="D158" s="109"/>
      <c r="E158" s="109"/>
      <c r="F158" s="109"/>
      <c r="G158" s="109"/>
    </row>
    <row r="159" spans="3:7" x14ac:dyDescent="0.25">
      <c r="C159" s="109"/>
      <c r="D159" s="109"/>
      <c r="E159" s="109"/>
      <c r="F159" s="109"/>
      <c r="G159" s="109"/>
    </row>
    <row r="160" spans="3:7" x14ac:dyDescent="0.25">
      <c r="C160" s="109"/>
      <c r="D160" s="109"/>
      <c r="E160" s="109"/>
      <c r="F160" s="109"/>
      <c r="G160" s="109"/>
    </row>
    <row r="161" spans="3:7" x14ac:dyDescent="0.25">
      <c r="C161" s="109"/>
      <c r="D161" s="109"/>
      <c r="E161" s="109"/>
      <c r="F161" s="109"/>
      <c r="G161" s="109"/>
    </row>
    <row r="162" spans="3:7" x14ac:dyDescent="0.25">
      <c r="C162" s="109"/>
      <c r="D162" s="109"/>
      <c r="E162" s="109"/>
      <c r="F162" s="109"/>
      <c r="G162" s="109"/>
    </row>
    <row r="163" spans="3:7" x14ac:dyDescent="0.25">
      <c r="C163" s="109"/>
      <c r="D163" s="109"/>
      <c r="E163" s="109"/>
      <c r="F163" s="109"/>
      <c r="G163" s="109"/>
    </row>
    <row r="164" spans="3:7" x14ac:dyDescent="0.25">
      <c r="C164" s="109"/>
      <c r="D164" s="109"/>
      <c r="E164" s="109"/>
      <c r="F164" s="109"/>
      <c r="G164" s="109"/>
    </row>
    <row r="165" spans="3:7" x14ac:dyDescent="0.25">
      <c r="C165" s="109"/>
      <c r="D165" s="109"/>
      <c r="E165" s="109"/>
      <c r="F165" s="109"/>
      <c r="G165" s="109"/>
    </row>
    <row r="166" spans="3:7" x14ac:dyDescent="0.25">
      <c r="C166" s="109"/>
      <c r="D166" s="109"/>
      <c r="E166" s="109"/>
      <c r="F166" s="109"/>
      <c r="G166" s="109"/>
    </row>
    <row r="167" spans="3:7" x14ac:dyDescent="0.25">
      <c r="C167" s="109"/>
      <c r="D167" s="109"/>
      <c r="E167" s="109"/>
      <c r="F167" s="109"/>
      <c r="G167" s="109"/>
    </row>
    <row r="168" spans="3:7" x14ac:dyDescent="0.25">
      <c r="C168" s="109"/>
      <c r="D168" s="109"/>
      <c r="E168" s="109"/>
      <c r="F168" s="109"/>
      <c r="G168" s="109"/>
    </row>
    <row r="169" spans="3:7" x14ac:dyDescent="0.25">
      <c r="C169" s="109"/>
      <c r="D169" s="109"/>
      <c r="E169" s="109"/>
      <c r="F169" s="109"/>
      <c r="G169" s="109"/>
    </row>
    <row r="170" spans="3:7" x14ac:dyDescent="0.25">
      <c r="C170" s="109"/>
      <c r="D170" s="109"/>
      <c r="E170" s="109"/>
      <c r="F170" s="109"/>
      <c r="G170" s="109"/>
    </row>
    <row r="171" spans="3:7" x14ac:dyDescent="0.25">
      <c r="C171" s="109"/>
      <c r="D171" s="109"/>
      <c r="E171" s="109"/>
      <c r="F171" s="109"/>
      <c r="G171" s="109"/>
    </row>
    <row r="172" spans="3:7" x14ac:dyDescent="0.25">
      <c r="C172" s="109"/>
      <c r="D172" s="109"/>
      <c r="E172" s="109"/>
      <c r="F172" s="109"/>
      <c r="G172" s="109"/>
    </row>
    <row r="173" spans="3:7" x14ac:dyDescent="0.25">
      <c r="C173" s="109"/>
      <c r="D173" s="109"/>
      <c r="E173" s="109"/>
      <c r="F173" s="109"/>
      <c r="G173" s="109"/>
    </row>
    <row r="174" spans="3:7" x14ac:dyDescent="0.25">
      <c r="C174" s="109"/>
      <c r="D174" s="109"/>
      <c r="E174" s="109"/>
      <c r="F174" s="109"/>
      <c r="G174" s="109"/>
    </row>
    <row r="175" spans="3:7" x14ac:dyDescent="0.25">
      <c r="C175" s="109"/>
      <c r="D175" s="109"/>
      <c r="E175" s="109"/>
      <c r="F175" s="109"/>
      <c r="G175" s="109"/>
    </row>
    <row r="176" spans="3:7" x14ac:dyDescent="0.25">
      <c r="C176" s="109"/>
      <c r="D176" s="109"/>
      <c r="E176" s="109"/>
      <c r="F176" s="109"/>
      <c r="G176" s="109"/>
    </row>
    <row r="177" spans="3:7" x14ac:dyDescent="0.25">
      <c r="C177" s="109"/>
      <c r="D177" s="109"/>
      <c r="E177" s="109"/>
      <c r="F177" s="109"/>
      <c r="G177" s="109"/>
    </row>
    <row r="178" spans="3:7" x14ac:dyDescent="0.25">
      <c r="C178" s="109"/>
      <c r="D178" s="109"/>
      <c r="E178" s="109"/>
      <c r="F178" s="109"/>
      <c r="G178" s="109"/>
    </row>
    <row r="179" spans="3:7" x14ac:dyDescent="0.25">
      <c r="C179" s="109"/>
      <c r="D179" s="109"/>
      <c r="E179" s="109"/>
      <c r="F179" s="109"/>
      <c r="G179" s="109"/>
    </row>
    <row r="180" spans="3:7" x14ac:dyDescent="0.25">
      <c r="C180" s="109"/>
      <c r="D180" s="109"/>
      <c r="E180" s="109"/>
      <c r="F180" s="109"/>
      <c r="G180" s="109"/>
    </row>
    <row r="181" spans="3:7" x14ac:dyDescent="0.25">
      <c r="C181" s="109"/>
      <c r="D181" s="109"/>
      <c r="E181" s="109"/>
      <c r="F181" s="109"/>
      <c r="G181" s="109"/>
    </row>
    <row r="182" spans="3:7" x14ac:dyDescent="0.25">
      <c r="C182" s="109"/>
      <c r="D182" s="109"/>
      <c r="E182" s="109"/>
      <c r="F182" s="109"/>
      <c r="G182" s="109"/>
    </row>
    <row r="183" spans="3:7" x14ac:dyDescent="0.25">
      <c r="C183" s="109"/>
      <c r="D183" s="109"/>
      <c r="E183" s="109"/>
      <c r="F183" s="109"/>
      <c r="G183" s="109"/>
    </row>
    <row r="184" spans="3:7" x14ac:dyDescent="0.25">
      <c r="C184" s="109"/>
      <c r="D184" s="109"/>
      <c r="E184" s="109"/>
      <c r="F184" s="109"/>
      <c r="G184" s="109"/>
    </row>
    <row r="185" spans="3:7" x14ac:dyDescent="0.25">
      <c r="C185" s="109"/>
      <c r="D185" s="109"/>
      <c r="E185" s="109"/>
      <c r="F185" s="109"/>
      <c r="G185" s="109"/>
    </row>
    <row r="186" spans="3:7" x14ac:dyDescent="0.25">
      <c r="C186" s="109"/>
      <c r="D186" s="109"/>
      <c r="E186" s="109"/>
      <c r="F186" s="109"/>
      <c r="G186" s="109"/>
    </row>
    <row r="187" spans="3:7" x14ac:dyDescent="0.25">
      <c r="C187" s="109"/>
      <c r="D187" s="109"/>
      <c r="E187" s="109"/>
      <c r="F187" s="109"/>
      <c r="G187" s="109"/>
    </row>
    <row r="188" spans="3:7" x14ac:dyDescent="0.25">
      <c r="C188" s="109"/>
      <c r="D188" s="109"/>
      <c r="E188" s="109"/>
      <c r="F188" s="109"/>
      <c r="G188" s="109"/>
    </row>
    <row r="189" spans="3:7" x14ac:dyDescent="0.25">
      <c r="C189" s="109"/>
      <c r="D189" s="109"/>
      <c r="E189" s="109"/>
      <c r="F189" s="109"/>
      <c r="G189" s="109"/>
    </row>
    <row r="190" spans="3:7" x14ac:dyDescent="0.25">
      <c r="C190" s="109"/>
      <c r="D190" s="109"/>
      <c r="E190" s="109"/>
      <c r="F190" s="109"/>
      <c r="G190" s="109"/>
    </row>
    <row r="191" spans="3:7" x14ac:dyDescent="0.25">
      <c r="C191" s="109"/>
      <c r="D191" s="109"/>
      <c r="E191" s="109"/>
      <c r="F191" s="109"/>
      <c r="G191" s="109"/>
    </row>
    <row r="192" spans="3:7" x14ac:dyDescent="0.25">
      <c r="C192" s="109"/>
      <c r="D192" s="109"/>
      <c r="E192" s="109"/>
      <c r="F192" s="109"/>
      <c r="G192" s="109"/>
    </row>
    <row r="193" spans="3:7" x14ac:dyDescent="0.25">
      <c r="C193" s="109"/>
      <c r="D193" s="109"/>
      <c r="E193" s="109"/>
      <c r="F193" s="109"/>
      <c r="G193" s="109"/>
    </row>
    <row r="194" spans="3:7" x14ac:dyDescent="0.25">
      <c r="C194" s="109"/>
      <c r="D194" s="109"/>
      <c r="E194" s="109"/>
      <c r="F194" s="109"/>
      <c r="G194" s="109"/>
    </row>
    <row r="195" spans="3:7" x14ac:dyDescent="0.25">
      <c r="C195" s="109"/>
      <c r="D195" s="109"/>
      <c r="E195" s="109"/>
      <c r="F195" s="109"/>
      <c r="G195" s="109"/>
    </row>
    <row r="196" spans="3:7" x14ac:dyDescent="0.25">
      <c r="C196" s="109"/>
      <c r="D196" s="109"/>
      <c r="E196" s="109"/>
      <c r="F196" s="109"/>
      <c r="G196" s="109"/>
    </row>
    <row r="197" spans="3:7" x14ac:dyDescent="0.25">
      <c r="C197" s="109"/>
      <c r="D197" s="109"/>
      <c r="E197" s="109"/>
      <c r="F197" s="109"/>
      <c r="G197" s="109"/>
    </row>
    <row r="198" spans="3:7" x14ac:dyDescent="0.25">
      <c r="C198" s="109"/>
      <c r="D198" s="109"/>
      <c r="E198" s="109"/>
      <c r="F198" s="109"/>
      <c r="G198" s="109"/>
    </row>
    <row r="199" spans="3:7" x14ac:dyDescent="0.25">
      <c r="C199" s="109"/>
      <c r="D199" s="109"/>
      <c r="E199" s="109"/>
      <c r="F199" s="109"/>
      <c r="G199" s="109"/>
    </row>
    <row r="200" spans="3:7" x14ac:dyDescent="0.25">
      <c r="C200" s="109"/>
      <c r="D200" s="109"/>
      <c r="E200" s="109"/>
      <c r="F200" s="109"/>
      <c r="G200" s="109"/>
    </row>
    <row r="201" spans="3:7" x14ac:dyDescent="0.25">
      <c r="C201" s="109"/>
      <c r="D201" s="109"/>
      <c r="E201" s="109"/>
      <c r="F201" s="109"/>
      <c r="G201" s="109"/>
    </row>
    <row r="202" spans="3:7" x14ac:dyDescent="0.25">
      <c r="C202" s="109"/>
      <c r="D202" s="109"/>
      <c r="E202" s="109"/>
      <c r="F202" s="109"/>
      <c r="G202" s="109"/>
    </row>
    <row r="203" spans="3:7" x14ac:dyDescent="0.25">
      <c r="C203" s="109"/>
      <c r="D203" s="109"/>
      <c r="E203" s="109"/>
      <c r="F203" s="109"/>
      <c r="G203" s="109"/>
    </row>
    <row r="204" spans="3:7" x14ac:dyDescent="0.25">
      <c r="C204" s="109"/>
      <c r="D204" s="109"/>
      <c r="E204" s="109"/>
      <c r="F204" s="109"/>
      <c r="G204" s="109"/>
    </row>
    <row r="205" spans="3:7" x14ac:dyDescent="0.25">
      <c r="C205" s="109"/>
      <c r="D205" s="109"/>
      <c r="E205" s="109"/>
      <c r="F205" s="109"/>
      <c r="G205" s="109"/>
    </row>
    <row r="206" spans="3:7" x14ac:dyDescent="0.25">
      <c r="C206" s="109"/>
      <c r="D206" s="109"/>
      <c r="E206" s="109"/>
      <c r="F206" s="109"/>
      <c r="G206" s="109"/>
    </row>
    <row r="207" spans="3:7" x14ac:dyDescent="0.25">
      <c r="C207" s="109"/>
      <c r="D207" s="109"/>
      <c r="E207" s="109"/>
      <c r="F207" s="109"/>
      <c r="G207" s="109"/>
    </row>
    <row r="208" spans="3:7" x14ac:dyDescent="0.25">
      <c r="C208" s="109"/>
      <c r="D208" s="109"/>
      <c r="E208" s="109"/>
      <c r="F208" s="109"/>
      <c r="G208" s="109"/>
    </row>
    <row r="209" spans="3:7" x14ac:dyDescent="0.25">
      <c r="C209" s="109"/>
      <c r="D209" s="109"/>
      <c r="E209" s="109"/>
      <c r="F209" s="109"/>
      <c r="G209" s="109"/>
    </row>
    <row r="210" spans="3:7" x14ac:dyDescent="0.25">
      <c r="C210" s="109"/>
      <c r="D210" s="109"/>
      <c r="E210" s="109"/>
      <c r="F210" s="109"/>
      <c r="G210" s="109"/>
    </row>
    <row r="211" spans="3:7" x14ac:dyDescent="0.25">
      <c r="C211" s="109"/>
      <c r="D211" s="109"/>
      <c r="E211" s="109"/>
      <c r="F211" s="109"/>
      <c r="G211" s="109"/>
    </row>
    <row r="212" spans="3:7" x14ac:dyDescent="0.25">
      <c r="C212" s="109"/>
      <c r="D212" s="109"/>
      <c r="E212" s="109"/>
      <c r="F212" s="109"/>
      <c r="G212" s="109"/>
    </row>
    <row r="213" spans="3:7" x14ac:dyDescent="0.25">
      <c r="C213" s="109"/>
      <c r="D213" s="109"/>
      <c r="E213" s="109"/>
      <c r="F213" s="109"/>
      <c r="G213" s="109"/>
    </row>
    <row r="214" spans="3:7" x14ac:dyDescent="0.25">
      <c r="C214" s="109"/>
      <c r="D214" s="109"/>
      <c r="E214" s="109"/>
      <c r="F214" s="109"/>
      <c r="G214" s="109"/>
    </row>
    <row r="215" spans="3:7" x14ac:dyDescent="0.25">
      <c r="C215" s="109"/>
      <c r="D215" s="109"/>
      <c r="E215" s="109"/>
      <c r="F215" s="109"/>
      <c r="G215" s="109"/>
    </row>
    <row r="216" spans="3:7" x14ac:dyDescent="0.25">
      <c r="C216" s="109"/>
      <c r="D216" s="109"/>
      <c r="E216" s="109"/>
      <c r="F216" s="109"/>
      <c r="G216" s="109"/>
    </row>
    <row r="217" spans="3:7" x14ac:dyDescent="0.25">
      <c r="C217" s="109"/>
      <c r="D217" s="109"/>
      <c r="E217" s="109"/>
      <c r="F217" s="109"/>
      <c r="G217" s="109"/>
    </row>
    <row r="218" spans="3:7" x14ac:dyDescent="0.25">
      <c r="C218" s="109"/>
      <c r="D218" s="109"/>
      <c r="E218" s="109"/>
      <c r="F218" s="109"/>
      <c r="G218" s="109"/>
    </row>
    <row r="219" spans="3:7" x14ac:dyDescent="0.25">
      <c r="C219" s="109"/>
      <c r="D219" s="109"/>
      <c r="E219" s="109"/>
      <c r="F219" s="109"/>
      <c r="G219" s="109"/>
    </row>
    <row r="220" spans="3:7" x14ac:dyDescent="0.25">
      <c r="C220" s="109"/>
      <c r="D220" s="109"/>
      <c r="E220" s="109"/>
      <c r="F220" s="109"/>
      <c r="G220" s="109"/>
    </row>
    <row r="221" spans="3:7" x14ac:dyDescent="0.25">
      <c r="C221" s="109"/>
      <c r="D221" s="109"/>
      <c r="E221" s="109"/>
      <c r="F221" s="109"/>
      <c r="G221" s="109"/>
    </row>
    <row r="222" spans="3:7" x14ac:dyDescent="0.25">
      <c r="C222" s="109"/>
      <c r="D222" s="109"/>
      <c r="E222" s="109"/>
      <c r="F222" s="109"/>
      <c r="G222" s="109"/>
    </row>
    <row r="223" spans="3:7" x14ac:dyDescent="0.25">
      <c r="C223" s="109"/>
      <c r="D223" s="109"/>
      <c r="E223" s="109"/>
      <c r="F223" s="109"/>
      <c r="G223" s="109"/>
    </row>
    <row r="224" spans="3:7" x14ac:dyDescent="0.25">
      <c r="C224" s="109"/>
      <c r="D224" s="109"/>
      <c r="E224" s="109"/>
      <c r="F224" s="109"/>
      <c r="G224" s="109"/>
    </row>
    <row r="225" spans="3:7" x14ac:dyDescent="0.25">
      <c r="C225" s="109"/>
      <c r="D225" s="109"/>
      <c r="E225" s="109"/>
      <c r="F225" s="109"/>
      <c r="G225" s="109"/>
    </row>
    <row r="226" spans="3:7" x14ac:dyDescent="0.25">
      <c r="C226" s="109"/>
      <c r="D226" s="109"/>
      <c r="E226" s="109"/>
      <c r="F226" s="109"/>
      <c r="G226" s="109"/>
    </row>
    <row r="227" spans="3:7" x14ac:dyDescent="0.25">
      <c r="C227" s="109"/>
      <c r="D227" s="109"/>
      <c r="E227" s="109"/>
      <c r="F227" s="109"/>
      <c r="G227" s="109"/>
    </row>
    <row r="228" spans="3:7" x14ac:dyDescent="0.25">
      <c r="C228" s="109"/>
      <c r="D228" s="109"/>
      <c r="E228" s="109"/>
      <c r="F228" s="109"/>
      <c r="G228" s="109"/>
    </row>
    <row r="229" spans="3:7" x14ac:dyDescent="0.25">
      <c r="C229" s="109"/>
      <c r="D229" s="109"/>
      <c r="E229" s="109"/>
      <c r="F229" s="109"/>
      <c r="G229" s="109"/>
    </row>
    <row r="230" spans="3:7" x14ac:dyDescent="0.25">
      <c r="C230" s="109"/>
      <c r="D230" s="109"/>
      <c r="E230" s="109"/>
      <c r="F230" s="109"/>
      <c r="G230" s="109"/>
    </row>
    <row r="231" spans="3:7" x14ac:dyDescent="0.25">
      <c r="C231" s="109"/>
      <c r="D231" s="109"/>
      <c r="E231" s="109"/>
      <c r="F231" s="109"/>
      <c r="G231" s="109"/>
    </row>
    <row r="232" spans="3:7" x14ac:dyDescent="0.25">
      <c r="C232" s="109"/>
      <c r="D232" s="109"/>
      <c r="E232" s="109"/>
      <c r="F232" s="109"/>
      <c r="G232" s="109"/>
    </row>
    <row r="233" spans="3:7" x14ac:dyDescent="0.25">
      <c r="C233" s="109"/>
      <c r="D233" s="109"/>
      <c r="E233" s="109"/>
      <c r="F233" s="109"/>
      <c r="G233" s="109"/>
    </row>
    <row r="234" spans="3:7" x14ac:dyDescent="0.25">
      <c r="C234" s="109"/>
      <c r="D234" s="109"/>
      <c r="E234" s="109"/>
      <c r="F234" s="109"/>
      <c r="G234" s="109"/>
    </row>
    <row r="235" spans="3:7" x14ac:dyDescent="0.25">
      <c r="C235" s="109"/>
      <c r="D235" s="109"/>
      <c r="E235" s="109"/>
      <c r="F235" s="109"/>
      <c r="G235" s="109"/>
    </row>
    <row r="236" spans="3:7" x14ac:dyDescent="0.25">
      <c r="C236" s="109"/>
      <c r="D236" s="109"/>
      <c r="E236" s="109"/>
      <c r="F236" s="109"/>
      <c r="G236" s="109"/>
    </row>
    <row r="237" spans="3:7" x14ac:dyDescent="0.25">
      <c r="C237" s="109"/>
      <c r="D237" s="109"/>
      <c r="E237" s="109"/>
      <c r="F237" s="109"/>
      <c r="G237" s="109"/>
    </row>
    <row r="238" spans="3:7" x14ac:dyDescent="0.25">
      <c r="C238" s="109"/>
      <c r="D238" s="109"/>
      <c r="E238" s="109"/>
      <c r="F238" s="109"/>
      <c r="G238" s="109"/>
    </row>
    <row r="239" spans="3:7" x14ac:dyDescent="0.25">
      <c r="C239" s="109"/>
      <c r="D239" s="109"/>
      <c r="E239" s="109"/>
      <c r="F239" s="109"/>
      <c r="G239" s="109"/>
    </row>
    <row r="240" spans="3:7" x14ac:dyDescent="0.25">
      <c r="C240" s="109"/>
      <c r="D240" s="109"/>
      <c r="E240" s="109"/>
      <c r="F240" s="109"/>
      <c r="G240" s="109"/>
    </row>
    <row r="241" spans="3:7" x14ac:dyDescent="0.25">
      <c r="C241" s="109"/>
      <c r="D241" s="109"/>
      <c r="E241" s="109"/>
      <c r="F241" s="109"/>
      <c r="G241" s="109"/>
    </row>
    <row r="242" spans="3:7" x14ac:dyDescent="0.25">
      <c r="C242" s="109"/>
      <c r="D242" s="109"/>
      <c r="E242" s="109"/>
      <c r="F242" s="109"/>
      <c r="G242" s="109"/>
    </row>
    <row r="243" spans="3:7" x14ac:dyDescent="0.25">
      <c r="C243" s="109"/>
      <c r="D243" s="109"/>
      <c r="E243" s="109"/>
      <c r="F243" s="109"/>
      <c r="G243" s="109"/>
    </row>
    <row r="244" spans="3:7" x14ac:dyDescent="0.25">
      <c r="C244" s="109"/>
      <c r="D244" s="109"/>
      <c r="E244" s="109"/>
      <c r="F244" s="109"/>
      <c r="G244" s="109"/>
    </row>
    <row r="245" spans="3:7" x14ac:dyDescent="0.25">
      <c r="C245" s="109"/>
      <c r="D245" s="109"/>
      <c r="E245" s="109"/>
      <c r="F245" s="109"/>
      <c r="G245" s="109"/>
    </row>
    <row r="246" spans="3:7" x14ac:dyDescent="0.25">
      <c r="C246" s="109"/>
      <c r="D246" s="109"/>
      <c r="E246" s="109"/>
      <c r="F246" s="109"/>
      <c r="G246" s="109"/>
    </row>
    <row r="247" spans="3:7" x14ac:dyDescent="0.25">
      <c r="C247" s="109"/>
      <c r="D247" s="109"/>
      <c r="E247" s="109"/>
      <c r="F247" s="109"/>
      <c r="G247" s="109"/>
    </row>
    <row r="248" spans="3:7" x14ac:dyDescent="0.25">
      <c r="C248" s="109"/>
      <c r="D248" s="109"/>
      <c r="E248" s="109"/>
      <c r="F248" s="109"/>
      <c r="G248" s="109"/>
    </row>
    <row r="249" spans="3:7" x14ac:dyDescent="0.25">
      <c r="C249" s="109"/>
      <c r="D249" s="109"/>
      <c r="E249" s="109"/>
      <c r="F249" s="109"/>
      <c r="G249" s="109"/>
    </row>
    <row r="250" spans="3:7" x14ac:dyDescent="0.25">
      <c r="C250" s="109"/>
      <c r="D250" s="109"/>
      <c r="E250" s="109"/>
      <c r="F250" s="109"/>
      <c r="G250" s="109"/>
    </row>
    <row r="251" spans="3:7" x14ac:dyDescent="0.25">
      <c r="C251" s="109"/>
      <c r="D251" s="109"/>
      <c r="E251" s="109"/>
      <c r="F251" s="109"/>
      <c r="G251" s="109"/>
    </row>
    <row r="252" spans="3:7" x14ac:dyDescent="0.25">
      <c r="C252" s="109"/>
      <c r="D252" s="109"/>
      <c r="E252" s="109"/>
      <c r="F252" s="109"/>
      <c r="G252" s="109"/>
    </row>
    <row r="253" spans="3:7" x14ac:dyDescent="0.25">
      <c r="C253" s="109"/>
      <c r="D253" s="109"/>
      <c r="E253" s="109"/>
      <c r="F253" s="109"/>
      <c r="G253" s="109"/>
    </row>
    <row r="254" spans="3:7" x14ac:dyDescent="0.25">
      <c r="C254" s="109"/>
      <c r="D254" s="109"/>
      <c r="E254" s="109"/>
      <c r="F254" s="109"/>
      <c r="G254" s="109"/>
    </row>
    <row r="255" spans="3:7" x14ac:dyDescent="0.25">
      <c r="C255" s="109"/>
      <c r="D255" s="109"/>
      <c r="E255" s="109"/>
      <c r="F255" s="109"/>
      <c r="G255" s="109"/>
    </row>
    <row r="256" spans="3:7" x14ac:dyDescent="0.25">
      <c r="C256" s="109"/>
      <c r="D256" s="109"/>
      <c r="E256" s="109"/>
      <c r="F256" s="109"/>
      <c r="G256" s="109"/>
    </row>
    <row r="257" spans="3:7" x14ac:dyDescent="0.25">
      <c r="C257" s="109"/>
      <c r="D257" s="109"/>
      <c r="E257" s="109"/>
      <c r="F257" s="109"/>
      <c r="G257" s="109"/>
    </row>
    <row r="258" spans="3:7" x14ac:dyDescent="0.25">
      <c r="C258" s="109"/>
      <c r="D258" s="109"/>
      <c r="E258" s="109"/>
      <c r="F258" s="109"/>
      <c r="G258" s="109"/>
    </row>
    <row r="259" spans="3:7" x14ac:dyDescent="0.25">
      <c r="C259" s="109"/>
      <c r="D259" s="109"/>
      <c r="E259" s="109"/>
      <c r="F259" s="109"/>
      <c r="G259" s="109"/>
    </row>
    <row r="260" spans="3:7" x14ac:dyDescent="0.25">
      <c r="C260" s="109"/>
      <c r="D260" s="109"/>
      <c r="E260" s="109"/>
      <c r="F260" s="109"/>
      <c r="G260" s="109"/>
    </row>
    <row r="261" spans="3:7" x14ac:dyDescent="0.25">
      <c r="C261" s="109"/>
      <c r="D261" s="109"/>
      <c r="E261" s="109"/>
      <c r="F261" s="109"/>
      <c r="G261" s="109"/>
    </row>
    <row r="262" spans="3:7" x14ac:dyDescent="0.25">
      <c r="C262" s="109"/>
      <c r="D262" s="109"/>
      <c r="E262" s="109"/>
      <c r="F262" s="109"/>
      <c r="G262" s="109"/>
    </row>
    <row r="263" spans="3:7" x14ac:dyDescent="0.25">
      <c r="C263" s="109"/>
      <c r="D263" s="109"/>
      <c r="E263" s="109"/>
      <c r="F263" s="109"/>
      <c r="G263" s="109"/>
    </row>
    <row r="264" spans="3:7" x14ac:dyDescent="0.25">
      <c r="C264" s="109"/>
      <c r="D264" s="109"/>
      <c r="E264" s="109"/>
      <c r="F264" s="109"/>
      <c r="G264" s="109"/>
    </row>
    <row r="265" spans="3:7" x14ac:dyDescent="0.25">
      <c r="C265" s="109"/>
      <c r="D265" s="109"/>
      <c r="E265" s="109"/>
      <c r="F265" s="109"/>
      <c r="G265" s="109"/>
    </row>
    <row r="266" spans="3:7" x14ac:dyDescent="0.25">
      <c r="C266" s="109"/>
      <c r="D266" s="109"/>
      <c r="E266" s="109"/>
      <c r="F266" s="109"/>
      <c r="G266" s="109"/>
    </row>
    <row r="267" spans="3:7" x14ac:dyDescent="0.25">
      <c r="C267" s="109"/>
      <c r="D267" s="109"/>
      <c r="E267" s="109"/>
      <c r="F267" s="109"/>
      <c r="G267" s="109"/>
    </row>
    <row r="268" spans="3:7" x14ac:dyDescent="0.25">
      <c r="C268" s="109"/>
      <c r="D268" s="109"/>
      <c r="E268" s="109"/>
      <c r="F268" s="109"/>
      <c r="G268" s="109"/>
    </row>
    <row r="269" spans="3:7" x14ac:dyDescent="0.25">
      <c r="C269" s="109"/>
      <c r="D269" s="109"/>
      <c r="E269" s="109"/>
      <c r="F269" s="109"/>
      <c r="G269" s="109"/>
    </row>
    <row r="270" spans="3:7" x14ac:dyDescent="0.25">
      <c r="C270" s="109"/>
      <c r="D270" s="109"/>
      <c r="E270" s="109"/>
      <c r="F270" s="109"/>
      <c r="G270" s="109"/>
    </row>
    <row r="271" spans="3:7" x14ac:dyDescent="0.25">
      <c r="C271" s="109"/>
      <c r="D271" s="109"/>
      <c r="E271" s="109"/>
      <c r="F271" s="109"/>
      <c r="G271" s="109"/>
    </row>
    <row r="272" spans="3:7" x14ac:dyDescent="0.25">
      <c r="C272" s="109"/>
      <c r="D272" s="109"/>
      <c r="E272" s="109"/>
      <c r="F272" s="109"/>
      <c r="G272" s="109"/>
    </row>
    <row r="273" spans="3:7" x14ac:dyDescent="0.25">
      <c r="C273" s="109"/>
      <c r="D273" s="109"/>
      <c r="E273" s="109"/>
      <c r="F273" s="109"/>
      <c r="G273" s="109"/>
    </row>
    <row r="274" spans="3:7" x14ac:dyDescent="0.25">
      <c r="C274" s="109"/>
      <c r="D274" s="109"/>
      <c r="E274" s="109"/>
      <c r="F274" s="109"/>
      <c r="G274" s="109"/>
    </row>
    <row r="275" spans="3:7" x14ac:dyDescent="0.25">
      <c r="C275" s="109"/>
      <c r="D275" s="109"/>
      <c r="E275" s="109"/>
      <c r="F275" s="109"/>
      <c r="G275" s="109"/>
    </row>
    <row r="276" spans="3:7" x14ac:dyDescent="0.25">
      <c r="C276" s="109"/>
      <c r="D276" s="109"/>
      <c r="E276" s="109"/>
      <c r="F276" s="109"/>
      <c r="G276" s="109"/>
    </row>
    <row r="277" spans="3:7" x14ac:dyDescent="0.25">
      <c r="C277" s="109"/>
      <c r="D277" s="109"/>
      <c r="E277" s="109"/>
      <c r="F277" s="109"/>
      <c r="G277" s="109"/>
    </row>
    <row r="278" spans="3:7" x14ac:dyDescent="0.25">
      <c r="C278" s="109"/>
      <c r="D278" s="109"/>
      <c r="E278" s="109"/>
      <c r="F278" s="109"/>
      <c r="G278" s="109"/>
    </row>
    <row r="279" spans="3:7" x14ac:dyDescent="0.25">
      <c r="C279" s="109"/>
      <c r="D279" s="109"/>
      <c r="E279" s="109"/>
      <c r="F279" s="109"/>
      <c r="G279" s="109"/>
    </row>
    <row r="280" spans="3:7" x14ac:dyDescent="0.25">
      <c r="C280" s="109"/>
      <c r="D280" s="109"/>
      <c r="E280" s="109"/>
      <c r="F280" s="109"/>
      <c r="G280" s="109"/>
    </row>
    <row r="281" spans="3:7" x14ac:dyDescent="0.25">
      <c r="C281" s="109"/>
      <c r="D281" s="109"/>
      <c r="E281" s="109"/>
      <c r="F281" s="109"/>
      <c r="G281" s="109"/>
    </row>
    <row r="282" spans="3:7" x14ac:dyDescent="0.25">
      <c r="C282" s="109"/>
      <c r="D282" s="109"/>
      <c r="E282" s="109"/>
      <c r="F282" s="109"/>
      <c r="G282" s="109"/>
    </row>
    <row r="283" spans="3:7" x14ac:dyDescent="0.25">
      <c r="C283" s="109"/>
      <c r="D283" s="109"/>
      <c r="E283" s="109"/>
      <c r="F283" s="109"/>
      <c r="G283" s="109"/>
    </row>
    <row r="284" spans="3:7" x14ac:dyDescent="0.25">
      <c r="C284" s="109"/>
      <c r="D284" s="109"/>
      <c r="E284" s="109"/>
      <c r="F284" s="109"/>
      <c r="G284" s="109"/>
    </row>
    <row r="285" spans="3:7" x14ac:dyDescent="0.25">
      <c r="C285" s="109"/>
      <c r="D285" s="109"/>
      <c r="E285" s="109"/>
      <c r="F285" s="109"/>
      <c r="G285" s="109"/>
    </row>
    <row r="286" spans="3:7" x14ac:dyDescent="0.25">
      <c r="C286" s="109"/>
      <c r="D286" s="109"/>
      <c r="E286" s="109"/>
      <c r="F286" s="109"/>
      <c r="G286" s="109"/>
    </row>
    <row r="287" spans="3:7" x14ac:dyDescent="0.25">
      <c r="C287" s="109"/>
      <c r="D287" s="109"/>
      <c r="E287" s="109"/>
      <c r="F287" s="109"/>
      <c r="G287" s="109"/>
    </row>
    <row r="288" spans="3:7" x14ac:dyDescent="0.25">
      <c r="C288" s="109"/>
      <c r="D288" s="109"/>
      <c r="E288" s="109"/>
      <c r="F288" s="109"/>
      <c r="G288" s="109"/>
    </row>
    <row r="289" spans="3:7" x14ac:dyDescent="0.25">
      <c r="C289" s="109"/>
      <c r="D289" s="109"/>
      <c r="E289" s="109"/>
      <c r="F289" s="109"/>
      <c r="G289" s="109"/>
    </row>
    <row r="290" spans="3:7" x14ac:dyDescent="0.25">
      <c r="C290" s="109"/>
      <c r="D290" s="109"/>
      <c r="E290" s="109"/>
      <c r="F290" s="109"/>
      <c r="G290" s="109"/>
    </row>
    <row r="291" spans="3:7" x14ac:dyDescent="0.25">
      <c r="C291" s="109"/>
      <c r="D291" s="109"/>
      <c r="E291" s="109"/>
      <c r="F291" s="109"/>
      <c r="G291" s="109"/>
    </row>
    <row r="292" spans="3:7" x14ac:dyDescent="0.25">
      <c r="C292" s="109"/>
      <c r="D292" s="109"/>
      <c r="E292" s="109"/>
      <c r="F292" s="109"/>
      <c r="G292" s="109"/>
    </row>
    <row r="293" spans="3:7" x14ac:dyDescent="0.25">
      <c r="C293" s="109"/>
      <c r="D293" s="109"/>
      <c r="E293" s="109"/>
      <c r="F293" s="109"/>
      <c r="G293" s="109"/>
    </row>
    <row r="294" spans="3:7" x14ac:dyDescent="0.25">
      <c r="C294" s="109"/>
      <c r="D294" s="109"/>
      <c r="E294" s="109"/>
      <c r="F294" s="109"/>
      <c r="G294" s="109"/>
    </row>
    <row r="295" spans="3:7" x14ac:dyDescent="0.25">
      <c r="C295" s="109"/>
      <c r="D295" s="109"/>
      <c r="E295" s="109"/>
      <c r="F295" s="109"/>
      <c r="G295" s="109"/>
    </row>
    <row r="296" spans="3:7" x14ac:dyDescent="0.25">
      <c r="C296" s="109"/>
      <c r="D296" s="109"/>
      <c r="E296" s="109"/>
      <c r="F296" s="109"/>
      <c r="G296" s="109"/>
    </row>
    <row r="297" spans="3:7" x14ac:dyDescent="0.25">
      <c r="C297" s="109"/>
      <c r="D297" s="109"/>
      <c r="E297" s="109"/>
      <c r="F297" s="109"/>
      <c r="G297" s="109"/>
    </row>
    <row r="298" spans="3:7" x14ac:dyDescent="0.25">
      <c r="C298" s="109"/>
      <c r="D298" s="109"/>
      <c r="E298" s="109"/>
      <c r="F298" s="109"/>
      <c r="G298" s="109"/>
    </row>
    <row r="299" spans="3:7" x14ac:dyDescent="0.25">
      <c r="C299" s="109"/>
      <c r="D299" s="109"/>
      <c r="E299" s="109"/>
      <c r="F299" s="109"/>
      <c r="G299" s="109"/>
    </row>
    <row r="300" spans="3:7" x14ac:dyDescent="0.25">
      <c r="C300" s="109"/>
      <c r="D300" s="109"/>
      <c r="E300" s="109"/>
      <c r="F300" s="109"/>
      <c r="G300" s="109"/>
    </row>
    <row r="301" spans="3:7" x14ac:dyDescent="0.25">
      <c r="C301" s="109"/>
      <c r="D301" s="109"/>
      <c r="E301" s="109"/>
      <c r="F301" s="109"/>
      <c r="G301" s="109"/>
    </row>
    <row r="302" spans="3:7" x14ac:dyDescent="0.25">
      <c r="C302" s="109"/>
      <c r="D302" s="109"/>
      <c r="E302" s="109"/>
      <c r="F302" s="109"/>
      <c r="G302" s="109"/>
    </row>
    <row r="303" spans="3:7" x14ac:dyDescent="0.25">
      <c r="C303" s="109"/>
      <c r="D303" s="109"/>
      <c r="E303" s="109"/>
      <c r="F303" s="109"/>
      <c r="G303" s="109"/>
    </row>
    <row r="304" spans="3:7" x14ac:dyDescent="0.25">
      <c r="C304" s="109"/>
      <c r="D304" s="109"/>
      <c r="E304" s="109"/>
      <c r="F304" s="109"/>
      <c r="G304" s="109"/>
    </row>
    <row r="305" spans="3:7" x14ac:dyDescent="0.25">
      <c r="C305" s="109"/>
      <c r="D305" s="109"/>
      <c r="E305" s="109"/>
      <c r="F305" s="109"/>
      <c r="G305" s="109"/>
    </row>
    <row r="306" spans="3:7" x14ac:dyDescent="0.25">
      <c r="C306" s="109"/>
      <c r="D306" s="109"/>
      <c r="E306" s="109"/>
      <c r="F306" s="109"/>
      <c r="G306" s="109"/>
    </row>
    <row r="307" spans="3:7" x14ac:dyDescent="0.25">
      <c r="C307" s="109"/>
      <c r="D307" s="109"/>
      <c r="E307" s="109"/>
      <c r="F307" s="109"/>
      <c r="G307" s="109"/>
    </row>
    <row r="308" spans="3:7" x14ac:dyDescent="0.25">
      <c r="C308" s="109"/>
      <c r="D308" s="109"/>
      <c r="E308" s="109"/>
      <c r="F308" s="109"/>
      <c r="G308" s="109"/>
    </row>
    <row r="309" spans="3:7" x14ac:dyDescent="0.25">
      <c r="C309" s="109"/>
      <c r="D309" s="109"/>
      <c r="E309" s="109"/>
      <c r="F309" s="109"/>
      <c r="G309" s="109"/>
    </row>
    <row r="310" spans="3:7" x14ac:dyDescent="0.25">
      <c r="C310" s="109"/>
      <c r="D310" s="109"/>
      <c r="E310" s="109"/>
      <c r="F310" s="109"/>
      <c r="G310" s="109"/>
    </row>
    <row r="311" spans="3:7" x14ac:dyDescent="0.25">
      <c r="C311" s="109"/>
      <c r="D311" s="109"/>
      <c r="E311" s="109"/>
      <c r="F311" s="109"/>
      <c r="G311" s="109"/>
    </row>
    <row r="312" spans="3:7" x14ac:dyDescent="0.25">
      <c r="C312" s="109"/>
      <c r="D312" s="109"/>
      <c r="E312" s="109"/>
      <c r="F312" s="109"/>
      <c r="G312" s="109"/>
    </row>
    <row r="313" spans="3:7" x14ac:dyDescent="0.25">
      <c r="C313" s="109"/>
      <c r="D313" s="109"/>
      <c r="E313" s="109"/>
      <c r="F313" s="109"/>
      <c r="G313" s="109"/>
    </row>
    <row r="314" spans="3:7" x14ac:dyDescent="0.25">
      <c r="C314" s="109"/>
      <c r="D314" s="109"/>
      <c r="E314" s="109"/>
      <c r="F314" s="109"/>
      <c r="G314" s="109"/>
    </row>
    <row r="315" spans="3:7" x14ac:dyDescent="0.25">
      <c r="C315" s="109"/>
      <c r="D315" s="109"/>
      <c r="E315" s="109"/>
      <c r="F315" s="109"/>
      <c r="G315" s="109"/>
    </row>
    <row r="316" spans="3:7" x14ac:dyDescent="0.25">
      <c r="C316" s="109"/>
      <c r="D316" s="109"/>
      <c r="E316" s="109"/>
      <c r="F316" s="109"/>
      <c r="G316" s="109"/>
    </row>
    <row r="317" spans="3:7" x14ac:dyDescent="0.25">
      <c r="C317" s="109"/>
      <c r="D317" s="109"/>
      <c r="E317" s="109"/>
      <c r="F317" s="109"/>
      <c r="G317" s="109"/>
    </row>
    <row r="318" spans="3:7" x14ac:dyDescent="0.25">
      <c r="C318" s="109"/>
      <c r="D318" s="109"/>
      <c r="E318" s="109"/>
      <c r="F318" s="109"/>
      <c r="G318" s="109"/>
    </row>
    <row r="319" spans="3:7" x14ac:dyDescent="0.25">
      <c r="C319" s="109"/>
      <c r="D319" s="109"/>
      <c r="E319" s="109"/>
      <c r="F319" s="109"/>
      <c r="G319" s="109"/>
    </row>
    <row r="320" spans="3:7" x14ac:dyDescent="0.25">
      <c r="C320" s="109"/>
      <c r="D320" s="109"/>
      <c r="E320" s="109"/>
      <c r="F320" s="109"/>
      <c r="G320" s="109"/>
    </row>
    <row r="321" spans="3:7" x14ac:dyDescent="0.25">
      <c r="C321" s="109"/>
      <c r="D321" s="109"/>
      <c r="E321" s="109"/>
      <c r="F321" s="109"/>
      <c r="G321" s="109"/>
    </row>
    <row r="322" spans="3:7" x14ac:dyDescent="0.25">
      <c r="C322" s="109"/>
      <c r="D322" s="109"/>
      <c r="E322" s="109"/>
      <c r="F322" s="109"/>
      <c r="G322" s="109"/>
    </row>
    <row r="323" spans="3:7" x14ac:dyDescent="0.25">
      <c r="C323" s="109"/>
      <c r="D323" s="109"/>
      <c r="E323" s="109"/>
      <c r="F323" s="109"/>
      <c r="G323" s="109"/>
    </row>
    <row r="324" spans="3:7" x14ac:dyDescent="0.25">
      <c r="C324" s="109"/>
      <c r="D324" s="109"/>
      <c r="E324" s="109"/>
      <c r="F324" s="109"/>
      <c r="G324" s="109"/>
    </row>
    <row r="325" spans="3:7" x14ac:dyDescent="0.25">
      <c r="C325" s="109"/>
      <c r="D325" s="109"/>
      <c r="E325" s="109"/>
      <c r="F325" s="109"/>
      <c r="G325" s="109"/>
    </row>
    <row r="326" spans="3:7" x14ac:dyDescent="0.25">
      <c r="C326" s="109"/>
      <c r="D326" s="109"/>
      <c r="E326" s="109"/>
      <c r="F326" s="109"/>
      <c r="G326" s="109"/>
    </row>
    <row r="327" spans="3:7" x14ac:dyDescent="0.25">
      <c r="C327" s="109"/>
      <c r="D327" s="109"/>
      <c r="E327" s="109"/>
      <c r="F327" s="109"/>
      <c r="G327" s="109"/>
    </row>
    <row r="328" spans="3:7" x14ac:dyDescent="0.25">
      <c r="C328" s="109"/>
      <c r="D328" s="109"/>
      <c r="E328" s="109"/>
      <c r="F328" s="109"/>
      <c r="G328" s="109"/>
    </row>
    <row r="329" spans="3:7" x14ac:dyDescent="0.25">
      <c r="C329" s="109"/>
      <c r="D329" s="109"/>
      <c r="E329" s="109"/>
      <c r="F329" s="109"/>
      <c r="G329" s="109"/>
    </row>
    <row r="330" spans="3:7" x14ac:dyDescent="0.25">
      <c r="C330" s="109"/>
      <c r="D330" s="109"/>
      <c r="E330" s="109"/>
      <c r="F330" s="109"/>
      <c r="G330" s="109"/>
    </row>
    <row r="331" spans="3:7" x14ac:dyDescent="0.25">
      <c r="C331" s="109"/>
      <c r="D331" s="109"/>
      <c r="E331" s="109"/>
      <c r="F331" s="109"/>
      <c r="G331" s="109"/>
    </row>
    <row r="332" spans="3:7" x14ac:dyDescent="0.25">
      <c r="C332" s="109"/>
      <c r="D332" s="109"/>
      <c r="E332" s="109"/>
      <c r="F332" s="109"/>
      <c r="G332" s="109"/>
    </row>
    <row r="333" spans="3:7" x14ac:dyDescent="0.25">
      <c r="C333" s="109"/>
      <c r="D333" s="109"/>
      <c r="E333" s="109"/>
      <c r="F333" s="109"/>
      <c r="G333" s="109"/>
    </row>
    <row r="334" spans="3:7" x14ac:dyDescent="0.25">
      <c r="C334" s="109"/>
      <c r="D334" s="109"/>
      <c r="E334" s="109"/>
      <c r="F334" s="109"/>
      <c r="G334" s="109"/>
    </row>
    <row r="335" spans="3:7" x14ac:dyDescent="0.25">
      <c r="C335" s="109"/>
      <c r="D335" s="109"/>
      <c r="E335" s="109"/>
      <c r="F335" s="109"/>
      <c r="G335" s="109"/>
    </row>
    <row r="336" spans="3:7" x14ac:dyDescent="0.25">
      <c r="C336" s="109"/>
      <c r="D336" s="109"/>
      <c r="E336" s="109"/>
      <c r="F336" s="109"/>
      <c r="G336" s="109"/>
    </row>
    <row r="337" spans="3:7" x14ac:dyDescent="0.25">
      <c r="C337" s="109"/>
      <c r="D337" s="109"/>
      <c r="E337" s="109"/>
      <c r="F337" s="109"/>
      <c r="G337" s="109"/>
    </row>
    <row r="338" spans="3:7" x14ac:dyDescent="0.25">
      <c r="C338" s="109"/>
      <c r="D338" s="109"/>
      <c r="E338" s="109"/>
      <c r="F338" s="109"/>
      <c r="G338" s="109"/>
    </row>
    <row r="339" spans="3:7" x14ac:dyDescent="0.25">
      <c r="C339" s="109"/>
      <c r="D339" s="109"/>
      <c r="E339" s="109"/>
      <c r="F339" s="109"/>
      <c r="G339" s="109"/>
    </row>
    <row r="340" spans="3:7" x14ac:dyDescent="0.25">
      <c r="C340" s="109"/>
      <c r="D340" s="109"/>
      <c r="E340" s="109"/>
      <c r="F340" s="109"/>
      <c r="G340" s="109"/>
    </row>
    <row r="341" spans="3:7" x14ac:dyDescent="0.25">
      <c r="C341" s="109"/>
      <c r="D341" s="109"/>
      <c r="E341" s="109"/>
      <c r="F341" s="109"/>
      <c r="G341" s="109"/>
    </row>
    <row r="342" spans="3:7" x14ac:dyDescent="0.25">
      <c r="C342" s="109"/>
      <c r="D342" s="109"/>
      <c r="E342" s="109"/>
      <c r="F342" s="109"/>
      <c r="G342" s="109"/>
    </row>
    <row r="343" spans="3:7" x14ac:dyDescent="0.25">
      <c r="C343" s="109"/>
      <c r="D343" s="109"/>
      <c r="E343" s="109"/>
      <c r="F343" s="109"/>
      <c r="G343" s="109"/>
    </row>
    <row r="344" spans="3:7" x14ac:dyDescent="0.25">
      <c r="C344" s="109"/>
      <c r="D344" s="109"/>
      <c r="E344" s="109"/>
      <c r="F344" s="109"/>
      <c r="G344" s="109"/>
    </row>
    <row r="345" spans="3:7" x14ac:dyDescent="0.25">
      <c r="C345" s="109"/>
      <c r="D345" s="109"/>
      <c r="E345" s="109"/>
      <c r="F345" s="109"/>
      <c r="G345" s="109"/>
    </row>
    <row r="346" spans="3:7" x14ac:dyDescent="0.25">
      <c r="C346" s="109"/>
      <c r="D346" s="109"/>
      <c r="E346" s="109"/>
      <c r="F346" s="109"/>
      <c r="G346" s="109"/>
    </row>
    <row r="347" spans="3:7" x14ac:dyDescent="0.25">
      <c r="C347" s="109"/>
      <c r="D347" s="109"/>
      <c r="E347" s="109"/>
      <c r="F347" s="109"/>
      <c r="G347" s="109"/>
    </row>
    <row r="348" spans="3:7" x14ac:dyDescent="0.25">
      <c r="C348" s="109"/>
      <c r="D348" s="109"/>
      <c r="E348" s="109"/>
      <c r="F348" s="109"/>
      <c r="G348" s="109"/>
    </row>
    <row r="349" spans="3:7" x14ac:dyDescent="0.25">
      <c r="C349" s="109"/>
      <c r="D349" s="109"/>
      <c r="E349" s="109"/>
      <c r="F349" s="109"/>
      <c r="G349" s="109"/>
    </row>
    <row r="350" spans="3:7" x14ac:dyDescent="0.25">
      <c r="C350" s="109"/>
      <c r="D350" s="109"/>
      <c r="E350" s="109"/>
      <c r="F350" s="109"/>
      <c r="G350" s="109"/>
    </row>
    <row r="351" spans="3:7" x14ac:dyDescent="0.25">
      <c r="C351" s="109"/>
      <c r="D351" s="109"/>
      <c r="E351" s="109"/>
      <c r="F351" s="109"/>
      <c r="G351" s="109"/>
    </row>
    <row r="352" spans="3:7" x14ac:dyDescent="0.25">
      <c r="C352" s="109"/>
      <c r="D352" s="109"/>
      <c r="E352" s="109"/>
      <c r="F352" s="109"/>
      <c r="G352" s="109"/>
    </row>
    <row r="353" spans="3:7" x14ac:dyDescent="0.25">
      <c r="C353" s="109"/>
      <c r="D353" s="109"/>
      <c r="E353" s="109"/>
      <c r="F353" s="109"/>
      <c r="G353" s="109"/>
    </row>
    <row r="354" spans="3:7" x14ac:dyDescent="0.25">
      <c r="C354" s="109"/>
      <c r="D354" s="109"/>
      <c r="E354" s="109"/>
      <c r="F354" s="109"/>
      <c r="G354" s="109"/>
    </row>
    <row r="355" spans="3:7" x14ac:dyDescent="0.25">
      <c r="C355" s="109"/>
      <c r="D355" s="109"/>
      <c r="E355" s="109"/>
      <c r="F355" s="109"/>
      <c r="G355" s="109"/>
    </row>
    <row r="356" spans="3:7" x14ac:dyDescent="0.25">
      <c r="C356" s="109"/>
      <c r="D356" s="109"/>
      <c r="E356" s="109"/>
      <c r="F356" s="109"/>
      <c r="G356" s="10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6">
    <tabColor theme="7" tint="0.59999389629810485"/>
  </sheetPr>
  <dimension ref="A1:DP356"/>
  <sheetViews>
    <sheetView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130</v>
      </c>
      <c r="I1" t="s">
        <v>131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132</v>
      </c>
      <c r="B2" t="s">
        <v>133</v>
      </c>
      <c r="C2" t="s">
        <v>75</v>
      </c>
      <c r="D2" t="s">
        <v>135</v>
      </c>
      <c r="E2">
        <v>5</v>
      </c>
      <c r="F2" t="s">
        <v>136</v>
      </c>
      <c r="G2" t="s">
        <v>137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435.54690399999998</v>
      </c>
      <c r="AV2">
        <v>438.88401149999999</v>
      </c>
      <c r="AW2">
        <v>442.2808015</v>
      </c>
      <c r="AX2">
        <v>445.73981300000003</v>
      </c>
      <c r="AY2">
        <v>449.29201</v>
      </c>
      <c r="AZ2">
        <v>452.86209600000001</v>
      </c>
      <c r="BA2">
        <v>456.44199950000001</v>
      </c>
      <c r="BB2">
        <v>460.081953</v>
      </c>
      <c r="BC2">
        <v>463.739846</v>
      </c>
      <c r="BD2">
        <v>467.47134149999999</v>
      </c>
      <c r="BE2">
        <v>471.23242049999999</v>
      </c>
      <c r="BF2">
        <v>475.03698300000002</v>
      </c>
      <c r="BG2">
        <v>478.88636550000001</v>
      </c>
      <c r="BH2">
        <v>482.78024499999998</v>
      </c>
      <c r="BI2">
        <v>486.717333</v>
      </c>
      <c r="BJ2">
        <v>490.68390249999999</v>
      </c>
      <c r="BK2">
        <v>494.6834255</v>
      </c>
      <c r="BL2">
        <v>498.6961</v>
      </c>
      <c r="BM2">
        <v>502.71449999999999</v>
      </c>
      <c r="BN2">
        <v>506.7642505</v>
      </c>
      <c r="BO2">
        <v>510.85150349999998</v>
      </c>
      <c r="BP2">
        <v>515.00014950000002</v>
      </c>
      <c r="BQ2">
        <v>519.17188950000002</v>
      </c>
      <c r="BR2">
        <v>523.43729399999995</v>
      </c>
      <c r="BS2">
        <v>527.75730550000003</v>
      </c>
      <c r="BT2">
        <v>532.07415949999995</v>
      </c>
      <c r="BU2">
        <v>536.36544900000001</v>
      </c>
      <c r="BV2">
        <v>540.69250399999999</v>
      </c>
      <c r="BW2">
        <v>545.03506949999996</v>
      </c>
      <c r="BX2">
        <v>549.40116</v>
      </c>
      <c r="BY2">
        <v>553.80604249999999</v>
      </c>
      <c r="BZ2">
        <v>558.24571600000002</v>
      </c>
      <c r="CA2">
        <v>562.75794250000001</v>
      </c>
      <c r="CB2">
        <v>567.29855350000003</v>
      </c>
      <c r="CC2">
        <v>571.86127950000002</v>
      </c>
      <c r="CD2">
        <v>576.45146450000004</v>
      </c>
      <c r="CE2">
        <v>581.07024899999999</v>
      </c>
      <c r="CF2">
        <v>585.71954300000004</v>
      </c>
      <c r="CG2">
        <v>590.40078649999998</v>
      </c>
      <c r="CH2">
        <v>595.11564250000004</v>
      </c>
      <c r="CI2">
        <v>599.86693500000001</v>
      </c>
      <c r="CJ2">
        <v>604.64592349999998</v>
      </c>
      <c r="CK2">
        <v>609.45121800000004</v>
      </c>
      <c r="CL2">
        <v>614.29040399999997</v>
      </c>
      <c r="CM2">
        <v>619.16096649999997</v>
      </c>
      <c r="CN2">
        <v>624.06060000000002</v>
      </c>
      <c r="CO2">
        <v>628.99181899999996</v>
      </c>
      <c r="CP2">
        <v>633.93035950000001</v>
      </c>
      <c r="CQ2">
        <v>638.864417</v>
      </c>
      <c r="CR2">
        <v>643.83192499999996</v>
      </c>
      <c r="CS2">
        <v>648.86292249999997</v>
      </c>
      <c r="CT2">
        <v>653.98629649999998</v>
      </c>
      <c r="CU2">
        <v>659.15202399999998</v>
      </c>
      <c r="CV2">
        <v>664.36092199999996</v>
      </c>
      <c r="CW2">
        <v>669.57549300000005</v>
      </c>
      <c r="CX2">
        <v>674.81329600000004</v>
      </c>
      <c r="CY2">
        <v>680.104243</v>
      </c>
      <c r="CZ2">
        <v>685.44512450000002</v>
      </c>
      <c r="DA2">
        <v>690.83577349999996</v>
      </c>
      <c r="DB2">
        <v>696.27578300000005</v>
      </c>
      <c r="DC2">
        <v>701.76501699999994</v>
      </c>
      <c r="DD2">
        <v>707.30436150000003</v>
      </c>
      <c r="DE2">
        <v>712.8945655</v>
      </c>
      <c r="DF2">
        <v>718.58141950000004</v>
      </c>
      <c r="DG2">
        <v>724.33285049999995</v>
      </c>
      <c r="DH2">
        <v>730.15396099999998</v>
      </c>
      <c r="DI2">
        <v>736.04219000000001</v>
      </c>
      <c r="DJ2">
        <v>741.99273949999997</v>
      </c>
      <c r="DK2">
        <v>748.04376249999996</v>
      </c>
      <c r="DL2">
        <v>754.17316549999998</v>
      </c>
      <c r="DM2">
        <v>760.36015399999997</v>
      </c>
      <c r="DN2">
        <v>766.55000900000005</v>
      </c>
      <c r="DO2">
        <v>772.81320649999998</v>
      </c>
      <c r="DP2">
        <v>779.15799700000002</v>
      </c>
    </row>
    <row r="3" spans="1:120" x14ac:dyDescent="0.25">
      <c r="A3" t="s">
        <v>132</v>
      </c>
      <c r="B3" t="s">
        <v>133</v>
      </c>
      <c r="C3" t="s">
        <v>75</v>
      </c>
      <c r="D3" t="s">
        <v>135</v>
      </c>
      <c r="E3">
        <v>5</v>
      </c>
      <c r="F3" t="s">
        <v>138</v>
      </c>
      <c r="G3" t="s">
        <v>139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 s="109">
        <v>1.1338711029999999</v>
      </c>
      <c r="AT3" s="109">
        <v>1.157801093</v>
      </c>
      <c r="AU3">
        <v>1.1858898579999999</v>
      </c>
      <c r="AV3">
        <v>1.2116267789999999</v>
      </c>
      <c r="AW3">
        <v>1.237430407</v>
      </c>
      <c r="AX3" s="109">
        <v>1.2658418279999999</v>
      </c>
      <c r="AY3" s="109">
        <v>1.2957618280000001</v>
      </c>
      <c r="AZ3">
        <v>1.323953868</v>
      </c>
      <c r="BA3">
        <v>1.3532836029999999</v>
      </c>
      <c r="BB3">
        <v>1.3858816620000001</v>
      </c>
      <c r="BC3">
        <v>1.421054348</v>
      </c>
      <c r="BD3">
        <v>1.461730848</v>
      </c>
      <c r="BE3">
        <v>1.4911193279999999</v>
      </c>
      <c r="BF3">
        <v>1.5134769749999999</v>
      </c>
      <c r="BG3">
        <v>1.5420014559999999</v>
      </c>
      <c r="BH3">
        <v>1.5659755930000001</v>
      </c>
      <c r="BI3">
        <v>1.5910221520000001</v>
      </c>
      <c r="BJ3">
        <v>1.6174799360000001</v>
      </c>
      <c r="BK3">
        <v>1.642484917</v>
      </c>
      <c r="BL3">
        <v>1.6695879170000001</v>
      </c>
      <c r="BM3">
        <v>1.701303475</v>
      </c>
      <c r="BN3">
        <v>1.7389962889999999</v>
      </c>
      <c r="BO3">
        <v>1.772402789</v>
      </c>
      <c r="BP3">
        <v>1.8032562990000001</v>
      </c>
      <c r="BQ3">
        <v>1.8302552990000001</v>
      </c>
      <c r="BR3">
        <v>1.8541178380000001</v>
      </c>
      <c r="BS3">
        <v>1.8812961619999999</v>
      </c>
      <c r="BT3">
        <v>1.909448711</v>
      </c>
      <c r="BU3">
        <v>1.933030172</v>
      </c>
      <c r="BV3">
        <v>1.961211201</v>
      </c>
      <c r="BW3">
        <v>1.9905939070000001</v>
      </c>
      <c r="BX3">
        <v>2.0209895250000001</v>
      </c>
      <c r="BY3">
        <v>2.0503440249999998</v>
      </c>
      <c r="BZ3">
        <v>2.0796220249999999</v>
      </c>
      <c r="CA3">
        <v>2.1073094750000001</v>
      </c>
      <c r="CB3">
        <v>2.133265975</v>
      </c>
      <c r="CC3">
        <v>2.156540025</v>
      </c>
      <c r="CD3">
        <v>2.1806749070000002</v>
      </c>
      <c r="CE3">
        <v>2.2053999069999999</v>
      </c>
      <c r="CF3">
        <v>2.2307646129999998</v>
      </c>
      <c r="CG3">
        <v>2.2570801130000002</v>
      </c>
      <c r="CH3">
        <v>2.2859194359999999</v>
      </c>
      <c r="CI3">
        <v>2.3172419259999999</v>
      </c>
      <c r="CJ3">
        <v>2.3480173679999998</v>
      </c>
      <c r="CK3">
        <v>2.3763712300000002</v>
      </c>
      <c r="CL3">
        <v>2.403109819</v>
      </c>
      <c r="CM3">
        <v>2.4291925249999999</v>
      </c>
      <c r="CN3">
        <v>2.4520310740000002</v>
      </c>
      <c r="CO3">
        <v>2.477659279</v>
      </c>
      <c r="CP3">
        <v>2.5031549069999999</v>
      </c>
      <c r="CQ3">
        <v>2.525826554</v>
      </c>
      <c r="CR3">
        <v>2.553406946</v>
      </c>
      <c r="CS3">
        <v>2.582134446</v>
      </c>
      <c r="CT3">
        <v>2.610195525</v>
      </c>
      <c r="CU3">
        <v>2.6396340249999999</v>
      </c>
      <c r="CV3">
        <v>2.669255025</v>
      </c>
      <c r="CW3">
        <v>2.6994529260000002</v>
      </c>
      <c r="CX3">
        <v>2.727860926</v>
      </c>
      <c r="CY3">
        <v>2.755285926</v>
      </c>
      <c r="CZ3">
        <v>2.782666426</v>
      </c>
      <c r="DA3">
        <v>2.8091164260000001</v>
      </c>
      <c r="DB3">
        <v>2.835615926</v>
      </c>
      <c r="DC3">
        <v>2.8628449260000002</v>
      </c>
      <c r="DD3">
        <v>2.8905134069999998</v>
      </c>
      <c r="DE3">
        <v>2.9196784070000001</v>
      </c>
      <c r="DF3">
        <v>2.950347426</v>
      </c>
      <c r="DG3">
        <v>2.9814749950000001</v>
      </c>
      <c r="DH3">
        <v>3.012947907</v>
      </c>
      <c r="DI3">
        <v>3.0428044070000002</v>
      </c>
      <c r="DJ3">
        <v>3.0710044070000002</v>
      </c>
      <c r="DK3">
        <v>3.0974587699999998</v>
      </c>
      <c r="DL3">
        <v>3.1232732699999999</v>
      </c>
      <c r="DM3">
        <v>3.1495648580000002</v>
      </c>
      <c r="DN3">
        <v>3.1764092700000002</v>
      </c>
      <c r="DO3">
        <v>3.204212397</v>
      </c>
      <c r="DP3">
        <v>3.2346086230000002</v>
      </c>
    </row>
    <row r="4" spans="1:120" x14ac:dyDescent="0.25">
      <c r="A4" t="s">
        <v>132</v>
      </c>
      <c r="B4" t="s">
        <v>133</v>
      </c>
      <c r="C4" t="s">
        <v>75</v>
      </c>
      <c r="D4" t="s">
        <v>135</v>
      </c>
      <c r="E4">
        <v>17</v>
      </c>
      <c r="F4" t="s">
        <v>136</v>
      </c>
      <c r="G4" t="s">
        <v>137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436.27404990000002</v>
      </c>
      <c r="AV4">
        <v>439.70883149999997</v>
      </c>
      <c r="AW4">
        <v>443.16372209999997</v>
      </c>
      <c r="AX4">
        <v>446.69901709999999</v>
      </c>
      <c r="AY4">
        <v>450.31055359999999</v>
      </c>
      <c r="AZ4">
        <v>453.92530549999998</v>
      </c>
      <c r="BA4">
        <v>457.62382880000001</v>
      </c>
      <c r="BB4">
        <v>461.36572669999998</v>
      </c>
      <c r="BC4">
        <v>465.13379800000001</v>
      </c>
      <c r="BD4">
        <v>468.94232260000001</v>
      </c>
      <c r="BE4">
        <v>472.81368989999999</v>
      </c>
      <c r="BF4">
        <v>476.74922659999999</v>
      </c>
      <c r="BG4">
        <v>480.62110109999998</v>
      </c>
      <c r="BH4">
        <v>484.62088290000003</v>
      </c>
      <c r="BI4">
        <v>488.6837529</v>
      </c>
      <c r="BJ4">
        <v>492.71457609999999</v>
      </c>
      <c r="BK4">
        <v>496.76462270000002</v>
      </c>
      <c r="BL4">
        <v>500.93276959999997</v>
      </c>
      <c r="BM4">
        <v>505.08117609999999</v>
      </c>
      <c r="BN4">
        <v>509.3276783</v>
      </c>
      <c r="BO4">
        <v>513.61292600000002</v>
      </c>
      <c r="BP4">
        <v>517.94174799999996</v>
      </c>
      <c r="BQ4">
        <v>522.31224520000001</v>
      </c>
      <c r="BR4">
        <v>526.71503580000001</v>
      </c>
      <c r="BS4">
        <v>531.11465380000004</v>
      </c>
      <c r="BT4">
        <v>535.51693620000003</v>
      </c>
      <c r="BU4">
        <v>539.93970709999996</v>
      </c>
      <c r="BV4">
        <v>544.39031969999996</v>
      </c>
      <c r="BW4">
        <v>548.85964439999998</v>
      </c>
      <c r="BX4">
        <v>553.38458030000004</v>
      </c>
      <c r="BY4">
        <v>557.93974890000004</v>
      </c>
      <c r="BZ4">
        <v>562.56427099999996</v>
      </c>
      <c r="CA4">
        <v>567.26205089999996</v>
      </c>
      <c r="CB4">
        <v>571.98058609999998</v>
      </c>
      <c r="CC4">
        <v>576.70013080000001</v>
      </c>
      <c r="CD4">
        <v>581.49821799999995</v>
      </c>
      <c r="CE4">
        <v>586.31901479999999</v>
      </c>
      <c r="CF4">
        <v>591.06877880000002</v>
      </c>
      <c r="CG4">
        <v>595.85959720000005</v>
      </c>
      <c r="CH4">
        <v>600.74362729999996</v>
      </c>
      <c r="CI4">
        <v>605.66653610000003</v>
      </c>
      <c r="CJ4">
        <v>610.6153458</v>
      </c>
      <c r="CK4">
        <v>615.58233189999999</v>
      </c>
      <c r="CL4">
        <v>620.62256239999999</v>
      </c>
      <c r="CM4">
        <v>625.69976540000005</v>
      </c>
      <c r="CN4">
        <v>630.81155690000003</v>
      </c>
      <c r="CO4">
        <v>635.94552269999997</v>
      </c>
      <c r="CP4">
        <v>641.11982339999997</v>
      </c>
      <c r="CQ4">
        <v>646.35772169999996</v>
      </c>
      <c r="CR4">
        <v>651.57203119999997</v>
      </c>
      <c r="CS4">
        <v>656.80653940000002</v>
      </c>
      <c r="CT4">
        <v>662.07923129999995</v>
      </c>
      <c r="CU4">
        <v>667.42569430000003</v>
      </c>
      <c r="CV4">
        <v>672.83698730000003</v>
      </c>
      <c r="CW4">
        <v>678.26674249999996</v>
      </c>
      <c r="CX4">
        <v>683.75154229999998</v>
      </c>
      <c r="CY4">
        <v>689.28902930000004</v>
      </c>
      <c r="CZ4">
        <v>694.87557779999997</v>
      </c>
      <c r="DA4">
        <v>700.51223949999996</v>
      </c>
      <c r="DB4">
        <v>706.18581180000001</v>
      </c>
      <c r="DC4">
        <v>711.85599679999996</v>
      </c>
      <c r="DD4">
        <v>717.67267600000002</v>
      </c>
      <c r="DE4">
        <v>723.51597270000002</v>
      </c>
      <c r="DF4">
        <v>729.40396369999996</v>
      </c>
      <c r="DG4">
        <v>735.36509269999999</v>
      </c>
      <c r="DH4">
        <v>741.38693739999997</v>
      </c>
      <c r="DI4">
        <v>747.42497579999997</v>
      </c>
      <c r="DJ4">
        <v>753.53690040000004</v>
      </c>
      <c r="DK4">
        <v>759.77291460000004</v>
      </c>
      <c r="DL4">
        <v>766.08485540000004</v>
      </c>
      <c r="DM4">
        <v>772.43671300000005</v>
      </c>
      <c r="DN4">
        <v>778.81643940000004</v>
      </c>
      <c r="DO4">
        <v>785.26076509999996</v>
      </c>
      <c r="DP4">
        <v>791.80272620000005</v>
      </c>
    </row>
    <row r="5" spans="1:120" x14ac:dyDescent="0.25">
      <c r="A5" t="s">
        <v>132</v>
      </c>
      <c r="B5" t="s">
        <v>133</v>
      </c>
      <c r="C5" t="s">
        <v>75</v>
      </c>
      <c r="D5" t="s">
        <v>135</v>
      </c>
      <c r="E5">
        <v>17</v>
      </c>
      <c r="F5" t="s">
        <v>138</v>
      </c>
      <c r="G5" t="s">
        <v>139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1.2783201479999999</v>
      </c>
      <c r="AU5">
        <v>1.3107556600000001</v>
      </c>
      <c r="AV5">
        <v>1.3432551260000001</v>
      </c>
      <c r="AW5">
        <v>1.3716954809999999</v>
      </c>
      <c r="AX5">
        <v>1.4008226399999999</v>
      </c>
      <c r="AY5">
        <v>1.4322053850000001</v>
      </c>
      <c r="AZ5">
        <v>1.4602756320000001</v>
      </c>
      <c r="BA5">
        <v>1.4907827279999999</v>
      </c>
      <c r="BB5">
        <v>1.525708415</v>
      </c>
      <c r="BC5">
        <v>1.563056609</v>
      </c>
      <c r="BD5">
        <v>1.601143505</v>
      </c>
      <c r="BE5">
        <v>1.6357490400000001</v>
      </c>
      <c r="BF5">
        <v>1.6703625129999999</v>
      </c>
      <c r="BG5">
        <v>1.7006925209999999</v>
      </c>
      <c r="BH5">
        <v>1.736366954</v>
      </c>
      <c r="BI5">
        <v>1.7685957560000001</v>
      </c>
      <c r="BJ5">
        <v>1.799274485</v>
      </c>
      <c r="BK5">
        <v>1.83074184</v>
      </c>
      <c r="BL5">
        <v>1.867202228</v>
      </c>
      <c r="BM5">
        <v>1.9056565169999999</v>
      </c>
      <c r="BN5">
        <v>1.943024917</v>
      </c>
      <c r="BO5">
        <v>1.983906226</v>
      </c>
      <c r="BP5">
        <v>2.0203727890000001</v>
      </c>
      <c r="BQ5">
        <v>2.0546268890000001</v>
      </c>
      <c r="BR5">
        <v>2.084176389</v>
      </c>
      <c r="BS5">
        <v>2.1128118890000001</v>
      </c>
      <c r="BT5">
        <v>2.1396840739999998</v>
      </c>
      <c r="BU5">
        <v>2.1658122259999999</v>
      </c>
      <c r="BV5">
        <v>2.1951192260000001</v>
      </c>
      <c r="BW5">
        <v>2.229740262</v>
      </c>
      <c r="BX5">
        <v>2.2632410599999999</v>
      </c>
      <c r="BY5">
        <v>2.295419077</v>
      </c>
      <c r="BZ5">
        <v>2.327831126</v>
      </c>
      <c r="CA5">
        <v>2.36016556</v>
      </c>
      <c r="CB5">
        <v>2.3894611600000002</v>
      </c>
      <c r="CC5">
        <v>2.4149090989999999</v>
      </c>
      <c r="CD5">
        <v>2.4434066259999998</v>
      </c>
      <c r="CE5">
        <v>2.4708289259999998</v>
      </c>
      <c r="CF5">
        <v>2.4992949499999999</v>
      </c>
      <c r="CG5">
        <v>2.5294565169999998</v>
      </c>
      <c r="CH5">
        <v>2.5647459050000001</v>
      </c>
      <c r="CI5">
        <v>2.5968578830000002</v>
      </c>
      <c r="CJ5">
        <v>2.631106017</v>
      </c>
      <c r="CK5">
        <v>2.6638377750000002</v>
      </c>
      <c r="CL5">
        <v>2.6941357259999998</v>
      </c>
      <c r="CM5">
        <v>2.7220120259999998</v>
      </c>
      <c r="CN5">
        <v>2.7498885500000001</v>
      </c>
      <c r="CO5">
        <v>2.7786883750000002</v>
      </c>
      <c r="CP5">
        <v>2.8071483750000001</v>
      </c>
      <c r="CQ5">
        <v>2.8360943750000001</v>
      </c>
      <c r="CR5">
        <v>2.8653586089999998</v>
      </c>
      <c r="CS5">
        <v>2.8958471440000002</v>
      </c>
      <c r="CT5">
        <v>2.927554744</v>
      </c>
      <c r="CU5">
        <v>2.9611337440000001</v>
      </c>
      <c r="CV5">
        <v>2.9946662260000001</v>
      </c>
      <c r="CW5">
        <v>3.027694044</v>
      </c>
      <c r="CX5">
        <v>3.059117144</v>
      </c>
      <c r="CY5">
        <v>3.0883460440000001</v>
      </c>
      <c r="CZ5">
        <v>3.1178488500000001</v>
      </c>
      <c r="DA5">
        <v>3.1459933499999999</v>
      </c>
      <c r="DB5">
        <v>3.1739068499999998</v>
      </c>
      <c r="DC5">
        <v>3.2030696170000001</v>
      </c>
      <c r="DD5">
        <v>3.2309203229999999</v>
      </c>
      <c r="DE5">
        <v>3.2599334230000001</v>
      </c>
      <c r="DF5">
        <v>3.2958731870000002</v>
      </c>
      <c r="DG5">
        <v>3.331688464</v>
      </c>
      <c r="DH5">
        <v>3.3699112769999999</v>
      </c>
      <c r="DI5">
        <v>3.4030740769999999</v>
      </c>
      <c r="DJ5">
        <v>3.4331008600000001</v>
      </c>
      <c r="DK5">
        <v>3.4640348599999999</v>
      </c>
      <c r="DL5">
        <v>3.4939669599999998</v>
      </c>
      <c r="DM5">
        <v>3.5227427499999999</v>
      </c>
      <c r="DN5">
        <v>3.5488149400000002</v>
      </c>
      <c r="DO5">
        <v>3.57713824</v>
      </c>
      <c r="DP5">
        <v>3.6098311070000002</v>
      </c>
    </row>
    <row r="6" spans="1:120" x14ac:dyDescent="0.25">
      <c r="A6" t="s">
        <v>132</v>
      </c>
      <c r="B6" t="s">
        <v>133</v>
      </c>
      <c r="C6" t="s">
        <v>75</v>
      </c>
      <c r="D6" t="s">
        <v>135</v>
      </c>
      <c r="E6">
        <v>50</v>
      </c>
      <c r="F6" t="s">
        <v>136</v>
      </c>
      <c r="G6" t="s">
        <v>137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434.55179500000003</v>
      </c>
      <c r="AU6">
        <v>438.08299</v>
      </c>
      <c r="AV6">
        <v>441.70191499999999</v>
      </c>
      <c r="AW6">
        <v>445.40732000000003</v>
      </c>
      <c r="AX6">
        <v>449.15824500000002</v>
      </c>
      <c r="AY6">
        <v>453.00847499999998</v>
      </c>
      <c r="AZ6">
        <v>456.86428999999998</v>
      </c>
      <c r="BA6">
        <v>460.87475000000001</v>
      </c>
      <c r="BB6">
        <v>464.886325</v>
      </c>
      <c r="BC6">
        <v>468.94389000000001</v>
      </c>
      <c r="BD6">
        <v>473.06750499999998</v>
      </c>
      <c r="BE6">
        <v>477.21672999999998</v>
      </c>
      <c r="BF6">
        <v>481.49290500000001</v>
      </c>
      <c r="BG6">
        <v>485.79534999999998</v>
      </c>
      <c r="BH6">
        <v>490.17246</v>
      </c>
      <c r="BI6">
        <v>494.69947500000001</v>
      </c>
      <c r="BJ6">
        <v>499.18984499999999</v>
      </c>
      <c r="BK6">
        <v>503.77068000000003</v>
      </c>
      <c r="BL6">
        <v>508.30448999999999</v>
      </c>
      <c r="BM6">
        <v>512.904405</v>
      </c>
      <c r="BN6">
        <v>517.57565999999997</v>
      </c>
      <c r="BO6">
        <v>522.23979499999996</v>
      </c>
      <c r="BP6">
        <v>527.00370499999997</v>
      </c>
      <c r="BQ6">
        <v>531.81466</v>
      </c>
      <c r="BR6">
        <v>536.70687999999996</v>
      </c>
      <c r="BS6">
        <v>541.74536000000001</v>
      </c>
      <c r="BT6">
        <v>546.74629500000003</v>
      </c>
      <c r="BU6">
        <v>551.73842999999999</v>
      </c>
      <c r="BV6">
        <v>556.84616500000004</v>
      </c>
      <c r="BW6">
        <v>561.94971999999996</v>
      </c>
      <c r="BX6">
        <v>567.03211499999998</v>
      </c>
      <c r="BY6">
        <v>572.12503500000003</v>
      </c>
      <c r="BZ6">
        <v>577.33464500000002</v>
      </c>
      <c r="CA6">
        <v>582.48390500000005</v>
      </c>
      <c r="CB6">
        <v>587.70841499999995</v>
      </c>
      <c r="CC6">
        <v>593.04422</v>
      </c>
      <c r="CD6">
        <v>598.42333499999995</v>
      </c>
      <c r="CE6">
        <v>603.86731999999995</v>
      </c>
      <c r="CF6">
        <v>609.33803</v>
      </c>
      <c r="CG6">
        <v>614.83545500000002</v>
      </c>
      <c r="CH6">
        <v>620.46992499999999</v>
      </c>
      <c r="CI6">
        <v>626.07045500000004</v>
      </c>
      <c r="CJ6">
        <v>631.73708499999998</v>
      </c>
      <c r="CK6">
        <v>637.32150000000001</v>
      </c>
      <c r="CL6">
        <v>643.02414999999996</v>
      </c>
      <c r="CM6">
        <v>648.67795000000001</v>
      </c>
      <c r="CN6">
        <v>654.536115</v>
      </c>
      <c r="CO6">
        <v>660.39162499999998</v>
      </c>
      <c r="CP6">
        <v>666.27413000000001</v>
      </c>
      <c r="CQ6">
        <v>672.17866500000002</v>
      </c>
      <c r="CR6">
        <v>678.24186499999996</v>
      </c>
      <c r="CS6">
        <v>684.21594000000005</v>
      </c>
      <c r="CT6">
        <v>690.18402000000003</v>
      </c>
      <c r="CU6">
        <v>696.27236500000004</v>
      </c>
      <c r="CV6">
        <v>702.40407000000005</v>
      </c>
      <c r="CW6">
        <v>708.60426500000005</v>
      </c>
      <c r="CX6">
        <v>714.73914000000002</v>
      </c>
      <c r="CY6">
        <v>721.01378999999997</v>
      </c>
      <c r="CZ6">
        <v>727.42480999999998</v>
      </c>
      <c r="DA6">
        <v>733.72164499999997</v>
      </c>
      <c r="DB6">
        <v>740.35157000000004</v>
      </c>
      <c r="DC6">
        <v>747.18469500000003</v>
      </c>
      <c r="DD6">
        <v>753.860095</v>
      </c>
      <c r="DE6">
        <v>760.59624499999995</v>
      </c>
      <c r="DF6">
        <v>767.39465499999994</v>
      </c>
      <c r="DG6">
        <v>774.18124999999998</v>
      </c>
      <c r="DH6">
        <v>781.01346999999998</v>
      </c>
      <c r="DI6">
        <v>787.92285000000004</v>
      </c>
      <c r="DJ6">
        <v>794.75687000000005</v>
      </c>
      <c r="DK6">
        <v>801.69833000000006</v>
      </c>
      <c r="DL6">
        <v>808.701685</v>
      </c>
      <c r="DM6">
        <v>815.92463499999997</v>
      </c>
      <c r="DN6">
        <v>823.33451500000001</v>
      </c>
      <c r="DO6">
        <v>830.74109499999997</v>
      </c>
      <c r="DP6">
        <v>838.20918500000005</v>
      </c>
    </row>
    <row r="7" spans="1:120" x14ac:dyDescent="0.25">
      <c r="A7" t="s">
        <v>132</v>
      </c>
      <c r="B7" t="s">
        <v>133</v>
      </c>
      <c r="C7" t="s">
        <v>75</v>
      </c>
      <c r="D7" t="s">
        <v>135</v>
      </c>
      <c r="E7">
        <v>50</v>
      </c>
      <c r="F7" t="s">
        <v>138</v>
      </c>
      <c r="G7" t="s">
        <v>139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1.446322887</v>
      </c>
      <c r="AU7" s="109">
        <v>1.481071123</v>
      </c>
      <c r="AV7" s="109">
        <v>1.518854554</v>
      </c>
      <c r="AW7" s="109">
        <v>1.5557821030000001</v>
      </c>
      <c r="AX7" s="109">
        <v>1.5939248479999999</v>
      </c>
      <c r="AY7">
        <v>1.6299649460000001</v>
      </c>
      <c r="AZ7" s="109">
        <v>1.667136025</v>
      </c>
      <c r="BA7" s="109">
        <v>1.7120731810000001</v>
      </c>
      <c r="BB7" s="109">
        <v>1.7579984749999999</v>
      </c>
      <c r="BC7" s="109">
        <v>1.8031049459999999</v>
      </c>
      <c r="BD7">
        <v>1.846524652</v>
      </c>
      <c r="BE7">
        <v>1.8885774950000001</v>
      </c>
      <c r="BF7">
        <v>1.9318796519999999</v>
      </c>
      <c r="BG7">
        <v>1.971261809</v>
      </c>
      <c r="BH7">
        <v>2.0077762209999999</v>
      </c>
      <c r="BI7">
        <v>2.0455650439999999</v>
      </c>
      <c r="BJ7">
        <v>2.0832974950000001</v>
      </c>
      <c r="BK7">
        <v>2.1241474949999999</v>
      </c>
      <c r="BL7">
        <v>2.1653599460000001</v>
      </c>
      <c r="BM7">
        <v>2.2074880829999999</v>
      </c>
      <c r="BN7">
        <v>2.2486980829999998</v>
      </c>
      <c r="BO7">
        <v>2.290268083</v>
      </c>
      <c r="BP7">
        <v>2.3342062210000001</v>
      </c>
      <c r="BQ7">
        <v>2.3756523970000001</v>
      </c>
      <c r="BR7">
        <v>2.4134194560000002</v>
      </c>
      <c r="BS7">
        <v>2.448509456</v>
      </c>
      <c r="BT7">
        <v>2.4826223970000001</v>
      </c>
      <c r="BU7">
        <v>2.5159028870000002</v>
      </c>
      <c r="BV7">
        <v>2.552784162</v>
      </c>
      <c r="BW7">
        <v>2.5927585739999999</v>
      </c>
      <c r="BX7">
        <v>2.634712495</v>
      </c>
      <c r="BY7">
        <v>2.6754372989999999</v>
      </c>
      <c r="BZ7">
        <v>2.7146673969999999</v>
      </c>
      <c r="CA7">
        <v>2.7531161229999999</v>
      </c>
      <c r="CB7">
        <v>2.7880606320000001</v>
      </c>
      <c r="CC7">
        <v>2.8207071030000002</v>
      </c>
      <c r="CD7">
        <v>2.8551131810000001</v>
      </c>
      <c r="CE7">
        <v>2.891486123</v>
      </c>
      <c r="CF7">
        <v>2.9290081809999999</v>
      </c>
      <c r="CG7">
        <v>2.9647670050000001</v>
      </c>
      <c r="CH7">
        <v>3.000983475</v>
      </c>
      <c r="CI7">
        <v>3.0427284750000001</v>
      </c>
      <c r="CJ7">
        <v>3.0825053379999998</v>
      </c>
      <c r="CK7">
        <v>3.1197503379999998</v>
      </c>
      <c r="CL7">
        <v>3.1567342599999999</v>
      </c>
      <c r="CM7">
        <v>3.1947655340000001</v>
      </c>
      <c r="CN7">
        <v>3.2358916130000002</v>
      </c>
      <c r="CO7">
        <v>3.2679173970000002</v>
      </c>
      <c r="CP7">
        <v>3.3040288680000001</v>
      </c>
      <c r="CQ7">
        <v>3.3404861229999998</v>
      </c>
      <c r="CR7">
        <v>3.379321123</v>
      </c>
      <c r="CS7">
        <v>3.4186306320000002</v>
      </c>
      <c r="CT7">
        <v>3.459690632</v>
      </c>
      <c r="CU7">
        <v>3.5020956320000001</v>
      </c>
      <c r="CV7">
        <v>3.5448256319999998</v>
      </c>
      <c r="CW7">
        <v>3.5854339660000001</v>
      </c>
      <c r="CX7">
        <v>3.624438966</v>
      </c>
      <c r="CY7">
        <v>3.6618039659999999</v>
      </c>
      <c r="CZ7">
        <v>3.6986689660000001</v>
      </c>
      <c r="DA7">
        <v>3.7341939659999999</v>
      </c>
      <c r="DB7">
        <v>3.7694039660000001</v>
      </c>
      <c r="DC7">
        <v>3.8070380830000001</v>
      </c>
      <c r="DD7">
        <v>3.8473880829999998</v>
      </c>
      <c r="DE7">
        <v>3.8882983769999999</v>
      </c>
      <c r="DF7">
        <v>3.9343175929999998</v>
      </c>
      <c r="DG7">
        <v>3.9819473969999999</v>
      </c>
      <c r="DH7">
        <v>4.0295349460000001</v>
      </c>
      <c r="DI7">
        <v>4.0702364170000003</v>
      </c>
      <c r="DJ7">
        <v>4.107146417</v>
      </c>
      <c r="DK7">
        <v>4.1426807300000004</v>
      </c>
      <c r="DL7">
        <v>4.18079073</v>
      </c>
      <c r="DM7">
        <v>4.2185830830000004</v>
      </c>
      <c r="DN7">
        <v>4.2567430829999999</v>
      </c>
      <c r="DO7">
        <v>4.296049848</v>
      </c>
      <c r="DP7">
        <v>4.3391048479999998</v>
      </c>
    </row>
    <row r="8" spans="1:120" x14ac:dyDescent="0.25">
      <c r="A8" t="s">
        <v>132</v>
      </c>
      <c r="B8" t="s">
        <v>133</v>
      </c>
      <c r="C8" t="s">
        <v>75</v>
      </c>
      <c r="D8" t="s">
        <v>135</v>
      </c>
      <c r="E8">
        <v>83</v>
      </c>
      <c r="F8" t="s">
        <v>136</v>
      </c>
      <c r="G8" t="s">
        <v>137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440.57932499999998</v>
      </c>
      <c r="AV8">
        <v>444.44767130000002</v>
      </c>
      <c r="AW8">
        <v>448.39335290000002</v>
      </c>
      <c r="AX8">
        <v>452.43313860000001</v>
      </c>
      <c r="AY8">
        <v>456.52580769999997</v>
      </c>
      <c r="AZ8">
        <v>460.70449180000003</v>
      </c>
      <c r="BA8">
        <v>464.98253210000001</v>
      </c>
      <c r="BB8">
        <v>469.24864289999999</v>
      </c>
      <c r="BC8">
        <v>473.60475919999999</v>
      </c>
      <c r="BD8">
        <v>478.00988480000001</v>
      </c>
      <c r="BE8">
        <v>482.5400573</v>
      </c>
      <c r="BF8">
        <v>487.2453519</v>
      </c>
      <c r="BG8">
        <v>491.84553299999999</v>
      </c>
      <c r="BH8">
        <v>496.62940300000002</v>
      </c>
      <c r="BI8">
        <v>501.6229864</v>
      </c>
      <c r="BJ8">
        <v>506.5783591</v>
      </c>
      <c r="BK8">
        <v>511.4483692</v>
      </c>
      <c r="BL8">
        <v>516.31622919999995</v>
      </c>
      <c r="BM8">
        <v>521.41325259999996</v>
      </c>
      <c r="BN8">
        <v>526.56669899999997</v>
      </c>
      <c r="BO8">
        <v>531.80489369999998</v>
      </c>
      <c r="BP8">
        <v>537.10527279999997</v>
      </c>
      <c r="BQ8">
        <v>542.51707480000005</v>
      </c>
      <c r="BR8">
        <v>547.93857890000004</v>
      </c>
      <c r="BS8">
        <v>553.4942059</v>
      </c>
      <c r="BT8">
        <v>558.99422349999998</v>
      </c>
      <c r="BU8">
        <v>564.55992260000005</v>
      </c>
      <c r="BV8">
        <v>570.16228639999997</v>
      </c>
      <c r="BW8">
        <v>575.7979292</v>
      </c>
      <c r="BX8">
        <v>581.515761</v>
      </c>
      <c r="BY8">
        <v>587.31124409999995</v>
      </c>
      <c r="BZ8">
        <v>593.07044169999995</v>
      </c>
      <c r="CA8">
        <v>598.85886419999997</v>
      </c>
      <c r="CB8">
        <v>604.71825920000003</v>
      </c>
      <c r="CC8">
        <v>610.62778100000003</v>
      </c>
      <c r="CD8">
        <v>616.59814210000002</v>
      </c>
      <c r="CE8">
        <v>622.61130049999997</v>
      </c>
      <c r="CF8">
        <v>628.66332450000004</v>
      </c>
      <c r="CG8">
        <v>634.78442949999999</v>
      </c>
      <c r="CH8">
        <v>640.99527279999995</v>
      </c>
      <c r="CI8">
        <v>647.30290790000004</v>
      </c>
      <c r="CJ8">
        <v>653.6732475</v>
      </c>
      <c r="CK8">
        <v>660.18604270000003</v>
      </c>
      <c r="CL8">
        <v>666.58774849999998</v>
      </c>
      <c r="CM8">
        <v>673.10875810000005</v>
      </c>
      <c r="CN8">
        <v>679.63588540000001</v>
      </c>
      <c r="CO8">
        <v>686.00778800000001</v>
      </c>
      <c r="CP8">
        <v>692.62566049999998</v>
      </c>
      <c r="CQ8">
        <v>699.34576430000004</v>
      </c>
      <c r="CR8">
        <v>706.19097239999996</v>
      </c>
      <c r="CS8">
        <v>712.78082510000002</v>
      </c>
      <c r="CT8">
        <v>719.3304392</v>
      </c>
      <c r="CU8">
        <v>726.19423749999999</v>
      </c>
      <c r="CV8">
        <v>733.11190790000001</v>
      </c>
      <c r="CW8">
        <v>740.11137470000006</v>
      </c>
      <c r="CX8">
        <v>747.24173889999997</v>
      </c>
      <c r="CY8">
        <v>754.43724910000003</v>
      </c>
      <c r="CZ8">
        <v>761.73418690000005</v>
      </c>
      <c r="DA8">
        <v>769.02682319999997</v>
      </c>
      <c r="DB8">
        <v>776.46134740000002</v>
      </c>
      <c r="DC8">
        <v>783.91901789999997</v>
      </c>
      <c r="DD8">
        <v>791.35586579999995</v>
      </c>
      <c r="DE8">
        <v>799.01608480000004</v>
      </c>
      <c r="DF8">
        <v>806.48058900000001</v>
      </c>
      <c r="DG8">
        <v>814.08426989999998</v>
      </c>
      <c r="DH8">
        <v>822.09015750000003</v>
      </c>
      <c r="DI8">
        <v>829.89081750000003</v>
      </c>
      <c r="DJ8">
        <v>837.87450779999995</v>
      </c>
      <c r="DK8">
        <v>845.8231217</v>
      </c>
      <c r="DL8">
        <v>853.71808339999995</v>
      </c>
      <c r="DM8">
        <v>861.94262530000003</v>
      </c>
      <c r="DN8">
        <v>870.13670850000005</v>
      </c>
      <c r="DO8">
        <v>877.98407139999995</v>
      </c>
      <c r="DP8">
        <v>886.09412380000003</v>
      </c>
    </row>
    <row r="9" spans="1:120" x14ac:dyDescent="0.25">
      <c r="A9" t="s">
        <v>132</v>
      </c>
      <c r="B9" t="s">
        <v>133</v>
      </c>
      <c r="C9" t="s">
        <v>75</v>
      </c>
      <c r="D9" t="s">
        <v>135</v>
      </c>
      <c r="E9">
        <v>83</v>
      </c>
      <c r="F9" t="s">
        <v>138</v>
      </c>
      <c r="G9" t="s">
        <v>139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1.574395123</v>
      </c>
      <c r="AT9">
        <v>1.618870689</v>
      </c>
      <c r="AU9">
        <v>1.657219674</v>
      </c>
      <c r="AV9">
        <v>1.700199807</v>
      </c>
      <c r="AW9">
        <v>1.744648711</v>
      </c>
      <c r="AX9">
        <v>1.7887267870000001</v>
      </c>
      <c r="AY9">
        <v>1.8402842619999999</v>
      </c>
      <c r="AZ9">
        <v>1.8873108620000001</v>
      </c>
      <c r="BA9">
        <v>1.9372854500000001</v>
      </c>
      <c r="BB9">
        <v>1.988194821</v>
      </c>
      <c r="BC9">
        <v>2.0393534500000001</v>
      </c>
      <c r="BD9">
        <v>2.098047105</v>
      </c>
      <c r="BE9">
        <v>2.149347154</v>
      </c>
      <c r="BF9">
        <v>2.206722713</v>
      </c>
      <c r="BG9">
        <v>2.258495183</v>
      </c>
      <c r="BH9">
        <v>2.3080989970000001</v>
      </c>
      <c r="BI9">
        <v>2.3538585580000002</v>
      </c>
      <c r="BJ9">
        <v>2.4001589970000001</v>
      </c>
      <c r="BK9">
        <v>2.4522677850000001</v>
      </c>
      <c r="BL9">
        <v>2.5057367089999998</v>
      </c>
      <c r="BM9">
        <v>2.5590465459999998</v>
      </c>
      <c r="BN9">
        <v>2.618137666</v>
      </c>
      <c r="BO9">
        <v>2.6762888230000001</v>
      </c>
      <c r="BP9">
        <v>2.7309110360000002</v>
      </c>
      <c r="BQ9">
        <v>2.7767178700000001</v>
      </c>
      <c r="BR9">
        <v>2.8190274230000001</v>
      </c>
      <c r="BS9">
        <v>2.8600485230000001</v>
      </c>
      <c r="BT9">
        <v>2.9008533750000001</v>
      </c>
      <c r="BU9">
        <v>2.9460946749999999</v>
      </c>
      <c r="BV9">
        <v>2.992789642</v>
      </c>
      <c r="BW9">
        <v>3.0400293719999998</v>
      </c>
      <c r="BX9">
        <v>3.0904773720000001</v>
      </c>
      <c r="BY9">
        <v>3.1410505720000002</v>
      </c>
      <c r="BZ9">
        <v>3.1903736500000002</v>
      </c>
      <c r="CA9">
        <v>3.2413806090000001</v>
      </c>
      <c r="CB9">
        <v>3.292112505</v>
      </c>
      <c r="CC9">
        <v>3.3344834419999998</v>
      </c>
      <c r="CD9">
        <v>3.3786796419999998</v>
      </c>
      <c r="CE9">
        <v>3.422147442</v>
      </c>
      <c r="CF9">
        <v>3.4688869090000001</v>
      </c>
      <c r="CG9">
        <v>3.5148975089999999</v>
      </c>
      <c r="CH9">
        <v>3.562127442</v>
      </c>
      <c r="CI9">
        <v>3.614801607</v>
      </c>
      <c r="CJ9">
        <v>3.6680835850000002</v>
      </c>
      <c r="CK9">
        <v>3.720983285</v>
      </c>
      <c r="CL9">
        <v>3.7675586029999999</v>
      </c>
      <c r="CM9">
        <v>3.8079240030000001</v>
      </c>
      <c r="CN9">
        <v>3.8476124029999998</v>
      </c>
      <c r="CO9">
        <v>3.8905954089999999</v>
      </c>
      <c r="CP9">
        <v>3.9344544749999999</v>
      </c>
      <c r="CQ9">
        <v>3.9798523910000001</v>
      </c>
      <c r="CR9">
        <v>4.0260835640000003</v>
      </c>
      <c r="CS9">
        <v>4.0680052829999997</v>
      </c>
      <c r="CT9">
        <v>4.1165599420000003</v>
      </c>
      <c r="CU9">
        <v>4.1673692420000004</v>
      </c>
      <c r="CV9">
        <v>4.2177387480000004</v>
      </c>
      <c r="CW9">
        <v>4.2703157479999998</v>
      </c>
      <c r="CX9">
        <v>4.3213104480000002</v>
      </c>
      <c r="CY9">
        <v>4.3724133500000004</v>
      </c>
      <c r="CZ9">
        <v>4.4242555619999999</v>
      </c>
      <c r="DA9">
        <v>4.4791234620000004</v>
      </c>
      <c r="DB9">
        <v>4.5250275770000004</v>
      </c>
      <c r="DC9">
        <v>4.5695526170000003</v>
      </c>
      <c r="DD9">
        <v>4.6177796280000001</v>
      </c>
      <c r="DE9">
        <v>4.6642680170000004</v>
      </c>
      <c r="DF9">
        <v>4.717249217</v>
      </c>
      <c r="DG9">
        <v>4.7715990829999999</v>
      </c>
      <c r="DH9">
        <v>4.8273199829999998</v>
      </c>
      <c r="DI9">
        <v>4.8790774829999997</v>
      </c>
      <c r="DJ9">
        <v>4.9254379830000001</v>
      </c>
      <c r="DK9">
        <v>4.9747166500000004</v>
      </c>
      <c r="DL9">
        <v>5.0181813829999999</v>
      </c>
      <c r="DM9">
        <v>5.0613788829999997</v>
      </c>
      <c r="DN9">
        <v>5.1053920829999999</v>
      </c>
      <c r="DO9">
        <v>5.1517623830000003</v>
      </c>
      <c r="DP9">
        <v>5.2017009830000003</v>
      </c>
    </row>
    <row r="10" spans="1:120" x14ac:dyDescent="0.25">
      <c r="A10" t="s">
        <v>132</v>
      </c>
      <c r="B10" t="s">
        <v>133</v>
      </c>
      <c r="C10" t="s">
        <v>75</v>
      </c>
      <c r="D10" t="s">
        <v>135</v>
      </c>
      <c r="E10">
        <v>95</v>
      </c>
      <c r="F10" t="s">
        <v>136</v>
      </c>
      <c r="G10" t="s">
        <v>137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438.41414150000003</v>
      </c>
      <c r="AU10">
        <v>442.40016000000003</v>
      </c>
      <c r="AV10">
        <v>446.50065699999999</v>
      </c>
      <c r="AW10">
        <v>450.67294600000002</v>
      </c>
      <c r="AX10">
        <v>454.97214750000001</v>
      </c>
      <c r="AY10">
        <v>459.3478485</v>
      </c>
      <c r="AZ10">
        <v>463.71271000000002</v>
      </c>
      <c r="BA10">
        <v>468.25165750000002</v>
      </c>
      <c r="BB10">
        <v>472.82158249999998</v>
      </c>
      <c r="BC10">
        <v>477.29624100000001</v>
      </c>
      <c r="BD10">
        <v>481.92089149999998</v>
      </c>
      <c r="BE10">
        <v>486.9164055</v>
      </c>
      <c r="BF10">
        <v>491.85617550000001</v>
      </c>
      <c r="BG10">
        <v>496.78575050000001</v>
      </c>
      <c r="BH10">
        <v>501.84806049999997</v>
      </c>
      <c r="BI10">
        <v>507.14981499999999</v>
      </c>
      <c r="BJ10">
        <v>512.32586649999996</v>
      </c>
      <c r="BK10">
        <v>517.59063100000003</v>
      </c>
      <c r="BL10">
        <v>523.19225500000005</v>
      </c>
      <c r="BM10">
        <v>528.56441649999999</v>
      </c>
      <c r="BN10">
        <v>534.16237950000004</v>
      </c>
      <c r="BO10">
        <v>539.9032555</v>
      </c>
      <c r="BP10">
        <v>545.33607900000004</v>
      </c>
      <c r="BQ10">
        <v>551.02949049999995</v>
      </c>
      <c r="BR10">
        <v>557.06185100000005</v>
      </c>
      <c r="BS10">
        <v>563.07561099999998</v>
      </c>
      <c r="BT10">
        <v>569.32542699999999</v>
      </c>
      <c r="BU10">
        <v>575.35566749999998</v>
      </c>
      <c r="BV10">
        <v>581.63604199999997</v>
      </c>
      <c r="BW10">
        <v>587.99150899999995</v>
      </c>
      <c r="BX10">
        <v>594.41350650000004</v>
      </c>
      <c r="BY10">
        <v>600.90478499999995</v>
      </c>
      <c r="BZ10">
        <v>607.415164</v>
      </c>
      <c r="CA10">
        <v>613.98568799999998</v>
      </c>
      <c r="CB10">
        <v>620.612166</v>
      </c>
      <c r="CC10">
        <v>626.950603</v>
      </c>
      <c r="CD10">
        <v>633.21356600000001</v>
      </c>
      <c r="CE10">
        <v>639.48387949999994</v>
      </c>
      <c r="CF10">
        <v>645.78269350000005</v>
      </c>
      <c r="CG10">
        <v>652.1140805</v>
      </c>
      <c r="CH10">
        <v>658.48320750000005</v>
      </c>
      <c r="CI10">
        <v>664.90061700000001</v>
      </c>
      <c r="CJ10">
        <v>671.37310049999996</v>
      </c>
      <c r="CK10">
        <v>678.19127600000002</v>
      </c>
      <c r="CL10">
        <v>685.12548049999998</v>
      </c>
      <c r="CM10">
        <v>692.21689300000003</v>
      </c>
      <c r="CN10">
        <v>699.33933400000001</v>
      </c>
      <c r="CO10">
        <v>706.19948399999998</v>
      </c>
      <c r="CP10">
        <v>713.28809899999999</v>
      </c>
      <c r="CQ10">
        <v>720.97050950000005</v>
      </c>
      <c r="CR10">
        <v>728.28222049999999</v>
      </c>
      <c r="CS10">
        <v>735.63367049999999</v>
      </c>
      <c r="CT10">
        <v>743.02901050000003</v>
      </c>
      <c r="CU10">
        <v>750.48421099999996</v>
      </c>
      <c r="CV10">
        <v>758.10088800000005</v>
      </c>
      <c r="CW10">
        <v>765.76119949999998</v>
      </c>
      <c r="CX10">
        <v>773.49798350000003</v>
      </c>
      <c r="CY10">
        <v>781.30737850000003</v>
      </c>
      <c r="CZ10">
        <v>789.18490299999996</v>
      </c>
      <c r="DA10">
        <v>797.12964650000004</v>
      </c>
      <c r="DB10">
        <v>805.13843299999996</v>
      </c>
      <c r="DC10">
        <v>813.21113400000002</v>
      </c>
      <c r="DD10">
        <v>821.35186150000004</v>
      </c>
      <c r="DE10">
        <v>829.56376599999999</v>
      </c>
      <c r="DF10">
        <v>837.85250599999995</v>
      </c>
      <c r="DG10">
        <v>846.22418400000004</v>
      </c>
      <c r="DH10">
        <v>854.69671249999999</v>
      </c>
      <c r="DI10">
        <v>863.25913749999995</v>
      </c>
      <c r="DJ10">
        <v>871.90756450000003</v>
      </c>
      <c r="DK10">
        <v>880.62647700000002</v>
      </c>
      <c r="DL10">
        <v>889.75367600000004</v>
      </c>
      <c r="DM10">
        <v>899.10698200000002</v>
      </c>
      <c r="DN10">
        <v>908.01904300000001</v>
      </c>
      <c r="DO10">
        <v>916.965688</v>
      </c>
      <c r="DP10">
        <v>926.01534649999996</v>
      </c>
    </row>
    <row r="11" spans="1:120" x14ac:dyDescent="0.25">
      <c r="A11" t="s">
        <v>132</v>
      </c>
      <c r="B11" t="s">
        <v>133</v>
      </c>
      <c r="C11" t="s">
        <v>75</v>
      </c>
      <c r="D11" t="s">
        <v>135</v>
      </c>
      <c r="E11">
        <v>95</v>
      </c>
      <c r="F11" t="s">
        <v>138</v>
      </c>
      <c r="G11" t="s">
        <v>139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1.7430673189999999</v>
      </c>
      <c r="AU11">
        <v>1.7986438279999999</v>
      </c>
      <c r="AV11">
        <v>1.8468787790000001</v>
      </c>
      <c r="AW11">
        <v>1.9004348090000001</v>
      </c>
      <c r="AX11">
        <v>1.953625779</v>
      </c>
      <c r="AY11">
        <v>2.0081882599999998</v>
      </c>
      <c r="AZ11">
        <v>2.0620075249999998</v>
      </c>
      <c r="BA11">
        <v>2.1177562889999999</v>
      </c>
      <c r="BB11">
        <v>2.1797788090000001</v>
      </c>
      <c r="BC11">
        <v>2.244333632</v>
      </c>
      <c r="BD11">
        <v>2.3072991319999998</v>
      </c>
      <c r="BE11">
        <v>2.3724795150000002</v>
      </c>
      <c r="BF11">
        <v>2.4363026419999998</v>
      </c>
      <c r="BG11">
        <v>2.5008711419999998</v>
      </c>
      <c r="BH11">
        <v>2.5625006419999998</v>
      </c>
      <c r="BI11">
        <v>2.6227921420000002</v>
      </c>
      <c r="BJ11">
        <v>2.6838396320000002</v>
      </c>
      <c r="BK11">
        <v>2.7432594259999998</v>
      </c>
      <c r="BL11">
        <v>2.8014344260000001</v>
      </c>
      <c r="BM11">
        <v>2.8642059259999999</v>
      </c>
      <c r="BN11">
        <v>2.9293644259999998</v>
      </c>
      <c r="BO11">
        <v>2.995426074</v>
      </c>
      <c r="BP11">
        <v>3.0594240739999998</v>
      </c>
      <c r="BQ11">
        <v>3.1181500739999999</v>
      </c>
      <c r="BR11">
        <v>3.1707720739999998</v>
      </c>
      <c r="BS11">
        <v>3.2210550740000001</v>
      </c>
      <c r="BT11">
        <v>3.2749582400000001</v>
      </c>
      <c r="BU11">
        <v>3.3295447889999998</v>
      </c>
      <c r="BV11">
        <v>3.3881832890000001</v>
      </c>
      <c r="BW11">
        <v>3.452000789</v>
      </c>
      <c r="BX11">
        <v>3.520553289</v>
      </c>
      <c r="BY11">
        <v>3.58811773</v>
      </c>
      <c r="BZ11">
        <v>3.653020368</v>
      </c>
      <c r="CA11">
        <v>3.7188952890000002</v>
      </c>
      <c r="CB11">
        <v>3.7811742210000001</v>
      </c>
      <c r="CC11">
        <v>3.8395149850000001</v>
      </c>
      <c r="CD11">
        <v>3.8973809849999999</v>
      </c>
      <c r="CE11">
        <v>3.9545773280000001</v>
      </c>
      <c r="CF11">
        <v>4.0057317890000004</v>
      </c>
      <c r="CG11">
        <v>4.0651207889999998</v>
      </c>
      <c r="CH11">
        <v>4.1317740049999996</v>
      </c>
      <c r="CI11">
        <v>4.2015690049999996</v>
      </c>
      <c r="CJ11">
        <v>4.2718140050000004</v>
      </c>
      <c r="CK11">
        <v>4.3368629460000001</v>
      </c>
      <c r="CL11">
        <v>4.3990419459999996</v>
      </c>
      <c r="CM11">
        <v>4.4588711910000001</v>
      </c>
      <c r="CN11">
        <v>4.5175631909999998</v>
      </c>
      <c r="CO11">
        <v>4.5767101910000001</v>
      </c>
      <c r="CP11">
        <v>4.6329506619999998</v>
      </c>
      <c r="CQ11">
        <v>4.6855366619999996</v>
      </c>
      <c r="CR11">
        <v>4.7385826619999998</v>
      </c>
      <c r="CS11">
        <v>4.7936042890000001</v>
      </c>
      <c r="CT11">
        <v>4.8566167890000003</v>
      </c>
      <c r="CU11">
        <v>4.9229057889999996</v>
      </c>
      <c r="CV11">
        <v>4.990220152</v>
      </c>
      <c r="CW11">
        <v>5.0559171520000001</v>
      </c>
      <c r="CX11">
        <v>5.1197086519999999</v>
      </c>
      <c r="CY11">
        <v>5.1801771519999997</v>
      </c>
      <c r="CZ11">
        <v>5.2391716519999996</v>
      </c>
      <c r="DA11">
        <v>5.2953486520000004</v>
      </c>
      <c r="DB11">
        <v>5.350383152</v>
      </c>
      <c r="DC11">
        <v>5.4071626520000002</v>
      </c>
      <c r="DD11">
        <v>5.4660011519999996</v>
      </c>
      <c r="DE11">
        <v>5.5286191520000001</v>
      </c>
      <c r="DF11">
        <v>5.5963486519999996</v>
      </c>
      <c r="DG11">
        <v>5.6666431519999998</v>
      </c>
      <c r="DH11">
        <v>5.7391396520000004</v>
      </c>
      <c r="DI11">
        <v>5.8052175640000003</v>
      </c>
      <c r="DJ11">
        <v>5.8657350639999999</v>
      </c>
      <c r="DK11">
        <v>5.924004064</v>
      </c>
      <c r="DL11">
        <v>5.9807455640000002</v>
      </c>
      <c r="DM11">
        <v>6.0365346520000003</v>
      </c>
      <c r="DN11">
        <v>6.0929926520000004</v>
      </c>
      <c r="DO11">
        <v>6.1526616519999999</v>
      </c>
      <c r="DP11">
        <v>6.2173396519999997</v>
      </c>
    </row>
    <row r="12" spans="1:120" x14ac:dyDescent="0.25">
      <c r="A12" t="s">
        <v>132</v>
      </c>
      <c r="B12" t="s">
        <v>133</v>
      </c>
      <c r="C12" t="s">
        <v>143</v>
      </c>
      <c r="D12" t="s">
        <v>135</v>
      </c>
      <c r="E12">
        <v>5</v>
      </c>
      <c r="F12" t="s">
        <v>136</v>
      </c>
      <c r="G12" t="s">
        <v>137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9">
        <v>-1.0000000000000001E-5</v>
      </c>
      <c r="AV12" s="109">
        <v>1E-4</v>
      </c>
      <c r="AW12">
        <v>2.7E-4</v>
      </c>
      <c r="AX12" s="109">
        <v>4.9950000000000005E-4</v>
      </c>
      <c r="AY12" s="109">
        <v>1.0095E-3</v>
      </c>
      <c r="AZ12" s="109">
        <v>1.6999999999999999E-3</v>
      </c>
      <c r="BA12" s="109">
        <v>2.5795000000000002E-3</v>
      </c>
      <c r="BB12">
        <v>3.7100000000000002E-3</v>
      </c>
      <c r="BC12">
        <v>5.0800000000000003E-3</v>
      </c>
      <c r="BD12">
        <v>6.7299999999999999E-3</v>
      </c>
      <c r="BE12">
        <v>8.6300000000000005E-3</v>
      </c>
      <c r="BF12">
        <v>1.0749999999999999E-2</v>
      </c>
      <c r="BG12">
        <v>1.3139E-2</v>
      </c>
      <c r="BH12">
        <v>1.5629500000000001E-2</v>
      </c>
      <c r="BI12">
        <v>1.8239499999999999E-2</v>
      </c>
      <c r="BJ12">
        <v>2.0858999999999999E-2</v>
      </c>
      <c r="BK12">
        <v>2.349E-2</v>
      </c>
      <c r="BL12">
        <v>2.6199500000000001E-2</v>
      </c>
      <c r="BM12">
        <v>2.8789499999999999E-2</v>
      </c>
      <c r="BN12">
        <v>3.1289499999999998E-2</v>
      </c>
      <c r="BO12">
        <v>3.3799000000000003E-2</v>
      </c>
      <c r="BP12">
        <v>3.6170000000000001E-2</v>
      </c>
      <c r="BQ12">
        <v>3.8619500000000001E-2</v>
      </c>
      <c r="BR12">
        <v>4.0939999999999997E-2</v>
      </c>
      <c r="BS12">
        <v>4.3258999999999999E-2</v>
      </c>
      <c r="BT12">
        <v>4.5609499999999997E-2</v>
      </c>
      <c r="BU12">
        <v>4.7800000000000002E-2</v>
      </c>
      <c r="BV12">
        <v>4.9989499999999999E-2</v>
      </c>
      <c r="BW12">
        <v>5.2169500000000001E-2</v>
      </c>
      <c r="BX12">
        <v>5.44655E-2</v>
      </c>
      <c r="BY12">
        <v>5.6488999999999998E-2</v>
      </c>
      <c r="BZ12">
        <v>5.8717999999999999E-2</v>
      </c>
      <c r="CA12">
        <v>6.0759500000000001E-2</v>
      </c>
      <c r="CB12">
        <v>6.2978500000000007E-2</v>
      </c>
      <c r="CC12">
        <v>6.5158499999999994E-2</v>
      </c>
      <c r="CD12">
        <v>6.7290000000000003E-2</v>
      </c>
      <c r="CE12">
        <v>6.9397E-2</v>
      </c>
      <c r="CF12">
        <v>7.1507000000000001E-2</v>
      </c>
      <c r="CG12">
        <v>7.3617500000000002E-2</v>
      </c>
      <c r="CH12">
        <v>7.5759000000000007E-2</v>
      </c>
      <c r="CI12">
        <v>7.78475E-2</v>
      </c>
      <c r="CJ12">
        <v>7.9799499999999995E-2</v>
      </c>
      <c r="CK12">
        <v>8.2097000000000003E-2</v>
      </c>
      <c r="CL12">
        <v>8.4164000000000003E-2</v>
      </c>
      <c r="CM12">
        <v>8.6289000000000005E-2</v>
      </c>
      <c r="CN12">
        <v>8.8429999999999995E-2</v>
      </c>
      <c r="CO12">
        <v>9.0567999999999996E-2</v>
      </c>
      <c r="CP12">
        <v>9.2709E-2</v>
      </c>
      <c r="CQ12">
        <v>9.4927999999999998E-2</v>
      </c>
      <c r="CR12">
        <v>9.7139000000000003E-2</v>
      </c>
      <c r="CS12">
        <v>9.9268499999999996E-2</v>
      </c>
      <c r="CT12">
        <v>0.10145949999999999</v>
      </c>
      <c r="CU12">
        <v>0.103629</v>
      </c>
      <c r="CV12">
        <v>0.105809</v>
      </c>
      <c r="CW12">
        <v>0.108039</v>
      </c>
      <c r="CX12">
        <v>0.11026950000000001</v>
      </c>
      <c r="CY12">
        <v>0.112236</v>
      </c>
      <c r="CZ12">
        <v>0.11465500000000001</v>
      </c>
      <c r="DA12">
        <v>0.1168235</v>
      </c>
      <c r="DB12">
        <v>0.11884749999999999</v>
      </c>
      <c r="DC12">
        <v>0.121141</v>
      </c>
      <c r="DD12">
        <v>0.12331</v>
      </c>
      <c r="DE12">
        <v>0.125421</v>
      </c>
      <c r="DF12">
        <v>0.12739600000000001</v>
      </c>
      <c r="DG12">
        <v>0.12929550000000001</v>
      </c>
      <c r="DH12">
        <v>0.13161149999999999</v>
      </c>
      <c r="DI12">
        <v>0.13384650000000001</v>
      </c>
      <c r="DJ12">
        <v>0.1357785</v>
      </c>
      <c r="DK12">
        <v>0.13836999999999999</v>
      </c>
      <c r="DL12">
        <v>0.14053850000000001</v>
      </c>
      <c r="DM12">
        <v>0.14268700000000001</v>
      </c>
      <c r="DN12">
        <v>0.1448575</v>
      </c>
      <c r="DO12">
        <v>0.146674</v>
      </c>
      <c r="DP12">
        <v>0.14919650000000001</v>
      </c>
    </row>
    <row r="13" spans="1:120" x14ac:dyDescent="0.25">
      <c r="A13" t="s">
        <v>132</v>
      </c>
      <c r="B13" t="s">
        <v>133</v>
      </c>
      <c r="C13" t="s">
        <v>143</v>
      </c>
      <c r="D13" t="s">
        <v>135</v>
      </c>
      <c r="E13">
        <v>5</v>
      </c>
      <c r="F13" t="s">
        <v>138</v>
      </c>
      <c r="G13" t="s">
        <v>141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9">
        <v>0</v>
      </c>
      <c r="AV13" s="109">
        <v>1.0000000000000001E-5</v>
      </c>
      <c r="AW13" s="109">
        <v>1.0000000000000001E-5</v>
      </c>
      <c r="AX13" s="109">
        <v>2.0000000000000002E-5</v>
      </c>
      <c r="AY13" s="109">
        <v>3.0000000000000001E-5</v>
      </c>
      <c r="AZ13" s="109">
        <v>3.0000000000000001E-5</v>
      </c>
      <c r="BA13" s="109">
        <v>4.0000000000000003E-5</v>
      </c>
      <c r="BB13" s="109">
        <v>5.0000000000000002E-5</v>
      </c>
      <c r="BC13" s="109">
        <v>6.0000000000000002E-5</v>
      </c>
      <c r="BD13" s="109">
        <v>6.9999999999999994E-5</v>
      </c>
      <c r="BE13" s="109">
        <v>8.0000000000000007E-5</v>
      </c>
      <c r="BF13" s="109">
        <v>9.0000000000000006E-5</v>
      </c>
      <c r="BG13" s="109">
        <v>1E-4</v>
      </c>
      <c r="BH13" s="109">
        <v>1.1E-4</v>
      </c>
      <c r="BI13" s="109">
        <v>1.1E-4</v>
      </c>
      <c r="BJ13" s="109">
        <v>1.2E-4</v>
      </c>
      <c r="BK13" s="109">
        <v>1.2999999999999999E-4</v>
      </c>
      <c r="BL13" s="109">
        <v>1.2999999999999999E-4</v>
      </c>
      <c r="BM13" s="109">
        <v>1.3999999999999999E-4</v>
      </c>
      <c r="BN13" s="109">
        <v>1.3999999999999999E-4</v>
      </c>
      <c r="BO13" s="109">
        <v>1.4999999999999999E-4</v>
      </c>
      <c r="BP13" s="109">
        <v>1.6000000000000001E-4</v>
      </c>
      <c r="BQ13" s="109">
        <v>1.6000000000000001E-4</v>
      </c>
      <c r="BR13" s="109">
        <v>1.7000000000000001E-4</v>
      </c>
      <c r="BS13" s="109">
        <v>1.7000000000000001E-4</v>
      </c>
      <c r="BT13" s="109">
        <v>1.8000000000000001E-4</v>
      </c>
      <c r="BU13" s="109">
        <v>1.9000000000000001E-4</v>
      </c>
      <c r="BV13" s="109">
        <v>2.0000000000000001E-4</v>
      </c>
      <c r="BW13" s="109">
        <v>2.0000000000000001E-4</v>
      </c>
      <c r="BX13" s="109">
        <v>2.1000000000000001E-4</v>
      </c>
      <c r="BY13" s="109">
        <v>2.2000000000000001E-4</v>
      </c>
      <c r="BZ13" s="109">
        <v>2.3000000000000001E-4</v>
      </c>
      <c r="CA13" s="109">
        <v>2.3000000000000001E-4</v>
      </c>
      <c r="CB13" s="109">
        <v>2.4000000000000001E-4</v>
      </c>
      <c r="CC13" s="109">
        <v>2.5000000000000001E-4</v>
      </c>
      <c r="CD13" s="109">
        <v>2.5000000000000001E-4</v>
      </c>
      <c r="CE13" s="109">
        <v>2.5999999999999998E-4</v>
      </c>
      <c r="CF13" s="109">
        <v>2.7E-4</v>
      </c>
      <c r="CG13" s="109">
        <v>2.7950000000000002E-4</v>
      </c>
      <c r="CH13" s="109">
        <v>2.9E-4</v>
      </c>
      <c r="CI13" s="109">
        <v>2.9E-4</v>
      </c>
      <c r="CJ13" s="109">
        <v>2.9999999999999997E-4</v>
      </c>
      <c r="CK13" s="109">
        <v>3.0949999999999999E-4</v>
      </c>
      <c r="CL13" s="109">
        <v>3.1E-4</v>
      </c>
      <c r="CM13" s="109">
        <v>3.2000000000000003E-4</v>
      </c>
      <c r="CN13" s="109">
        <v>3.2949999999999999E-4</v>
      </c>
      <c r="CO13" s="109">
        <v>3.3E-4</v>
      </c>
      <c r="CP13" s="109">
        <v>3.4000000000000002E-4</v>
      </c>
      <c r="CQ13" s="109">
        <v>3.5E-4</v>
      </c>
      <c r="CR13" s="109">
        <v>3.6000000000000002E-4</v>
      </c>
      <c r="CS13" s="109">
        <v>3.6000000000000002E-4</v>
      </c>
      <c r="CT13" s="109">
        <v>3.6999999999999999E-4</v>
      </c>
      <c r="CU13" s="109">
        <v>3.6999999999999999E-4</v>
      </c>
      <c r="CV13" s="109">
        <v>3.8000000000000002E-4</v>
      </c>
      <c r="CW13" s="109">
        <v>3.8999999999999999E-4</v>
      </c>
      <c r="CX13" s="109">
        <v>3.8999999999999999E-4</v>
      </c>
      <c r="CY13" s="109">
        <v>3.8999999999999999E-4</v>
      </c>
      <c r="CZ13" s="109">
        <v>4.0000000000000002E-4</v>
      </c>
      <c r="DA13" s="109">
        <v>4.0000000000000002E-4</v>
      </c>
      <c r="DB13" s="109">
        <v>4.0999999999999999E-4</v>
      </c>
      <c r="DC13" s="109">
        <v>4.1950000000000001E-4</v>
      </c>
      <c r="DD13" s="109">
        <v>4.2000000000000002E-4</v>
      </c>
      <c r="DE13" s="109">
        <v>4.2000000000000002E-4</v>
      </c>
      <c r="DF13" s="109">
        <v>4.2999999999999999E-4</v>
      </c>
      <c r="DG13" s="109">
        <v>4.2999999999999999E-4</v>
      </c>
      <c r="DH13" s="109">
        <v>4.4000000000000002E-4</v>
      </c>
      <c r="DI13" s="109">
        <v>4.4000000000000002E-4</v>
      </c>
      <c r="DJ13" s="109">
        <v>4.4999999999999999E-4</v>
      </c>
      <c r="DK13" s="109">
        <v>4.4999999999999999E-4</v>
      </c>
      <c r="DL13" s="109">
        <v>4.6000000000000001E-4</v>
      </c>
      <c r="DM13" s="109">
        <v>4.6000000000000001E-4</v>
      </c>
      <c r="DN13" s="109">
        <v>4.6000000000000001E-4</v>
      </c>
      <c r="DO13" s="109">
        <v>4.6999999999999999E-4</v>
      </c>
      <c r="DP13" s="109">
        <v>4.6999999999999999E-4</v>
      </c>
    </row>
    <row r="14" spans="1:120" x14ac:dyDescent="0.25">
      <c r="A14" t="s">
        <v>132</v>
      </c>
      <c r="B14" t="s">
        <v>133</v>
      </c>
      <c r="C14" t="s">
        <v>143</v>
      </c>
      <c r="D14" t="s">
        <v>135</v>
      </c>
      <c r="E14">
        <v>17</v>
      </c>
      <c r="F14" t="s">
        <v>136</v>
      </c>
      <c r="G14" t="s">
        <v>137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1.2999999999999999E-4</v>
      </c>
      <c r="AW14">
        <v>3.3E-4</v>
      </c>
      <c r="AX14" s="109">
        <v>6.0999999999999997E-4</v>
      </c>
      <c r="AY14" s="109">
        <v>1.1900000000000001E-3</v>
      </c>
      <c r="AZ14" s="109">
        <v>1.9599999999999999E-3</v>
      </c>
      <c r="BA14" s="109">
        <v>2.9199999999999999E-3</v>
      </c>
      <c r="BB14">
        <v>4.1599999999999996E-3</v>
      </c>
      <c r="BC14">
        <v>5.62E-3</v>
      </c>
      <c r="BD14">
        <v>7.3600000000000002E-3</v>
      </c>
      <c r="BE14">
        <v>9.3500000000000007E-3</v>
      </c>
      <c r="BF14">
        <v>1.155E-2</v>
      </c>
      <c r="BG14">
        <v>1.3990000000000001E-2</v>
      </c>
      <c r="BH14">
        <v>1.65183E-2</v>
      </c>
      <c r="BI14">
        <v>1.9078299999999999E-2</v>
      </c>
      <c r="BJ14">
        <v>2.1648299999999999E-2</v>
      </c>
      <c r="BK14">
        <v>2.427E-2</v>
      </c>
      <c r="BL14">
        <v>2.6859999999999998E-2</v>
      </c>
      <c r="BM14">
        <v>2.93783E-2</v>
      </c>
      <c r="BN14">
        <v>3.1888300000000001E-2</v>
      </c>
      <c r="BO14">
        <v>3.4279999999999998E-2</v>
      </c>
      <c r="BP14">
        <v>3.6679999999999997E-2</v>
      </c>
      <c r="BQ14">
        <v>3.9079999999999997E-2</v>
      </c>
      <c r="BR14">
        <v>4.1438299999999997E-2</v>
      </c>
      <c r="BS14">
        <v>4.3778299999999999E-2</v>
      </c>
      <c r="BT14">
        <v>4.6098300000000002E-2</v>
      </c>
      <c r="BU14">
        <v>4.83583E-2</v>
      </c>
      <c r="BV14">
        <v>5.0598299999999999E-2</v>
      </c>
      <c r="BW14">
        <v>5.2834899999999997E-2</v>
      </c>
      <c r="BX14">
        <v>5.5096600000000003E-2</v>
      </c>
      <c r="BY14">
        <v>5.72866E-2</v>
      </c>
      <c r="BZ14">
        <v>5.9518300000000003E-2</v>
      </c>
      <c r="CA14">
        <v>6.1620000000000001E-2</v>
      </c>
      <c r="CB14">
        <v>6.3828300000000004E-2</v>
      </c>
      <c r="CC14">
        <v>6.6048300000000004E-2</v>
      </c>
      <c r="CD14">
        <v>6.8268300000000004E-2</v>
      </c>
      <c r="CE14">
        <v>7.0413199999999995E-2</v>
      </c>
      <c r="CF14">
        <v>7.2584899999999994E-2</v>
      </c>
      <c r="CG14">
        <v>7.47583E-2</v>
      </c>
      <c r="CH14">
        <v>7.6966599999999996E-2</v>
      </c>
      <c r="CI14">
        <v>7.9100000000000004E-2</v>
      </c>
      <c r="CJ14">
        <v>8.1174899999999994E-2</v>
      </c>
      <c r="CK14">
        <v>8.3419999999999994E-2</v>
      </c>
      <c r="CL14">
        <v>8.5589999999999999E-2</v>
      </c>
      <c r="CM14">
        <v>8.7720000000000006E-2</v>
      </c>
      <c r="CN14">
        <v>8.9940000000000006E-2</v>
      </c>
      <c r="CO14">
        <v>9.2156600000000005E-2</v>
      </c>
      <c r="CP14">
        <v>9.4374899999999998E-2</v>
      </c>
      <c r="CQ14">
        <v>9.6598299999999998E-2</v>
      </c>
      <c r="CR14">
        <v>9.8861500000000005E-2</v>
      </c>
      <c r="CS14">
        <v>0.1009983</v>
      </c>
      <c r="CT14">
        <v>0.1033115</v>
      </c>
      <c r="CU14">
        <v>0.10557130000000001</v>
      </c>
      <c r="CV14">
        <v>0.1078098</v>
      </c>
      <c r="CW14">
        <v>0.1100347</v>
      </c>
      <c r="CX14">
        <v>0.1123213</v>
      </c>
      <c r="CY14">
        <v>0.1144183</v>
      </c>
      <c r="CZ14">
        <v>0.1168628</v>
      </c>
      <c r="DA14">
        <v>0.11894830000000001</v>
      </c>
      <c r="DB14">
        <v>0.1211766</v>
      </c>
      <c r="DC14">
        <v>0.1236232</v>
      </c>
      <c r="DD14">
        <v>0.1258581</v>
      </c>
      <c r="DE14">
        <v>0.12780659999999999</v>
      </c>
      <c r="DF14">
        <v>0.1300549</v>
      </c>
      <c r="DG14">
        <v>0.13217999999999999</v>
      </c>
      <c r="DH14">
        <v>0.1346098</v>
      </c>
      <c r="DI14">
        <v>0.13686319999999999</v>
      </c>
      <c r="DJ14">
        <v>0.1389483</v>
      </c>
      <c r="DK14">
        <v>0.14136319999999999</v>
      </c>
      <c r="DL14">
        <v>0.14346320000000001</v>
      </c>
      <c r="DM14">
        <v>0.14574980000000001</v>
      </c>
      <c r="DN14">
        <v>0.14811299999999999</v>
      </c>
      <c r="DO14">
        <v>0.15023980000000001</v>
      </c>
      <c r="DP14">
        <v>0.15245320000000001</v>
      </c>
    </row>
    <row r="15" spans="1:120" x14ac:dyDescent="0.25">
      <c r="A15" t="s">
        <v>132</v>
      </c>
      <c r="B15" t="s">
        <v>133</v>
      </c>
      <c r="C15" t="s">
        <v>143</v>
      </c>
      <c r="D15" t="s">
        <v>135</v>
      </c>
      <c r="E15">
        <v>17</v>
      </c>
      <c r="F15" t="s">
        <v>138</v>
      </c>
      <c r="G15" t="s">
        <v>141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9">
        <v>0</v>
      </c>
      <c r="AV15" s="109">
        <v>1.0000000000000001E-5</v>
      </c>
      <c r="AW15" s="109">
        <v>2.0000000000000002E-5</v>
      </c>
      <c r="AX15" s="109">
        <v>3.0000000000000001E-5</v>
      </c>
      <c r="AY15" s="109">
        <v>4.0000000000000003E-5</v>
      </c>
      <c r="AZ15" s="109">
        <v>5.0000000000000002E-5</v>
      </c>
      <c r="BA15" s="109">
        <v>6.0000000000000002E-5</v>
      </c>
      <c r="BB15" s="109">
        <v>6.9999999999999994E-5</v>
      </c>
      <c r="BC15" s="109">
        <v>8.0000000000000007E-5</v>
      </c>
      <c r="BD15" s="109">
        <v>9.8300000000000004E-5</v>
      </c>
      <c r="BE15" s="109">
        <v>1.1E-4</v>
      </c>
      <c r="BF15" s="109">
        <v>1.2E-4</v>
      </c>
      <c r="BG15" s="109">
        <v>1.2999999999999999E-4</v>
      </c>
      <c r="BH15" s="109">
        <v>1.2999999999999999E-4</v>
      </c>
      <c r="BI15" s="109">
        <v>1.3999999999999999E-4</v>
      </c>
      <c r="BJ15" s="109">
        <v>1.4999999999999999E-4</v>
      </c>
      <c r="BK15" s="109">
        <v>1.6000000000000001E-4</v>
      </c>
      <c r="BL15" s="109">
        <v>1.6000000000000001E-4</v>
      </c>
      <c r="BM15" s="109">
        <v>1.7000000000000001E-4</v>
      </c>
      <c r="BN15" s="109">
        <v>1.8000000000000001E-4</v>
      </c>
      <c r="BO15" s="109">
        <v>1.8000000000000001E-4</v>
      </c>
      <c r="BP15" s="109">
        <v>1.9000000000000001E-4</v>
      </c>
      <c r="BQ15" s="109">
        <v>1.9000000000000001E-4</v>
      </c>
      <c r="BR15" s="109">
        <v>2.0000000000000001E-4</v>
      </c>
      <c r="BS15" s="109">
        <v>2.0000000000000001E-4</v>
      </c>
      <c r="BT15" s="109">
        <v>2.1000000000000001E-4</v>
      </c>
      <c r="BU15" s="109">
        <v>2.2000000000000001E-4</v>
      </c>
      <c r="BV15" s="109">
        <v>2.3000000000000001E-4</v>
      </c>
      <c r="BW15" s="109">
        <v>2.4000000000000001E-4</v>
      </c>
      <c r="BX15" s="109">
        <v>2.5000000000000001E-4</v>
      </c>
      <c r="BY15" s="109">
        <v>2.5999999999999998E-4</v>
      </c>
      <c r="BZ15" s="109">
        <v>2.5999999999999998E-4</v>
      </c>
      <c r="CA15" s="109">
        <v>2.7E-4</v>
      </c>
      <c r="CB15" s="109">
        <v>2.7999999999999998E-4</v>
      </c>
      <c r="CC15" s="109">
        <v>2.9E-4</v>
      </c>
      <c r="CD15" s="109">
        <v>2.9999999999999997E-4</v>
      </c>
      <c r="CE15" s="109">
        <v>2.9999999999999997E-4</v>
      </c>
      <c r="CF15" s="109">
        <v>3.1E-4</v>
      </c>
      <c r="CG15" s="109">
        <v>3.2000000000000003E-4</v>
      </c>
      <c r="CH15" s="109">
        <v>3.3E-4</v>
      </c>
      <c r="CI15" s="109">
        <v>3.3E-4</v>
      </c>
      <c r="CJ15" s="109">
        <v>3.4000000000000002E-4</v>
      </c>
      <c r="CK15" s="109">
        <v>3.5E-4</v>
      </c>
      <c r="CL15" s="109">
        <v>3.6000000000000002E-4</v>
      </c>
      <c r="CM15" s="109">
        <v>3.6000000000000002E-4</v>
      </c>
      <c r="CN15" s="109">
        <v>3.6999999999999999E-4</v>
      </c>
      <c r="CO15" s="109">
        <v>3.8000000000000002E-4</v>
      </c>
      <c r="CP15" s="109">
        <v>3.8000000000000002E-4</v>
      </c>
      <c r="CQ15" s="109">
        <v>3.8999999999999999E-4</v>
      </c>
      <c r="CR15" s="109">
        <v>4.0000000000000002E-4</v>
      </c>
      <c r="CS15" s="109">
        <v>4.0999999999999999E-4</v>
      </c>
      <c r="CT15" s="109">
        <v>4.0999999999999999E-4</v>
      </c>
      <c r="CU15" s="109">
        <v>4.2000000000000002E-4</v>
      </c>
      <c r="CV15" s="109">
        <v>4.2999999999999999E-4</v>
      </c>
      <c r="CW15" s="109">
        <v>4.2999999999999999E-4</v>
      </c>
      <c r="CX15" s="109">
        <v>4.4000000000000002E-4</v>
      </c>
      <c r="CY15" s="109">
        <v>4.4999999999999999E-4</v>
      </c>
      <c r="CZ15" s="109">
        <v>4.4999999999999999E-4</v>
      </c>
      <c r="DA15" s="109">
        <v>4.6000000000000001E-4</v>
      </c>
      <c r="DB15" s="109">
        <v>4.6999999999999999E-4</v>
      </c>
      <c r="DC15" s="109">
        <v>4.6999999999999999E-4</v>
      </c>
      <c r="DD15" s="109">
        <v>4.8000000000000001E-4</v>
      </c>
      <c r="DE15" s="109">
        <v>4.8999999999999998E-4</v>
      </c>
      <c r="DF15" s="109">
        <v>4.8999999999999998E-4</v>
      </c>
      <c r="DG15" s="109">
        <v>5.0000000000000001E-4</v>
      </c>
      <c r="DH15" s="109">
        <v>5.0000000000000001E-4</v>
      </c>
      <c r="DI15" s="109">
        <v>5.1000000000000004E-4</v>
      </c>
      <c r="DJ15" s="109">
        <v>5.1000000000000004E-4</v>
      </c>
      <c r="DK15" s="109">
        <v>5.1999999999999995E-4</v>
      </c>
      <c r="DL15" s="109">
        <v>5.2999999999999998E-4</v>
      </c>
      <c r="DM15" s="109">
        <v>5.2999999999999998E-4</v>
      </c>
      <c r="DN15" s="109">
        <v>5.4000000000000001E-4</v>
      </c>
      <c r="DO15" s="109">
        <v>5.4000000000000001E-4</v>
      </c>
      <c r="DP15" s="109">
        <v>5.5000000000000003E-4</v>
      </c>
    </row>
    <row r="16" spans="1:120" x14ac:dyDescent="0.25">
      <c r="A16" t="s">
        <v>132</v>
      </c>
      <c r="B16" t="s">
        <v>133</v>
      </c>
      <c r="C16" t="s">
        <v>143</v>
      </c>
      <c r="D16" t="s">
        <v>135</v>
      </c>
      <c r="E16">
        <v>50</v>
      </c>
      <c r="F16" t="s">
        <v>136</v>
      </c>
      <c r="G16" t="s">
        <v>137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09">
        <v>0</v>
      </c>
      <c r="AV16">
        <v>1.3999999999999999E-4</v>
      </c>
      <c r="AW16">
        <v>3.6999999999999999E-4</v>
      </c>
      <c r="AX16">
        <v>6.8000000000000005E-4</v>
      </c>
      <c r="AY16">
        <v>1.2899999999999999E-3</v>
      </c>
      <c r="AZ16" s="109">
        <v>2.0999999999999999E-3</v>
      </c>
      <c r="BA16" s="109">
        <v>3.1099999999999999E-3</v>
      </c>
      <c r="BB16">
        <v>4.4000000000000003E-3</v>
      </c>
      <c r="BC16">
        <v>5.9100000000000003E-3</v>
      </c>
      <c r="BD16">
        <v>7.6899999999999998E-3</v>
      </c>
      <c r="BE16">
        <v>9.7300000000000008E-3</v>
      </c>
      <c r="BF16">
        <v>1.197E-2</v>
      </c>
      <c r="BG16">
        <v>1.443E-2</v>
      </c>
      <c r="BH16">
        <v>1.6979999999999999E-2</v>
      </c>
      <c r="BI16">
        <v>1.958E-2</v>
      </c>
      <c r="BJ16">
        <v>2.2175E-2</v>
      </c>
      <c r="BK16">
        <v>2.4799999999999999E-2</v>
      </c>
      <c r="BL16">
        <v>2.7449999999999999E-2</v>
      </c>
      <c r="BM16">
        <v>0.03</v>
      </c>
      <c r="BN16">
        <v>3.2489999999999998E-2</v>
      </c>
      <c r="BO16">
        <v>3.4950000000000002E-2</v>
      </c>
      <c r="BP16">
        <v>3.7400000000000003E-2</v>
      </c>
      <c r="BQ16">
        <v>3.9899999999999998E-2</v>
      </c>
      <c r="BR16">
        <v>4.2345000000000001E-2</v>
      </c>
      <c r="BS16">
        <v>4.4795000000000001E-2</v>
      </c>
      <c r="BT16">
        <v>4.7274999999999998E-2</v>
      </c>
      <c r="BU16">
        <v>4.9704999999999999E-2</v>
      </c>
      <c r="BV16">
        <v>5.2095000000000002E-2</v>
      </c>
      <c r="BW16">
        <v>5.4489999999999997E-2</v>
      </c>
      <c r="BX16">
        <v>5.6989999999999999E-2</v>
      </c>
      <c r="BY16">
        <v>5.9330000000000001E-2</v>
      </c>
      <c r="BZ16">
        <v>6.1785E-2</v>
      </c>
      <c r="CA16">
        <v>6.4119999999999996E-2</v>
      </c>
      <c r="CB16">
        <v>6.6585000000000005E-2</v>
      </c>
      <c r="CC16">
        <v>6.8955000000000002E-2</v>
      </c>
      <c r="CD16">
        <v>7.1370000000000003E-2</v>
      </c>
      <c r="CE16">
        <v>7.3774999999999993E-2</v>
      </c>
      <c r="CF16">
        <v>7.6200000000000004E-2</v>
      </c>
      <c r="CG16">
        <v>7.8579999999999997E-2</v>
      </c>
      <c r="CH16">
        <v>8.1004999999999994E-2</v>
      </c>
      <c r="CI16">
        <v>8.3375000000000005E-2</v>
      </c>
      <c r="CJ16">
        <v>8.5769999999999999E-2</v>
      </c>
      <c r="CK16">
        <v>8.8270000000000001E-2</v>
      </c>
      <c r="CL16">
        <v>9.0660000000000004E-2</v>
      </c>
      <c r="CM16">
        <v>9.3119999999999994E-2</v>
      </c>
      <c r="CN16">
        <v>9.5560000000000006E-2</v>
      </c>
      <c r="CO16">
        <v>9.8064999999999999E-2</v>
      </c>
      <c r="CP16">
        <v>0.100615</v>
      </c>
      <c r="CQ16">
        <v>0.103005</v>
      </c>
      <c r="CR16">
        <v>0.105555</v>
      </c>
      <c r="CS16">
        <v>0.108075</v>
      </c>
      <c r="CT16">
        <v>0.110625</v>
      </c>
      <c r="CU16">
        <v>0.11302</v>
      </c>
      <c r="CV16">
        <v>0.11551</v>
      </c>
      <c r="CW16">
        <v>0.118145</v>
      </c>
      <c r="CX16">
        <v>0.12063500000000001</v>
      </c>
      <c r="CY16">
        <v>0.12321500000000001</v>
      </c>
      <c r="CZ16">
        <v>0.12573500000000001</v>
      </c>
      <c r="DA16">
        <v>0.12807499999999999</v>
      </c>
      <c r="DB16">
        <v>0.13070499999999999</v>
      </c>
      <c r="DC16">
        <v>0.13314000000000001</v>
      </c>
      <c r="DD16">
        <v>0.13558000000000001</v>
      </c>
      <c r="DE16">
        <v>0.13789499999999999</v>
      </c>
      <c r="DF16">
        <v>0.14051</v>
      </c>
      <c r="DG16">
        <v>0.14302000000000001</v>
      </c>
      <c r="DH16">
        <v>0.14547499999999999</v>
      </c>
      <c r="DI16">
        <v>0.148115</v>
      </c>
      <c r="DJ16">
        <v>0.15045</v>
      </c>
      <c r="DK16">
        <v>0.15285499999999999</v>
      </c>
      <c r="DL16">
        <v>0.155335</v>
      </c>
      <c r="DM16">
        <v>0.15787000000000001</v>
      </c>
      <c r="DN16">
        <v>0.16026499999999999</v>
      </c>
      <c r="DO16">
        <v>0.16283500000000001</v>
      </c>
      <c r="DP16">
        <v>0.16559499999999999</v>
      </c>
    </row>
    <row r="17" spans="1:120" x14ac:dyDescent="0.25">
      <c r="A17" t="s">
        <v>132</v>
      </c>
      <c r="B17" t="s">
        <v>133</v>
      </c>
      <c r="C17" t="s">
        <v>143</v>
      </c>
      <c r="D17" t="s">
        <v>135</v>
      </c>
      <c r="E17">
        <v>50</v>
      </c>
      <c r="F17" t="s">
        <v>138</v>
      </c>
      <c r="G17" t="s">
        <v>141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 s="109">
        <v>0</v>
      </c>
      <c r="AU17" s="109">
        <v>1.0000000000000001E-5</v>
      </c>
      <c r="AV17" s="109">
        <v>2.0000000000000002E-5</v>
      </c>
      <c r="AW17" s="109">
        <v>3.0000000000000001E-5</v>
      </c>
      <c r="AX17" s="109">
        <v>4.0000000000000003E-5</v>
      </c>
      <c r="AY17" s="109">
        <v>5.0000000000000002E-5</v>
      </c>
      <c r="AZ17" s="109">
        <v>6.9999999999999994E-5</v>
      </c>
      <c r="BA17" s="109">
        <v>9.0000000000000006E-5</v>
      </c>
      <c r="BB17" s="109">
        <v>1E-4</v>
      </c>
      <c r="BC17" s="109">
        <v>1.2E-4</v>
      </c>
      <c r="BD17" s="109">
        <v>1.35E-4</v>
      </c>
      <c r="BE17" s="109">
        <v>1.4999999999999999E-4</v>
      </c>
      <c r="BF17" s="109">
        <v>1.6000000000000001E-4</v>
      </c>
      <c r="BG17" s="109">
        <v>1.8000000000000001E-4</v>
      </c>
      <c r="BH17" s="109">
        <v>1.8000000000000001E-4</v>
      </c>
      <c r="BI17" s="109">
        <v>1.9000000000000001E-4</v>
      </c>
      <c r="BJ17" s="109">
        <v>2.0000000000000001E-4</v>
      </c>
      <c r="BK17" s="109">
        <v>2.1000000000000001E-4</v>
      </c>
      <c r="BL17" s="109">
        <v>2.1000000000000001E-4</v>
      </c>
      <c r="BM17" s="109">
        <v>2.2000000000000001E-4</v>
      </c>
      <c r="BN17" s="109">
        <v>2.2000000000000001E-4</v>
      </c>
      <c r="BO17" s="109">
        <v>2.3000000000000001E-4</v>
      </c>
      <c r="BP17" s="109">
        <v>2.3000000000000001E-4</v>
      </c>
      <c r="BQ17" s="109">
        <v>2.4000000000000001E-4</v>
      </c>
      <c r="BR17" s="109">
        <v>2.4000000000000001E-4</v>
      </c>
      <c r="BS17" s="109">
        <v>2.5000000000000001E-4</v>
      </c>
      <c r="BT17" s="109">
        <v>2.5999999999999998E-4</v>
      </c>
      <c r="BU17" s="109">
        <v>2.7E-4</v>
      </c>
      <c r="BV17" s="109">
        <v>2.7999999999999998E-4</v>
      </c>
      <c r="BW17" s="109">
        <v>2.9E-4</v>
      </c>
      <c r="BX17" s="109">
        <v>2.9999999999999997E-4</v>
      </c>
      <c r="BY17" s="109">
        <v>3.1E-4</v>
      </c>
      <c r="BZ17" s="109">
        <v>3.2000000000000003E-4</v>
      </c>
      <c r="CA17" s="109">
        <v>3.3E-4</v>
      </c>
      <c r="CB17" s="109">
        <v>3.4000000000000002E-4</v>
      </c>
      <c r="CC17" s="109">
        <v>3.5E-4</v>
      </c>
      <c r="CD17" s="109">
        <v>3.6000000000000002E-4</v>
      </c>
      <c r="CE17" s="109">
        <v>3.6999999999999999E-4</v>
      </c>
      <c r="CF17" s="109">
        <v>3.8000000000000002E-4</v>
      </c>
      <c r="CG17" s="109">
        <v>3.8999999999999999E-4</v>
      </c>
      <c r="CH17" s="109">
        <v>4.0000000000000002E-4</v>
      </c>
      <c r="CI17" s="109">
        <v>4.0999999999999999E-4</v>
      </c>
      <c r="CJ17" s="109">
        <v>4.2000000000000002E-4</v>
      </c>
      <c r="CK17" s="109">
        <v>4.2999999999999999E-4</v>
      </c>
      <c r="CL17" s="109">
        <v>4.4000000000000002E-4</v>
      </c>
      <c r="CM17" s="109">
        <v>4.4000000000000002E-4</v>
      </c>
      <c r="CN17" s="109">
        <v>4.4999999999999999E-4</v>
      </c>
      <c r="CO17" s="109">
        <v>4.6000000000000001E-4</v>
      </c>
      <c r="CP17" s="109">
        <v>4.6999999999999999E-4</v>
      </c>
      <c r="CQ17" s="109">
        <v>4.8000000000000001E-4</v>
      </c>
      <c r="CR17" s="109">
        <v>4.8999999999999998E-4</v>
      </c>
      <c r="CS17" s="109">
        <v>5.0000000000000001E-4</v>
      </c>
      <c r="CT17" s="109">
        <v>5.1000000000000004E-4</v>
      </c>
      <c r="CU17" s="109">
        <v>5.1000000000000004E-4</v>
      </c>
      <c r="CV17" s="109">
        <v>5.2999999999999998E-4</v>
      </c>
      <c r="CW17" s="109">
        <v>5.2999999999999998E-4</v>
      </c>
      <c r="CX17" s="109">
        <v>5.4000000000000001E-4</v>
      </c>
      <c r="CY17" s="109">
        <v>5.5000000000000003E-4</v>
      </c>
      <c r="CZ17">
        <v>5.5999999999999995E-4</v>
      </c>
      <c r="DA17">
        <v>5.5999999999999995E-4</v>
      </c>
      <c r="DB17">
        <v>5.6999999999999998E-4</v>
      </c>
      <c r="DC17">
        <v>5.8E-4</v>
      </c>
      <c r="DD17">
        <v>5.9000000000000003E-4</v>
      </c>
      <c r="DE17">
        <v>5.9999999999999995E-4</v>
      </c>
      <c r="DF17">
        <v>6.0999999999999997E-4</v>
      </c>
      <c r="DG17">
        <v>6.0999999999999997E-4</v>
      </c>
      <c r="DH17">
        <v>6.2E-4</v>
      </c>
      <c r="DI17">
        <v>6.3000000000000003E-4</v>
      </c>
      <c r="DJ17">
        <v>6.3500000000000004E-4</v>
      </c>
      <c r="DK17">
        <v>6.4000000000000005E-4</v>
      </c>
      <c r="DL17">
        <v>6.4999999999999997E-4</v>
      </c>
      <c r="DM17">
        <v>6.6E-4</v>
      </c>
      <c r="DN17">
        <v>6.6E-4</v>
      </c>
      <c r="DO17">
        <v>6.7000000000000002E-4</v>
      </c>
      <c r="DP17">
        <v>6.8000000000000005E-4</v>
      </c>
    </row>
    <row r="18" spans="1:120" x14ac:dyDescent="0.25">
      <c r="A18" t="s">
        <v>132</v>
      </c>
      <c r="B18" t="s">
        <v>133</v>
      </c>
      <c r="C18" t="s">
        <v>143</v>
      </c>
      <c r="D18" t="s">
        <v>135</v>
      </c>
      <c r="E18">
        <v>83</v>
      </c>
      <c r="F18" t="s">
        <v>136</v>
      </c>
      <c r="G18" t="s">
        <v>137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9">
        <v>1.0000000000000001E-5</v>
      </c>
      <c r="AV18">
        <v>1.6000000000000001E-4</v>
      </c>
      <c r="AW18">
        <v>3.8999999999999999E-4</v>
      </c>
      <c r="AX18">
        <v>7.2000000000000005E-4</v>
      </c>
      <c r="AY18" s="109">
        <v>1.3699999999999999E-3</v>
      </c>
      <c r="AZ18" s="109">
        <v>2.2200000000000002E-3</v>
      </c>
      <c r="BA18">
        <v>3.2699999999999999E-3</v>
      </c>
      <c r="BB18">
        <v>4.6100000000000004E-3</v>
      </c>
      <c r="BC18">
        <v>6.1799999999999997E-3</v>
      </c>
      <c r="BD18">
        <v>8.0000000000000002E-3</v>
      </c>
      <c r="BE18">
        <v>1.01117E-2</v>
      </c>
      <c r="BF18">
        <v>1.24034E-2</v>
      </c>
      <c r="BG18">
        <v>1.49617E-2</v>
      </c>
      <c r="BH18">
        <v>1.7581699999999999E-2</v>
      </c>
      <c r="BI18">
        <v>2.0241700000000001E-2</v>
      </c>
      <c r="BJ18">
        <v>2.2890000000000001E-2</v>
      </c>
      <c r="BK18">
        <v>2.5601700000000002E-2</v>
      </c>
      <c r="BL18">
        <v>2.8333400000000002E-2</v>
      </c>
      <c r="BM18">
        <v>3.09217E-2</v>
      </c>
      <c r="BN18">
        <v>3.3523400000000002E-2</v>
      </c>
      <c r="BO18">
        <v>3.6133400000000003E-2</v>
      </c>
      <c r="BP18">
        <v>3.8671900000000002E-2</v>
      </c>
      <c r="BQ18">
        <v>4.1410000000000002E-2</v>
      </c>
      <c r="BR18">
        <v>4.3950200000000002E-2</v>
      </c>
      <c r="BS18">
        <v>4.6571700000000001E-2</v>
      </c>
      <c r="BT18">
        <v>4.91534E-2</v>
      </c>
      <c r="BU18">
        <v>5.1736799999999999E-2</v>
      </c>
      <c r="BV18">
        <v>5.4305100000000002E-2</v>
      </c>
      <c r="BW18">
        <v>5.6843400000000002E-2</v>
      </c>
      <c r="BX18">
        <v>5.9493400000000002E-2</v>
      </c>
      <c r="BY18">
        <v>6.20034E-2</v>
      </c>
      <c r="BZ18">
        <v>6.4681699999999995E-2</v>
      </c>
      <c r="CA18">
        <v>6.7239999999999994E-2</v>
      </c>
      <c r="CB18">
        <v>6.9941699999999996E-2</v>
      </c>
      <c r="CC18">
        <v>7.25634E-2</v>
      </c>
      <c r="CD18">
        <v>7.5373399999999993E-2</v>
      </c>
      <c r="CE18">
        <v>7.7953400000000006E-2</v>
      </c>
      <c r="CF18">
        <v>8.0818500000000001E-2</v>
      </c>
      <c r="CG18">
        <v>8.3301700000000006E-2</v>
      </c>
      <c r="CH18">
        <v>8.60017E-2</v>
      </c>
      <c r="CI18">
        <v>8.8675100000000007E-2</v>
      </c>
      <c r="CJ18">
        <v>9.1455099999999998E-2</v>
      </c>
      <c r="CK18">
        <v>9.4171699999999997E-2</v>
      </c>
      <c r="CL18">
        <v>9.6775100000000003E-2</v>
      </c>
      <c r="CM18">
        <v>9.96919E-2</v>
      </c>
      <c r="CN18">
        <v>0.1024021</v>
      </c>
      <c r="CO18">
        <v>0.10488020000000001</v>
      </c>
      <c r="CP18">
        <v>0.1079953</v>
      </c>
      <c r="CQ18">
        <v>0.11070339999999999</v>
      </c>
      <c r="CR18">
        <v>0.1133019</v>
      </c>
      <c r="CS18">
        <v>0.11612169999999999</v>
      </c>
      <c r="CT18">
        <v>0.119187</v>
      </c>
      <c r="CU18">
        <v>0.1218602</v>
      </c>
      <c r="CV18">
        <v>0.1249523</v>
      </c>
      <c r="CW18">
        <v>0.12783059999999999</v>
      </c>
      <c r="CX18">
        <v>0.13046679999999999</v>
      </c>
      <c r="CY18">
        <v>0.13348679999999999</v>
      </c>
      <c r="CZ18">
        <v>0.1359185</v>
      </c>
      <c r="DA18">
        <v>0.13977890000000001</v>
      </c>
      <c r="DB18">
        <v>0.1420942</v>
      </c>
      <c r="DC18">
        <v>0.1449202</v>
      </c>
      <c r="DD18">
        <v>0.147537</v>
      </c>
      <c r="DE18">
        <v>0.15115700000000001</v>
      </c>
      <c r="DF18">
        <v>0.15329509999999999</v>
      </c>
      <c r="DG18">
        <v>0.15670020000000001</v>
      </c>
      <c r="DH18">
        <v>0.15905759999999999</v>
      </c>
      <c r="DI18">
        <v>0.16284419999999999</v>
      </c>
      <c r="DJ18">
        <v>0.16490679999999999</v>
      </c>
      <c r="DK18">
        <v>0.1686685</v>
      </c>
      <c r="DL18">
        <v>0.17083680000000001</v>
      </c>
      <c r="DM18">
        <v>0.1735717</v>
      </c>
      <c r="DN18">
        <v>0.17626059999999999</v>
      </c>
      <c r="DO18">
        <v>0.1803206</v>
      </c>
      <c r="DP18">
        <v>0.18255360000000001</v>
      </c>
    </row>
    <row r="19" spans="1:120" x14ac:dyDescent="0.25">
      <c r="A19" t="s">
        <v>132</v>
      </c>
      <c r="B19" t="s">
        <v>133</v>
      </c>
      <c r="C19" t="s">
        <v>143</v>
      </c>
      <c r="D19" t="s">
        <v>135</v>
      </c>
      <c r="E19">
        <v>83</v>
      </c>
      <c r="F19" t="s">
        <v>138</v>
      </c>
      <c r="G19" t="s">
        <v>141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9">
        <v>1.0000000000000001E-5</v>
      </c>
      <c r="AU19" s="109">
        <v>1.0000000000000001E-5</v>
      </c>
      <c r="AV19" s="109">
        <v>2.0000000000000002E-5</v>
      </c>
      <c r="AW19" s="109">
        <v>4.0000000000000003E-5</v>
      </c>
      <c r="AX19" s="109">
        <v>5.0000000000000002E-5</v>
      </c>
      <c r="AY19" s="109">
        <v>6.9999999999999994E-5</v>
      </c>
      <c r="AZ19" s="109">
        <v>1E-4</v>
      </c>
      <c r="BA19" s="109">
        <v>1.2E-4</v>
      </c>
      <c r="BB19" s="109">
        <v>1.3999999999999999E-4</v>
      </c>
      <c r="BC19" s="109">
        <v>1.6000000000000001E-4</v>
      </c>
      <c r="BD19" s="109">
        <v>1.8000000000000001E-4</v>
      </c>
      <c r="BE19" s="109">
        <v>2.0000000000000001E-4</v>
      </c>
      <c r="BF19" s="109">
        <v>2.2000000000000001E-4</v>
      </c>
      <c r="BG19" s="109">
        <v>2.3000000000000001E-4</v>
      </c>
      <c r="BH19" s="109">
        <v>2.4000000000000001E-4</v>
      </c>
      <c r="BI19" s="109">
        <v>2.5000000000000001E-4</v>
      </c>
      <c r="BJ19" s="109">
        <v>2.5999999999999998E-4</v>
      </c>
      <c r="BK19" s="109">
        <v>2.7E-4</v>
      </c>
      <c r="BL19" s="109">
        <v>2.7E-4</v>
      </c>
      <c r="BM19" s="109">
        <v>2.7999999999999998E-4</v>
      </c>
      <c r="BN19" s="109">
        <v>2.7999999999999998E-4</v>
      </c>
      <c r="BO19" s="109">
        <v>2.7999999999999998E-4</v>
      </c>
      <c r="BP19" s="109">
        <v>2.9E-4</v>
      </c>
      <c r="BQ19" s="109">
        <v>2.9E-4</v>
      </c>
      <c r="BR19" s="109">
        <v>2.9999999999999997E-4</v>
      </c>
      <c r="BS19" s="109">
        <v>2.9999999999999997E-4</v>
      </c>
      <c r="BT19" s="109">
        <v>3.1E-4</v>
      </c>
      <c r="BU19" s="109">
        <v>3.2170000000000001E-4</v>
      </c>
      <c r="BV19" s="109">
        <v>3.3E-4</v>
      </c>
      <c r="BW19" s="109">
        <v>3.5E-4</v>
      </c>
      <c r="BX19" s="109">
        <v>3.6000000000000002E-4</v>
      </c>
      <c r="BY19" s="109">
        <v>3.6999999999999999E-4</v>
      </c>
      <c r="BZ19" s="109">
        <v>3.8000000000000002E-4</v>
      </c>
      <c r="CA19" s="109">
        <v>4.0000000000000002E-4</v>
      </c>
      <c r="CB19" s="109">
        <v>4.0999999999999999E-4</v>
      </c>
      <c r="CC19" s="109">
        <v>4.2000000000000002E-4</v>
      </c>
      <c r="CD19" s="109">
        <v>4.2999999999999999E-4</v>
      </c>
      <c r="CE19" s="109">
        <v>4.417E-4</v>
      </c>
      <c r="CF19" s="109">
        <v>4.6000000000000001E-4</v>
      </c>
      <c r="CG19" s="109">
        <v>4.6999999999999999E-4</v>
      </c>
      <c r="CH19" s="109">
        <v>4.8000000000000001E-4</v>
      </c>
      <c r="CI19" s="109">
        <v>4.8999999999999998E-4</v>
      </c>
      <c r="CJ19" s="109">
        <v>5.0000000000000001E-4</v>
      </c>
      <c r="CK19" s="109">
        <v>5.1999999999999995E-4</v>
      </c>
      <c r="CL19" s="109">
        <v>5.2999999999999998E-4</v>
      </c>
      <c r="CM19" s="109">
        <v>5.4000000000000001E-4</v>
      </c>
      <c r="CN19" s="109">
        <v>5.5000000000000003E-4</v>
      </c>
      <c r="CO19">
        <v>5.5999999999999995E-4</v>
      </c>
      <c r="CP19">
        <v>5.7169999999999996E-4</v>
      </c>
      <c r="CQ19">
        <v>5.9000000000000003E-4</v>
      </c>
      <c r="CR19">
        <v>5.9999999999999995E-4</v>
      </c>
      <c r="CS19">
        <v>6.0999999999999997E-4</v>
      </c>
      <c r="CT19">
        <v>6.2E-4</v>
      </c>
      <c r="CU19">
        <v>6.3000000000000003E-4</v>
      </c>
      <c r="CV19">
        <v>6.4000000000000005E-4</v>
      </c>
      <c r="CW19">
        <v>6.6E-4</v>
      </c>
      <c r="CX19">
        <v>6.6E-4</v>
      </c>
      <c r="CY19">
        <v>6.8000000000000005E-4</v>
      </c>
      <c r="CZ19">
        <v>6.8999999999999997E-4</v>
      </c>
      <c r="DA19">
        <v>6.9999999999999999E-4</v>
      </c>
      <c r="DB19">
        <v>7.1000000000000002E-4</v>
      </c>
      <c r="DC19">
        <v>7.2000000000000005E-4</v>
      </c>
      <c r="DD19">
        <v>7.2999999999999996E-4</v>
      </c>
      <c r="DE19">
        <v>7.3999999999999999E-4</v>
      </c>
      <c r="DF19">
        <v>7.5000000000000002E-4</v>
      </c>
      <c r="DG19">
        <v>7.6000000000000004E-4</v>
      </c>
      <c r="DH19">
        <v>7.6999999999999996E-4</v>
      </c>
      <c r="DI19">
        <v>7.7999999999999999E-4</v>
      </c>
      <c r="DJ19">
        <v>7.9000000000000001E-4</v>
      </c>
      <c r="DK19">
        <v>8.0000000000000004E-4</v>
      </c>
      <c r="DL19">
        <v>8.1170000000000005E-4</v>
      </c>
      <c r="DM19">
        <v>8.1999999999999998E-4</v>
      </c>
      <c r="DN19">
        <v>8.1999999999999998E-4</v>
      </c>
      <c r="DO19">
        <v>8.3000000000000001E-4</v>
      </c>
      <c r="DP19">
        <v>8.4000000000000003E-4</v>
      </c>
    </row>
    <row r="20" spans="1:120" x14ac:dyDescent="0.25">
      <c r="A20" t="s">
        <v>132</v>
      </c>
      <c r="B20" t="s">
        <v>133</v>
      </c>
      <c r="C20" t="s">
        <v>143</v>
      </c>
      <c r="D20" t="s">
        <v>135</v>
      </c>
      <c r="E20">
        <v>95</v>
      </c>
      <c r="F20" t="s">
        <v>136</v>
      </c>
      <c r="G20" t="s">
        <v>137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9">
        <v>1.0000000000000001E-5</v>
      </c>
      <c r="AV20">
        <v>1.7000000000000001E-4</v>
      </c>
      <c r="AW20">
        <v>4.2049999999999998E-4</v>
      </c>
      <c r="AX20" s="109">
        <v>7.9000000000000001E-4</v>
      </c>
      <c r="AY20" s="109">
        <v>1.48E-3</v>
      </c>
      <c r="AZ20" s="109">
        <v>2.3999999999999998E-3</v>
      </c>
      <c r="BA20">
        <v>3.5209999999999998E-3</v>
      </c>
      <c r="BB20">
        <v>4.9525000000000003E-3</v>
      </c>
      <c r="BC20">
        <v>6.7099999999999998E-3</v>
      </c>
      <c r="BD20">
        <v>8.6344999999999998E-3</v>
      </c>
      <c r="BE20">
        <v>1.09435E-2</v>
      </c>
      <c r="BF20">
        <v>1.3381000000000001E-2</v>
      </c>
      <c r="BG20">
        <v>1.6181500000000001E-2</v>
      </c>
      <c r="BH20">
        <v>1.9040499999999998E-2</v>
      </c>
      <c r="BI20">
        <v>2.1985000000000001E-2</v>
      </c>
      <c r="BJ20">
        <v>2.4900499999999999E-2</v>
      </c>
      <c r="BK20">
        <v>2.7890499999999999E-2</v>
      </c>
      <c r="BL20">
        <v>3.0870999999999999E-2</v>
      </c>
      <c r="BM20">
        <v>3.3772000000000003E-2</v>
      </c>
      <c r="BN20">
        <v>3.6749999999999998E-2</v>
      </c>
      <c r="BO20">
        <v>3.9564000000000002E-2</v>
      </c>
      <c r="BP20">
        <v>4.2196499999999998E-2</v>
      </c>
      <c r="BQ20">
        <v>4.5400500000000003E-2</v>
      </c>
      <c r="BR20">
        <v>4.8212499999999998E-2</v>
      </c>
      <c r="BS20">
        <v>5.0810500000000001E-2</v>
      </c>
      <c r="BT20">
        <v>5.3522E-2</v>
      </c>
      <c r="BU20">
        <v>5.6367E-2</v>
      </c>
      <c r="BV20">
        <v>5.9073000000000001E-2</v>
      </c>
      <c r="BW20">
        <v>6.2150499999999997E-2</v>
      </c>
      <c r="BX20">
        <v>6.4959000000000003E-2</v>
      </c>
      <c r="BY20">
        <v>6.7586499999999994E-2</v>
      </c>
      <c r="BZ20">
        <v>7.0619000000000001E-2</v>
      </c>
      <c r="CA20">
        <v>7.3181999999999997E-2</v>
      </c>
      <c r="CB20">
        <v>7.6040499999999997E-2</v>
      </c>
      <c r="CC20">
        <v>7.8586000000000003E-2</v>
      </c>
      <c r="CD20">
        <v>8.1820500000000004E-2</v>
      </c>
      <c r="CE20">
        <v>8.3969500000000002E-2</v>
      </c>
      <c r="CF20">
        <v>8.7031499999999998E-2</v>
      </c>
      <c r="CG20">
        <v>8.9618500000000004E-2</v>
      </c>
      <c r="CH20">
        <v>9.2471499999999998E-2</v>
      </c>
      <c r="CI20">
        <v>9.5330499999999999E-2</v>
      </c>
      <c r="CJ20">
        <v>9.8008499999999998E-2</v>
      </c>
      <c r="CK20">
        <v>0.10156800000000001</v>
      </c>
      <c r="CL20">
        <v>0.1031545</v>
      </c>
      <c r="CM20">
        <v>0.106862</v>
      </c>
      <c r="CN20">
        <v>0.1090255</v>
      </c>
      <c r="CO20">
        <v>0.1118025</v>
      </c>
      <c r="CP20">
        <v>0.1157205</v>
      </c>
      <c r="CQ20">
        <v>0.11784</v>
      </c>
      <c r="CR20">
        <v>0.12033000000000001</v>
      </c>
      <c r="CS20">
        <v>0.1230475</v>
      </c>
      <c r="CT20">
        <v>0.12776699999999999</v>
      </c>
      <c r="CU20">
        <v>0.13029399999999999</v>
      </c>
      <c r="CV20">
        <v>0.13250300000000001</v>
      </c>
      <c r="CW20">
        <v>0.1364505</v>
      </c>
      <c r="CX20">
        <v>0.13741249999999999</v>
      </c>
      <c r="CY20">
        <v>0.14294850000000001</v>
      </c>
      <c r="CZ20">
        <v>0.14374999999999999</v>
      </c>
      <c r="DA20">
        <v>0.149557</v>
      </c>
      <c r="DB20">
        <v>0.151616</v>
      </c>
      <c r="DC20">
        <v>0.15318699999999999</v>
      </c>
      <c r="DD20">
        <v>0.15835949999999999</v>
      </c>
      <c r="DE20">
        <v>0.16083700000000001</v>
      </c>
      <c r="DF20">
        <v>0.16276399999999999</v>
      </c>
      <c r="DG20">
        <v>0.16853599999999999</v>
      </c>
      <c r="DH20">
        <v>0.16890250000000001</v>
      </c>
      <c r="DI20">
        <v>0.17412250000000001</v>
      </c>
      <c r="DJ20">
        <v>0.17534649999999999</v>
      </c>
      <c r="DK20">
        <v>0.1798825</v>
      </c>
      <c r="DL20">
        <v>0.1806885</v>
      </c>
      <c r="DM20">
        <v>0.18698200000000001</v>
      </c>
      <c r="DN20">
        <v>0.19013150000000001</v>
      </c>
      <c r="DO20">
        <v>0.19211400000000001</v>
      </c>
      <c r="DP20">
        <v>0.19331899999999999</v>
      </c>
    </row>
    <row r="21" spans="1:120" x14ac:dyDescent="0.25">
      <c r="A21" t="s">
        <v>132</v>
      </c>
      <c r="B21" t="s">
        <v>133</v>
      </c>
      <c r="C21" s="109" t="s">
        <v>143</v>
      </c>
      <c r="D21" s="109" t="s">
        <v>135</v>
      </c>
      <c r="E21">
        <v>95</v>
      </c>
      <c r="F21" s="109" t="s">
        <v>138</v>
      </c>
      <c r="G21" s="109" t="s">
        <v>141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 s="109">
        <v>0</v>
      </c>
      <c r="AT21" s="109">
        <v>1.0000000000000001E-5</v>
      </c>
      <c r="AU21" s="109">
        <v>1.0000000000000001E-5</v>
      </c>
      <c r="AV21" s="109">
        <v>3.0000000000000001E-5</v>
      </c>
      <c r="AW21" s="109">
        <v>4.0000000000000003E-5</v>
      </c>
      <c r="AX21" s="109">
        <v>6.0000000000000002E-5</v>
      </c>
      <c r="AY21" s="109">
        <v>9.0000000000000006E-5</v>
      </c>
      <c r="AZ21" s="109">
        <v>1.1E-4</v>
      </c>
      <c r="BA21" s="109">
        <v>1.3999999999999999E-4</v>
      </c>
      <c r="BB21" s="109">
        <v>1.7000000000000001E-4</v>
      </c>
      <c r="BC21" s="109">
        <v>1.9000000000000001E-4</v>
      </c>
      <c r="BD21" s="109">
        <v>2.1000000000000001E-4</v>
      </c>
      <c r="BE21" s="109">
        <v>2.4000000000000001E-4</v>
      </c>
      <c r="BF21" s="109">
        <v>2.5000000000000001E-4</v>
      </c>
      <c r="BG21" s="109">
        <v>2.7E-4</v>
      </c>
      <c r="BH21" s="109">
        <v>2.9E-4</v>
      </c>
      <c r="BI21" s="109">
        <v>2.9999999999999997E-4</v>
      </c>
      <c r="BJ21" s="109">
        <v>3.0049999999999999E-4</v>
      </c>
      <c r="BK21" s="109">
        <v>3.1E-4</v>
      </c>
      <c r="BL21" s="109">
        <v>3.2000000000000003E-4</v>
      </c>
      <c r="BM21" s="109">
        <v>3.2000000000000003E-4</v>
      </c>
      <c r="BN21" s="109">
        <v>3.3E-4</v>
      </c>
      <c r="BO21" s="109">
        <v>3.3E-4</v>
      </c>
      <c r="BP21" s="109">
        <v>3.3050000000000001E-4</v>
      </c>
      <c r="BQ21" s="109">
        <v>3.4000000000000002E-4</v>
      </c>
      <c r="BR21" s="109">
        <v>3.5E-4</v>
      </c>
      <c r="BS21" s="109">
        <v>3.6000000000000002E-4</v>
      </c>
      <c r="BT21" s="109">
        <v>3.6999999999999999E-4</v>
      </c>
      <c r="BU21" s="109">
        <v>3.8000000000000002E-4</v>
      </c>
      <c r="BV21" s="109">
        <v>4.0000000000000002E-4</v>
      </c>
      <c r="BW21" s="109">
        <v>4.0999999999999999E-4</v>
      </c>
      <c r="BX21" s="109">
        <v>4.2049999999999998E-4</v>
      </c>
      <c r="BY21" s="109">
        <v>4.4000000000000002E-4</v>
      </c>
      <c r="BZ21" s="109">
        <v>4.505E-4</v>
      </c>
      <c r="CA21" s="109">
        <v>4.6999999999999999E-4</v>
      </c>
      <c r="CB21" s="109">
        <v>4.8999999999999998E-4</v>
      </c>
      <c r="CC21" s="109">
        <v>5.0000000000000001E-4</v>
      </c>
      <c r="CD21" s="109">
        <v>5.1000000000000004E-4</v>
      </c>
      <c r="CE21" s="109">
        <v>5.2999999999999998E-4</v>
      </c>
      <c r="CF21" s="109">
        <v>5.5000000000000003E-4</v>
      </c>
      <c r="CG21">
        <v>5.5999999999999995E-4</v>
      </c>
      <c r="CH21">
        <v>5.8E-4</v>
      </c>
      <c r="CI21">
        <v>5.9049999999999999E-4</v>
      </c>
      <c r="CJ21">
        <v>6.1050000000000004E-4</v>
      </c>
      <c r="CK21">
        <v>6.3000000000000003E-4</v>
      </c>
      <c r="CL21">
        <v>6.4000000000000005E-4</v>
      </c>
      <c r="CM21">
        <v>6.6E-4</v>
      </c>
      <c r="CN21">
        <v>6.7049999999999998E-4</v>
      </c>
      <c r="CO21">
        <v>6.8999999999999997E-4</v>
      </c>
      <c r="CP21">
        <v>6.9999999999999999E-4</v>
      </c>
      <c r="CQ21">
        <v>7.205E-4</v>
      </c>
      <c r="CR21">
        <v>7.3050000000000003E-4</v>
      </c>
      <c r="CS21">
        <v>7.5049999999999997E-4</v>
      </c>
      <c r="CT21">
        <v>7.7050000000000003E-4</v>
      </c>
      <c r="CU21">
        <v>7.9000000000000001E-4</v>
      </c>
      <c r="CV21">
        <v>7.9049999999999997E-4</v>
      </c>
      <c r="CW21">
        <v>8.1050000000000002E-4</v>
      </c>
      <c r="CX21">
        <v>8.2050000000000005E-4</v>
      </c>
      <c r="CY21">
        <v>8.4000000000000003E-4</v>
      </c>
      <c r="CZ21">
        <v>8.4049999999999999E-4</v>
      </c>
      <c r="DA21">
        <v>8.5999999999999998E-4</v>
      </c>
      <c r="DB21">
        <v>8.7000000000000001E-4</v>
      </c>
      <c r="DC21">
        <v>8.8049999999999999E-4</v>
      </c>
      <c r="DD21">
        <v>8.8999999999999995E-4</v>
      </c>
      <c r="DE21">
        <v>9.0050000000000004E-4</v>
      </c>
      <c r="DF21">
        <v>9.2000000000000003E-4</v>
      </c>
      <c r="DG21">
        <v>9.3000000000000005E-4</v>
      </c>
      <c r="DH21">
        <v>9.5049999999999996E-4</v>
      </c>
      <c r="DI21">
        <v>9.6000000000000002E-4</v>
      </c>
      <c r="DJ21">
        <v>9.7999999999999997E-4</v>
      </c>
      <c r="DK21">
        <v>9.8999999999999999E-4</v>
      </c>
      <c r="DL21">
        <v>1E-3</v>
      </c>
      <c r="DM21">
        <v>1.01E-3</v>
      </c>
      <c r="DN21">
        <v>1.0200000000000001E-3</v>
      </c>
      <c r="DO21">
        <v>1.0300000000000001E-3</v>
      </c>
      <c r="DP21">
        <v>1.0399999999999999E-3</v>
      </c>
    </row>
    <row r="22" spans="1:120" x14ac:dyDescent="0.25">
      <c r="A22" t="s">
        <v>132</v>
      </c>
      <c r="B22" t="s">
        <v>133</v>
      </c>
      <c r="C22" s="109" t="s">
        <v>93</v>
      </c>
      <c r="D22" s="109" t="s">
        <v>135</v>
      </c>
      <c r="E22" s="109">
        <v>5</v>
      </c>
      <c r="F22" s="109" t="s">
        <v>136</v>
      </c>
      <c r="G22" s="109" t="s">
        <v>137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419.54312299999998</v>
      </c>
      <c r="AQ22">
        <v>422.65471300000002</v>
      </c>
      <c r="AR22">
        <v>425.78752850000001</v>
      </c>
      <c r="AS22">
        <v>428.99762650000002</v>
      </c>
      <c r="AT22">
        <v>432.267042</v>
      </c>
      <c r="AU22">
        <v>435.54690399999998</v>
      </c>
      <c r="AV22">
        <v>438.8838715</v>
      </c>
      <c r="AW22">
        <v>442.28042299999998</v>
      </c>
      <c r="AX22">
        <v>445.73916050000003</v>
      </c>
      <c r="AY22">
        <v>449.2907515</v>
      </c>
      <c r="AZ22">
        <v>452.85997900000001</v>
      </c>
      <c r="BA22">
        <v>456.43891450000001</v>
      </c>
      <c r="BB22">
        <v>460.07752549999998</v>
      </c>
      <c r="BC22">
        <v>463.73395149999999</v>
      </c>
      <c r="BD22">
        <v>467.46362449999998</v>
      </c>
      <c r="BE22">
        <v>471.22267399999998</v>
      </c>
      <c r="BF22">
        <v>475.02499699999998</v>
      </c>
      <c r="BG22">
        <v>478.87194699999998</v>
      </c>
      <c r="BH22">
        <v>482.76328749999999</v>
      </c>
      <c r="BI22">
        <v>486.69781649999999</v>
      </c>
      <c r="BJ22">
        <v>490.66183649999999</v>
      </c>
      <c r="BK22">
        <v>494.6587715</v>
      </c>
      <c r="BL22">
        <v>498.66904749999998</v>
      </c>
      <c r="BM22">
        <v>502.68511100000001</v>
      </c>
      <c r="BN22">
        <v>506.73250000000002</v>
      </c>
      <c r="BO22">
        <v>510.81741349999999</v>
      </c>
      <c r="BP22">
        <v>514.96345650000001</v>
      </c>
      <c r="BQ22">
        <v>519.13286049999999</v>
      </c>
      <c r="BR22">
        <v>523.39574949999997</v>
      </c>
      <c r="BS22">
        <v>527.71349999999995</v>
      </c>
      <c r="BT22">
        <v>532.02881600000001</v>
      </c>
      <c r="BU22">
        <v>536.31790550000005</v>
      </c>
      <c r="BV22">
        <v>540.64252799999997</v>
      </c>
      <c r="BW22">
        <v>544.98314200000004</v>
      </c>
      <c r="BX22">
        <v>549.3466995</v>
      </c>
      <c r="BY22">
        <v>553.749774</v>
      </c>
      <c r="BZ22">
        <v>558.18732599999998</v>
      </c>
      <c r="CA22">
        <v>562.69692799999996</v>
      </c>
      <c r="CB22">
        <v>567.23556050000002</v>
      </c>
      <c r="CC22">
        <v>571.79611599999998</v>
      </c>
      <c r="CD22">
        <v>576.38418049999996</v>
      </c>
      <c r="CE22">
        <v>581.000854</v>
      </c>
      <c r="CF22">
        <v>585.64802750000001</v>
      </c>
      <c r="CG22">
        <v>590.32715949999999</v>
      </c>
      <c r="CH22">
        <v>595.03989449999995</v>
      </c>
      <c r="CI22">
        <v>599.78904750000004</v>
      </c>
      <c r="CJ22">
        <v>604.566238</v>
      </c>
      <c r="CK22">
        <v>609.36946049999995</v>
      </c>
      <c r="CL22">
        <v>614.20651550000002</v>
      </c>
      <c r="CM22">
        <v>619.0749965</v>
      </c>
      <c r="CN22">
        <v>623.972489</v>
      </c>
      <c r="CO22">
        <v>628.90156649999994</v>
      </c>
      <c r="CP22">
        <v>633.83787949999999</v>
      </c>
      <c r="CQ22">
        <v>638.76979500000004</v>
      </c>
      <c r="CR22">
        <v>643.73516099999995</v>
      </c>
      <c r="CS22">
        <v>648.76374950000002</v>
      </c>
      <c r="CT22">
        <v>653.88492550000001</v>
      </c>
      <c r="CU22">
        <v>659.04848600000003</v>
      </c>
      <c r="CV22">
        <v>664.25515700000005</v>
      </c>
      <c r="CW22">
        <v>669.46729100000005</v>
      </c>
      <c r="CX22">
        <v>674.70284649999996</v>
      </c>
      <c r="CY22">
        <v>679.99162249999995</v>
      </c>
      <c r="CZ22">
        <v>685.33032349999996</v>
      </c>
      <c r="DA22">
        <v>690.71882149999999</v>
      </c>
      <c r="DB22">
        <v>696.15666999999996</v>
      </c>
      <c r="DC22">
        <v>701.64378250000004</v>
      </c>
      <c r="DD22">
        <v>707.18098599999996</v>
      </c>
      <c r="DE22">
        <v>712.76908900000001</v>
      </c>
      <c r="DF22">
        <v>718.45368699999995</v>
      </c>
      <c r="DG22">
        <v>724.20291950000001</v>
      </c>
      <c r="DH22">
        <v>730.02184650000004</v>
      </c>
      <c r="DI22">
        <v>735.90789400000006</v>
      </c>
      <c r="DJ22">
        <v>741.85624199999995</v>
      </c>
      <c r="DK22">
        <v>747.90463799999998</v>
      </c>
      <c r="DL22">
        <v>754.03181199999995</v>
      </c>
      <c r="DM22">
        <v>760.21655099999998</v>
      </c>
      <c r="DN22">
        <v>766.40543249999996</v>
      </c>
      <c r="DO22">
        <v>772.66557650000004</v>
      </c>
      <c r="DP22">
        <v>779.00813100000005</v>
      </c>
    </row>
    <row r="23" spans="1:120" x14ac:dyDescent="0.25">
      <c r="A23" t="s">
        <v>132</v>
      </c>
      <c r="B23" t="s">
        <v>133</v>
      </c>
      <c r="C23" s="109" t="s">
        <v>93</v>
      </c>
      <c r="D23" s="109" t="s">
        <v>135</v>
      </c>
      <c r="E23" s="109">
        <v>5</v>
      </c>
      <c r="F23" s="109" t="s">
        <v>138</v>
      </c>
      <c r="G23" s="109" t="s">
        <v>139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1.018532397</v>
      </c>
      <c r="AP23">
        <v>1.047682966</v>
      </c>
      <c r="AQ23">
        <v>1.0763828280000001</v>
      </c>
      <c r="AR23">
        <v>1.106709779</v>
      </c>
      <c r="AS23">
        <v>1.1338711029999999</v>
      </c>
      <c r="AT23">
        <v>1.157801093</v>
      </c>
      <c r="AU23">
        <v>1.1858893580000001</v>
      </c>
      <c r="AV23">
        <v>1.211616279</v>
      </c>
      <c r="AW23">
        <v>1.237400907</v>
      </c>
      <c r="AX23">
        <v>1.2658213279999999</v>
      </c>
      <c r="AY23">
        <v>1.2957318280000001</v>
      </c>
      <c r="AZ23">
        <v>1.3239038679999999</v>
      </c>
      <c r="BA23">
        <v>1.353225103</v>
      </c>
      <c r="BB23">
        <v>1.3858116620000001</v>
      </c>
      <c r="BC23">
        <v>1.4209458479999999</v>
      </c>
      <c r="BD23">
        <v>1.461602348</v>
      </c>
      <c r="BE23">
        <v>1.4910668279999999</v>
      </c>
      <c r="BF23">
        <v>1.513359975</v>
      </c>
      <c r="BG23">
        <v>1.541871956</v>
      </c>
      <c r="BH23">
        <v>1.5658835929999999</v>
      </c>
      <c r="BI23">
        <v>1.590883152</v>
      </c>
      <c r="BJ23">
        <v>1.6173404360000001</v>
      </c>
      <c r="BK23">
        <v>1.642345417</v>
      </c>
      <c r="BL23">
        <v>1.6694484169999999</v>
      </c>
      <c r="BM23">
        <v>1.7011344749999999</v>
      </c>
      <c r="BN23">
        <v>1.738845789</v>
      </c>
      <c r="BO23">
        <v>1.7722522890000001</v>
      </c>
      <c r="BP23">
        <v>1.8031247989999999</v>
      </c>
      <c r="BQ23">
        <v>1.830113799</v>
      </c>
      <c r="BR23">
        <v>1.8539763380000001</v>
      </c>
      <c r="BS23">
        <v>1.881114162</v>
      </c>
      <c r="BT23">
        <v>1.909268711</v>
      </c>
      <c r="BU23">
        <v>1.9328386719999999</v>
      </c>
      <c r="BV23">
        <v>1.9609927009999999</v>
      </c>
      <c r="BW23">
        <v>1.9904034070000001</v>
      </c>
      <c r="BX23">
        <v>2.0207805250000002</v>
      </c>
      <c r="BY23">
        <v>2.0501345249999998</v>
      </c>
      <c r="BZ23">
        <v>2.0794025249999999</v>
      </c>
      <c r="CA23">
        <v>2.107089475</v>
      </c>
      <c r="CB23">
        <v>2.1330364749999999</v>
      </c>
      <c r="CC23">
        <v>2.1562915249999999</v>
      </c>
      <c r="CD23">
        <v>2.1804344069999999</v>
      </c>
      <c r="CE23">
        <v>2.2051589069999999</v>
      </c>
      <c r="CF23">
        <v>2.2305131130000002</v>
      </c>
      <c r="CG23">
        <v>2.2568186130000001</v>
      </c>
      <c r="CH23">
        <v>2.285621436</v>
      </c>
      <c r="CI23">
        <v>2.3169519260000002</v>
      </c>
      <c r="CJ23">
        <v>2.3477178680000002</v>
      </c>
      <c r="CK23">
        <v>2.37607123</v>
      </c>
      <c r="CL23">
        <v>2.4028093190000002</v>
      </c>
      <c r="CM23">
        <v>2.4288810249999999</v>
      </c>
      <c r="CN23">
        <v>2.4517205739999999</v>
      </c>
      <c r="CO23">
        <v>2.4773482790000001</v>
      </c>
      <c r="CP23">
        <v>2.5028434069999999</v>
      </c>
      <c r="CQ23">
        <v>2.5254385539999999</v>
      </c>
      <c r="CR23">
        <v>2.5529999459999999</v>
      </c>
      <c r="CS23">
        <v>2.5817174459999999</v>
      </c>
      <c r="CT23">
        <v>2.6098255250000002</v>
      </c>
      <c r="CU23">
        <v>2.6392635250000001</v>
      </c>
      <c r="CV23">
        <v>2.6688845250000002</v>
      </c>
      <c r="CW23">
        <v>2.6990724259999999</v>
      </c>
      <c r="CX23">
        <v>2.727479926</v>
      </c>
      <c r="CY23">
        <v>2.754894926</v>
      </c>
      <c r="CZ23">
        <v>2.782265926</v>
      </c>
      <c r="DA23">
        <v>2.808715426</v>
      </c>
      <c r="DB23">
        <v>2.8352054259999999</v>
      </c>
      <c r="DC23">
        <v>2.8624334259999999</v>
      </c>
      <c r="DD23">
        <v>2.890111407</v>
      </c>
      <c r="DE23">
        <v>2.9192669069999999</v>
      </c>
      <c r="DF23">
        <v>2.9499164260000001</v>
      </c>
      <c r="DG23">
        <v>2.9810444949999999</v>
      </c>
      <c r="DH23">
        <v>3.0124989069999999</v>
      </c>
      <c r="DI23">
        <v>3.042354907</v>
      </c>
      <c r="DJ23">
        <v>3.0705544069999999</v>
      </c>
      <c r="DK23">
        <v>3.0970137700000002</v>
      </c>
      <c r="DL23">
        <v>3.1228187699999999</v>
      </c>
      <c r="DM23">
        <v>3.1491298579999998</v>
      </c>
      <c r="DN23">
        <v>3.1759479850000001</v>
      </c>
      <c r="DO23">
        <v>3.2037793969999999</v>
      </c>
      <c r="DP23">
        <v>3.234140123</v>
      </c>
    </row>
    <row r="24" spans="1:120" x14ac:dyDescent="0.25">
      <c r="A24" t="s">
        <v>132</v>
      </c>
      <c r="B24" t="s">
        <v>133</v>
      </c>
      <c r="C24" s="109" t="s">
        <v>93</v>
      </c>
      <c r="D24" s="109" t="s">
        <v>135</v>
      </c>
      <c r="E24" s="109">
        <v>17</v>
      </c>
      <c r="F24" s="109" t="s">
        <v>136</v>
      </c>
      <c r="G24" s="109" t="s">
        <v>137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419.95723040000001</v>
      </c>
      <c r="AQ24">
        <v>423.10688679999998</v>
      </c>
      <c r="AR24">
        <v>426.31912560000001</v>
      </c>
      <c r="AS24">
        <v>429.56407300000001</v>
      </c>
      <c r="AT24">
        <v>432.90993580000003</v>
      </c>
      <c r="AU24">
        <v>436.27404990000002</v>
      </c>
      <c r="AV24">
        <v>439.7086832</v>
      </c>
      <c r="AW24">
        <v>443.16334549999999</v>
      </c>
      <c r="AX24">
        <v>446.69833879999999</v>
      </c>
      <c r="AY24">
        <v>450.30925359999998</v>
      </c>
      <c r="AZ24">
        <v>453.92323529999999</v>
      </c>
      <c r="BA24">
        <v>457.62074539999998</v>
      </c>
      <c r="BB24">
        <v>461.36127820000002</v>
      </c>
      <c r="BC24">
        <v>465.1278825</v>
      </c>
      <c r="BD24">
        <v>468.93442700000003</v>
      </c>
      <c r="BE24">
        <v>472.80404099999998</v>
      </c>
      <c r="BF24">
        <v>476.7371268</v>
      </c>
      <c r="BG24">
        <v>480.6068606</v>
      </c>
      <c r="BH24">
        <v>484.6036355</v>
      </c>
      <c r="BI24">
        <v>488.66423689999999</v>
      </c>
      <c r="BJ24">
        <v>492.69245949999998</v>
      </c>
      <c r="BK24">
        <v>496.74029849999999</v>
      </c>
      <c r="BL24">
        <v>500.90541020000001</v>
      </c>
      <c r="BM24">
        <v>505.05126289999998</v>
      </c>
      <c r="BN24">
        <v>509.29532740000002</v>
      </c>
      <c r="BO24">
        <v>513.57822009999995</v>
      </c>
      <c r="BP24">
        <v>517.90439630000003</v>
      </c>
      <c r="BQ24">
        <v>522.27268719999995</v>
      </c>
      <c r="BR24">
        <v>526.67286890000003</v>
      </c>
      <c r="BS24">
        <v>531.0704197</v>
      </c>
      <c r="BT24">
        <v>535.47040719999995</v>
      </c>
      <c r="BU24">
        <v>539.89095150000003</v>
      </c>
      <c r="BV24">
        <v>544.33928460000004</v>
      </c>
      <c r="BW24">
        <v>548.80650530000003</v>
      </c>
      <c r="BX24">
        <v>553.32913429999996</v>
      </c>
      <c r="BY24">
        <v>557.88210630000003</v>
      </c>
      <c r="BZ24">
        <v>562.50458660000004</v>
      </c>
      <c r="CA24">
        <v>567.19997209999997</v>
      </c>
      <c r="CB24">
        <v>571.91607169999997</v>
      </c>
      <c r="CC24">
        <v>576.63359620000006</v>
      </c>
      <c r="CD24">
        <v>581.42948850000005</v>
      </c>
      <c r="CE24">
        <v>586.24846179999997</v>
      </c>
      <c r="CF24">
        <v>590.99653060000003</v>
      </c>
      <c r="CG24">
        <v>595.78488709999999</v>
      </c>
      <c r="CH24">
        <v>600.66663989999995</v>
      </c>
      <c r="CI24">
        <v>605.58735809999996</v>
      </c>
      <c r="CJ24">
        <v>610.53346810000005</v>
      </c>
      <c r="CK24">
        <v>615.49842790000002</v>
      </c>
      <c r="CL24">
        <v>620.53644180000003</v>
      </c>
      <c r="CM24">
        <v>625.6114599</v>
      </c>
      <c r="CN24">
        <v>630.72102310000002</v>
      </c>
      <c r="CO24">
        <v>635.85332689999996</v>
      </c>
      <c r="CP24">
        <v>641.02540209999995</v>
      </c>
      <c r="CQ24">
        <v>646.26163750000001</v>
      </c>
      <c r="CR24">
        <v>651.47372700000005</v>
      </c>
      <c r="CS24">
        <v>656.70569999999998</v>
      </c>
      <c r="CT24">
        <v>661.97628069999996</v>
      </c>
      <c r="CU24">
        <v>667.32048550000002</v>
      </c>
      <c r="CV24">
        <v>672.72983650000003</v>
      </c>
      <c r="CW24">
        <v>678.15733169999999</v>
      </c>
      <c r="CX24">
        <v>683.63986150000005</v>
      </c>
      <c r="CY24">
        <v>689.17512360000001</v>
      </c>
      <c r="CZ24">
        <v>694.7594355</v>
      </c>
      <c r="DA24">
        <v>700.39395039999999</v>
      </c>
      <c r="DB24">
        <v>706.06528709999998</v>
      </c>
      <c r="DC24">
        <v>711.73320950000004</v>
      </c>
      <c r="DD24">
        <v>717.5472135</v>
      </c>
      <c r="DE24">
        <v>723.38884499999995</v>
      </c>
      <c r="DF24">
        <v>729.27432729999998</v>
      </c>
      <c r="DG24">
        <v>735.23323100000005</v>
      </c>
      <c r="DH24">
        <v>741.25317429999996</v>
      </c>
      <c r="DI24">
        <v>747.28899909999996</v>
      </c>
      <c r="DJ24">
        <v>753.39698239999996</v>
      </c>
      <c r="DK24">
        <v>759.63027250000005</v>
      </c>
      <c r="DL24">
        <v>765.93992820000005</v>
      </c>
      <c r="DM24">
        <v>772.29156569999998</v>
      </c>
      <c r="DN24">
        <v>778.66909339999995</v>
      </c>
      <c r="DO24">
        <v>785.10928320000005</v>
      </c>
      <c r="DP24">
        <v>791.64893470000004</v>
      </c>
    </row>
    <row r="25" spans="1:120" x14ac:dyDescent="0.25">
      <c r="A25" t="s">
        <v>132</v>
      </c>
      <c r="B25" t="s">
        <v>133</v>
      </c>
      <c r="C25" s="109" t="s">
        <v>93</v>
      </c>
      <c r="D25" s="109" t="s">
        <v>135</v>
      </c>
      <c r="E25" s="109">
        <v>17</v>
      </c>
      <c r="F25" s="109" t="s">
        <v>138</v>
      </c>
      <c r="G25" s="109" t="s">
        <v>139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1.1188307479999999</v>
      </c>
      <c r="AP25">
        <v>1.152693323</v>
      </c>
      <c r="AQ25">
        <v>1.1864386769999999</v>
      </c>
      <c r="AR25">
        <v>1.216521577</v>
      </c>
      <c r="AS25">
        <v>1.249789297</v>
      </c>
      <c r="AT25" s="109">
        <v>1.2783201479999999</v>
      </c>
      <c r="AU25" s="109">
        <v>1.31074566</v>
      </c>
      <c r="AV25" s="109">
        <v>1.343245126</v>
      </c>
      <c r="AW25">
        <v>1.3716937810000001</v>
      </c>
      <c r="AX25">
        <v>1.40078434</v>
      </c>
      <c r="AY25" s="109">
        <v>1.432168785</v>
      </c>
      <c r="AZ25" s="109">
        <v>1.4602373319999999</v>
      </c>
      <c r="BA25" s="109">
        <v>1.490709528</v>
      </c>
      <c r="BB25">
        <v>1.525623315</v>
      </c>
      <c r="BC25">
        <v>1.562964909</v>
      </c>
      <c r="BD25">
        <v>1.6010751379999999</v>
      </c>
      <c r="BE25">
        <v>1.6356141399999999</v>
      </c>
      <c r="BF25">
        <v>1.6702442129999999</v>
      </c>
      <c r="BG25">
        <v>1.7005127209999999</v>
      </c>
      <c r="BH25">
        <v>1.736170354</v>
      </c>
      <c r="BI25">
        <v>1.768447256</v>
      </c>
      <c r="BJ25">
        <v>1.799091285</v>
      </c>
      <c r="BK25">
        <v>1.8305984399999999</v>
      </c>
      <c r="BL25">
        <v>1.8670156280000001</v>
      </c>
      <c r="BM25">
        <v>1.9054848170000001</v>
      </c>
      <c r="BN25">
        <v>1.942851517</v>
      </c>
      <c r="BO25">
        <v>1.983717926</v>
      </c>
      <c r="BP25">
        <v>2.0201678890000001</v>
      </c>
      <c r="BQ25">
        <v>2.054418589</v>
      </c>
      <c r="BR25">
        <v>2.0839597890000001</v>
      </c>
      <c r="BS25">
        <v>2.1125852890000001</v>
      </c>
      <c r="BT25">
        <v>2.1394640740000002</v>
      </c>
      <c r="BU25">
        <v>2.165583926</v>
      </c>
      <c r="BV25">
        <v>2.194877526</v>
      </c>
      <c r="BW25">
        <v>2.2294902620000001</v>
      </c>
      <c r="BX25">
        <v>2.2629827599999999</v>
      </c>
      <c r="BY25">
        <v>2.295149077</v>
      </c>
      <c r="BZ25">
        <v>2.327561126</v>
      </c>
      <c r="CA25">
        <v>2.3598872599999998</v>
      </c>
      <c r="CB25">
        <v>2.38917286</v>
      </c>
      <c r="CC25">
        <v>2.4146356990000002</v>
      </c>
      <c r="CD25">
        <v>2.4430900260000001</v>
      </c>
      <c r="CE25">
        <v>2.4705106259999998</v>
      </c>
      <c r="CF25">
        <v>2.4989732500000001</v>
      </c>
      <c r="CG25">
        <v>2.5291265169999999</v>
      </c>
      <c r="CH25">
        <v>2.5643993049999998</v>
      </c>
      <c r="CI25">
        <v>2.596521283</v>
      </c>
      <c r="CJ25">
        <v>2.630766017</v>
      </c>
      <c r="CK25">
        <v>2.6634960749999999</v>
      </c>
      <c r="CL25">
        <v>2.693750826</v>
      </c>
      <c r="CM25">
        <v>2.7216254260000001</v>
      </c>
      <c r="CN25">
        <v>2.7495134499999998</v>
      </c>
      <c r="CO25">
        <v>2.7783166750000001</v>
      </c>
      <c r="CP25">
        <v>2.806766675</v>
      </c>
      <c r="CQ25">
        <v>2.8357026749999998</v>
      </c>
      <c r="CR25">
        <v>2.8649531750000001</v>
      </c>
      <c r="CS25">
        <v>2.8954454439999999</v>
      </c>
      <c r="CT25">
        <v>2.9271513439999999</v>
      </c>
      <c r="CU25">
        <v>2.960713744</v>
      </c>
      <c r="CV25">
        <v>2.994204726</v>
      </c>
      <c r="CW25">
        <v>3.027272344</v>
      </c>
      <c r="CX25">
        <v>3.058685444</v>
      </c>
      <c r="CY25">
        <v>3.087904344</v>
      </c>
      <c r="CZ25">
        <v>3.1174005500000002</v>
      </c>
      <c r="DA25">
        <v>3.14553335</v>
      </c>
      <c r="DB25">
        <v>3.1734468499999999</v>
      </c>
      <c r="DC25">
        <v>3.2025996170000002</v>
      </c>
      <c r="DD25">
        <v>3.230475223</v>
      </c>
      <c r="DE25">
        <v>3.2594664230000001</v>
      </c>
      <c r="DF25">
        <v>3.295387887</v>
      </c>
      <c r="DG25">
        <v>3.3311337640000001</v>
      </c>
      <c r="DH25">
        <v>3.369351097</v>
      </c>
      <c r="DI25">
        <v>3.4025838770000001</v>
      </c>
      <c r="DJ25">
        <v>3.4325627600000002</v>
      </c>
      <c r="DK25">
        <v>3.4634867599999999</v>
      </c>
      <c r="DL25">
        <v>3.4934188599999998</v>
      </c>
      <c r="DM25">
        <v>3.5222261499999998</v>
      </c>
      <c r="DN25">
        <v>3.54831494</v>
      </c>
      <c r="DO25">
        <v>3.5766199400000001</v>
      </c>
      <c r="DP25">
        <v>3.6093109069999998</v>
      </c>
    </row>
    <row r="26" spans="1:120" x14ac:dyDescent="0.25">
      <c r="A26" t="s">
        <v>132</v>
      </c>
      <c r="B26" t="s">
        <v>133</v>
      </c>
      <c r="C26" s="109" t="s">
        <v>93</v>
      </c>
      <c r="D26" s="109" t="s">
        <v>135</v>
      </c>
      <c r="E26" s="109">
        <v>50</v>
      </c>
      <c r="F26" s="109" t="s">
        <v>136</v>
      </c>
      <c r="G26" s="109" t="s">
        <v>137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420.93246499999998</v>
      </c>
      <c r="AQ26">
        <v>424.21940000000001</v>
      </c>
      <c r="AR26">
        <v>427.58485000000002</v>
      </c>
      <c r="AS26">
        <v>431.05778500000002</v>
      </c>
      <c r="AT26">
        <v>434.55179500000003</v>
      </c>
      <c r="AU26">
        <v>438.08298500000001</v>
      </c>
      <c r="AV26">
        <v>441.70178499999997</v>
      </c>
      <c r="AW26">
        <v>445.40698500000002</v>
      </c>
      <c r="AX26">
        <v>449.15761500000002</v>
      </c>
      <c r="AY26">
        <v>453.00728500000002</v>
      </c>
      <c r="AZ26">
        <v>456.86230999999998</v>
      </c>
      <c r="BA26">
        <v>460.87182000000001</v>
      </c>
      <c r="BB26">
        <v>464.88231999999999</v>
      </c>
      <c r="BC26">
        <v>468.93835000000001</v>
      </c>
      <c r="BD26">
        <v>473.06000499999999</v>
      </c>
      <c r="BE26">
        <v>477.20728000000003</v>
      </c>
      <c r="BF26">
        <v>481.48084499999999</v>
      </c>
      <c r="BG26">
        <v>485.78147000000001</v>
      </c>
      <c r="BH26">
        <v>490.15492999999998</v>
      </c>
      <c r="BI26">
        <v>494.68036499999999</v>
      </c>
      <c r="BJ26">
        <v>499.16748999999999</v>
      </c>
      <c r="BK26">
        <v>503.74645500000003</v>
      </c>
      <c r="BL26">
        <v>508.27773000000002</v>
      </c>
      <c r="BM26">
        <v>512.87437999999997</v>
      </c>
      <c r="BN26">
        <v>517.54290000000003</v>
      </c>
      <c r="BO26">
        <v>522.20467499999995</v>
      </c>
      <c r="BP26">
        <v>526.967175</v>
      </c>
      <c r="BQ26">
        <v>531.77422999999999</v>
      </c>
      <c r="BR26">
        <v>536.66309999999999</v>
      </c>
      <c r="BS26">
        <v>541.70032500000002</v>
      </c>
      <c r="BT26">
        <v>546.69818499999997</v>
      </c>
      <c r="BU26">
        <v>551.67998499999999</v>
      </c>
      <c r="BV26">
        <v>556.79233499999998</v>
      </c>
      <c r="BW26">
        <v>561.89548000000002</v>
      </c>
      <c r="BX26">
        <v>566.97641999999996</v>
      </c>
      <c r="BY26">
        <v>572.06564000000003</v>
      </c>
      <c r="BZ26">
        <v>577.27254500000004</v>
      </c>
      <c r="CA26">
        <v>582.42095500000005</v>
      </c>
      <c r="CB26">
        <v>587.64215000000002</v>
      </c>
      <c r="CC26">
        <v>592.97638500000005</v>
      </c>
      <c r="CD26">
        <v>598.35087999999996</v>
      </c>
      <c r="CE26">
        <v>603.79236000000003</v>
      </c>
      <c r="CF26">
        <v>609.26153999999997</v>
      </c>
      <c r="CG26">
        <v>614.75122999999996</v>
      </c>
      <c r="CH26">
        <v>620.38888499999996</v>
      </c>
      <c r="CI26">
        <v>625.98697500000003</v>
      </c>
      <c r="CJ26">
        <v>631.65112999999997</v>
      </c>
      <c r="CK26">
        <v>637.23283500000002</v>
      </c>
      <c r="CL26">
        <v>642.93340499999999</v>
      </c>
      <c r="CM26">
        <v>648.58482500000002</v>
      </c>
      <c r="CN26">
        <v>654.44050500000003</v>
      </c>
      <c r="CO26">
        <v>660.29518499999995</v>
      </c>
      <c r="CP26">
        <v>666.17287999999996</v>
      </c>
      <c r="CQ26">
        <v>672.07326</v>
      </c>
      <c r="CR26">
        <v>678.13328999999999</v>
      </c>
      <c r="CS26">
        <v>684.10794999999996</v>
      </c>
      <c r="CT26">
        <v>690.07356500000003</v>
      </c>
      <c r="CU26">
        <v>696.16051000000004</v>
      </c>
      <c r="CV26">
        <v>702.28786500000001</v>
      </c>
      <c r="CW26">
        <v>708.48377500000004</v>
      </c>
      <c r="CX26">
        <v>714.61746000000005</v>
      </c>
      <c r="CY26">
        <v>720.88928999999996</v>
      </c>
      <c r="CZ26">
        <v>727.29953999999998</v>
      </c>
      <c r="DA26">
        <v>733.59395500000005</v>
      </c>
      <c r="DB26">
        <v>740.21889999999996</v>
      </c>
      <c r="DC26">
        <v>747.05053999999996</v>
      </c>
      <c r="DD26">
        <v>753.72338999999999</v>
      </c>
      <c r="DE26">
        <v>760.45701499999996</v>
      </c>
      <c r="DF26">
        <v>767.25288999999998</v>
      </c>
      <c r="DG26">
        <v>774.03747999999996</v>
      </c>
      <c r="DH26">
        <v>780.86713499999996</v>
      </c>
      <c r="DI26">
        <v>787.77391999999998</v>
      </c>
      <c r="DJ26">
        <v>794.60731499999997</v>
      </c>
      <c r="DK26">
        <v>801.54510500000004</v>
      </c>
      <c r="DL26">
        <v>808.54997500000002</v>
      </c>
      <c r="DM26">
        <v>815.76323000000002</v>
      </c>
      <c r="DN26">
        <v>823.17109000000005</v>
      </c>
      <c r="DO26">
        <v>830.57622500000002</v>
      </c>
      <c r="DP26">
        <v>838.04218000000003</v>
      </c>
    </row>
    <row r="27" spans="1:120" x14ac:dyDescent="0.25">
      <c r="A27" t="s">
        <v>132</v>
      </c>
      <c r="B27" t="s">
        <v>133</v>
      </c>
      <c r="C27" s="109" t="s">
        <v>93</v>
      </c>
      <c r="D27" s="109" t="s">
        <v>135</v>
      </c>
      <c r="E27" s="109">
        <v>50</v>
      </c>
      <c r="F27" s="109" t="s">
        <v>138</v>
      </c>
      <c r="G27" s="109" t="s">
        <v>139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1.2531030830000001</v>
      </c>
      <c r="AP27">
        <v>1.292293181</v>
      </c>
      <c r="AQ27">
        <v>1.336305828</v>
      </c>
      <c r="AR27">
        <v>1.3750415149999999</v>
      </c>
      <c r="AS27" s="109">
        <v>1.410985436</v>
      </c>
      <c r="AT27">
        <v>1.446322887</v>
      </c>
      <c r="AU27">
        <v>1.481066123</v>
      </c>
      <c r="AV27">
        <v>1.5188395539999999</v>
      </c>
      <c r="AW27">
        <v>1.5557571029999999</v>
      </c>
      <c r="AX27" s="109">
        <v>1.5938921029999999</v>
      </c>
      <c r="AY27">
        <v>1.629914946</v>
      </c>
      <c r="AZ27">
        <v>1.6670510249999999</v>
      </c>
      <c r="BA27">
        <v>1.7120081810000001</v>
      </c>
      <c r="BB27">
        <v>1.7578934749999999</v>
      </c>
      <c r="BC27">
        <v>1.802979946</v>
      </c>
      <c r="BD27">
        <v>1.846389652</v>
      </c>
      <c r="BE27">
        <v>1.8884240640000001</v>
      </c>
      <c r="BF27">
        <v>1.9317346520000001</v>
      </c>
      <c r="BG27">
        <v>1.971081809</v>
      </c>
      <c r="BH27">
        <v>2.0075512209999999</v>
      </c>
      <c r="BI27">
        <v>2.0453800439999998</v>
      </c>
      <c r="BJ27">
        <v>2.0830624950000001</v>
      </c>
      <c r="BK27">
        <v>2.1239124949999999</v>
      </c>
      <c r="BL27">
        <v>2.1651449459999998</v>
      </c>
      <c r="BM27">
        <v>2.2072930830000002</v>
      </c>
      <c r="BN27">
        <v>2.2484930830000001</v>
      </c>
      <c r="BO27">
        <v>2.2900580829999999</v>
      </c>
      <c r="BP27">
        <v>2.333961221</v>
      </c>
      <c r="BQ27">
        <v>2.3754223969999999</v>
      </c>
      <c r="BR27">
        <v>2.4131694559999999</v>
      </c>
      <c r="BS27">
        <v>2.448264456</v>
      </c>
      <c r="BT27">
        <v>2.482367397</v>
      </c>
      <c r="BU27">
        <v>2.5156478870000001</v>
      </c>
      <c r="BV27">
        <v>2.5524991620000002</v>
      </c>
      <c r="BW27">
        <v>2.5924585740000001</v>
      </c>
      <c r="BX27">
        <v>2.6344124949999999</v>
      </c>
      <c r="BY27">
        <v>2.6751222989999999</v>
      </c>
      <c r="BZ27">
        <v>2.7143623969999999</v>
      </c>
      <c r="CA27">
        <v>2.752806123</v>
      </c>
      <c r="CB27">
        <v>2.7877206320000001</v>
      </c>
      <c r="CC27">
        <v>2.8203971029999999</v>
      </c>
      <c r="CD27">
        <v>2.8547331809999998</v>
      </c>
      <c r="CE27">
        <v>2.8911161230000002</v>
      </c>
      <c r="CF27">
        <v>2.9286131809999998</v>
      </c>
      <c r="CG27">
        <v>2.9644020050000002</v>
      </c>
      <c r="CH27">
        <v>3.0005884749999998</v>
      </c>
      <c r="CI27">
        <v>3.0423284750000001</v>
      </c>
      <c r="CJ27">
        <v>3.0821103380000001</v>
      </c>
      <c r="CK27">
        <v>3.119345338</v>
      </c>
      <c r="CL27">
        <v>3.1562492600000001</v>
      </c>
      <c r="CM27">
        <v>3.194285534</v>
      </c>
      <c r="CN27">
        <v>3.2354466130000001</v>
      </c>
      <c r="CO27">
        <v>3.2673973969999999</v>
      </c>
      <c r="CP27">
        <v>3.303573868</v>
      </c>
      <c r="CQ27">
        <v>3.3399911229999999</v>
      </c>
      <c r="CR27">
        <v>3.3788211229999998</v>
      </c>
      <c r="CS27">
        <v>3.4181506320000001</v>
      </c>
      <c r="CT27">
        <v>3.4592056320000002</v>
      </c>
      <c r="CU27">
        <v>3.5016006320000002</v>
      </c>
      <c r="CV27">
        <v>3.544315632</v>
      </c>
      <c r="CW27">
        <v>3.5849489659999998</v>
      </c>
      <c r="CX27">
        <v>3.6239389659999999</v>
      </c>
      <c r="CY27">
        <v>3.6613039660000002</v>
      </c>
      <c r="CZ27">
        <v>3.6981689659999999</v>
      </c>
      <c r="DA27">
        <v>3.7336789659999998</v>
      </c>
      <c r="DB27">
        <v>3.7688839660000002</v>
      </c>
      <c r="DC27">
        <v>3.8064730830000002</v>
      </c>
      <c r="DD27">
        <v>3.8468130829999998</v>
      </c>
      <c r="DE27">
        <v>3.887698377</v>
      </c>
      <c r="DF27">
        <v>3.9336375929999998</v>
      </c>
      <c r="DG27">
        <v>3.9812723970000001</v>
      </c>
      <c r="DH27">
        <v>4.0288949460000003</v>
      </c>
      <c r="DI27">
        <v>4.0696214169999996</v>
      </c>
      <c r="DJ27">
        <v>4.1065214169999997</v>
      </c>
      <c r="DK27">
        <v>4.14198573</v>
      </c>
      <c r="DL27">
        <v>4.1800857300000001</v>
      </c>
      <c r="DM27">
        <v>4.2179080830000002</v>
      </c>
      <c r="DN27">
        <v>4.2560630829999999</v>
      </c>
      <c r="DO27">
        <v>4.2953648480000002</v>
      </c>
      <c r="DP27">
        <v>4.3384098480000004</v>
      </c>
    </row>
    <row r="28" spans="1:120" x14ac:dyDescent="0.25">
      <c r="A28" t="s">
        <v>132</v>
      </c>
      <c r="B28" t="s">
        <v>133</v>
      </c>
      <c r="C28" s="109" t="s">
        <v>93</v>
      </c>
      <c r="D28" s="109" t="s">
        <v>135</v>
      </c>
      <c r="E28" s="109">
        <v>83</v>
      </c>
      <c r="F28" s="109" t="s">
        <v>136</v>
      </c>
      <c r="G28" s="109" t="s">
        <v>137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422.35510119999998</v>
      </c>
      <c r="AQ28">
        <v>425.83912149999998</v>
      </c>
      <c r="AR28">
        <v>429.41477680000003</v>
      </c>
      <c r="AS28">
        <v>433.03629369999999</v>
      </c>
      <c r="AT28">
        <v>436.77940489999997</v>
      </c>
      <c r="AU28">
        <v>440.57931669999999</v>
      </c>
      <c r="AV28">
        <v>444.4475511</v>
      </c>
      <c r="AW28">
        <v>448.3930431</v>
      </c>
      <c r="AX28">
        <v>452.4326567</v>
      </c>
      <c r="AY28">
        <v>456.52474810000001</v>
      </c>
      <c r="AZ28">
        <v>460.70215560000003</v>
      </c>
      <c r="BA28">
        <v>464.97959200000003</v>
      </c>
      <c r="BB28">
        <v>469.24428890000002</v>
      </c>
      <c r="BC28">
        <v>473.59909590000001</v>
      </c>
      <c r="BD28">
        <v>478.00221199999999</v>
      </c>
      <c r="BE28">
        <v>482.53127970000003</v>
      </c>
      <c r="BF28">
        <v>487.23190790000001</v>
      </c>
      <c r="BG28">
        <v>491.83190250000001</v>
      </c>
      <c r="BH28">
        <v>496.61087020000002</v>
      </c>
      <c r="BI28">
        <v>501.60156999999998</v>
      </c>
      <c r="BJ28">
        <v>506.55724629999997</v>
      </c>
      <c r="BK28">
        <v>511.42422269999997</v>
      </c>
      <c r="BL28">
        <v>516.28936269999997</v>
      </c>
      <c r="BM28">
        <v>521.37937069999998</v>
      </c>
      <c r="BN28">
        <v>526.52973599999996</v>
      </c>
      <c r="BO28">
        <v>531.76828880000005</v>
      </c>
      <c r="BP28">
        <v>537.06355629999996</v>
      </c>
      <c r="BQ28">
        <v>542.47510539999996</v>
      </c>
      <c r="BR28">
        <v>547.89516730000003</v>
      </c>
      <c r="BS28">
        <v>553.45001850000006</v>
      </c>
      <c r="BT28">
        <v>558.94563400000004</v>
      </c>
      <c r="BU28">
        <v>564.50926849999996</v>
      </c>
      <c r="BV28">
        <v>570.10916769999994</v>
      </c>
      <c r="BW28">
        <v>575.74237159999996</v>
      </c>
      <c r="BX28">
        <v>581.45694930000002</v>
      </c>
      <c r="BY28">
        <v>587.24960869999995</v>
      </c>
      <c r="BZ28">
        <v>593.00742409999998</v>
      </c>
      <c r="CA28">
        <v>598.79468750000001</v>
      </c>
      <c r="CB28">
        <v>604.65005129999997</v>
      </c>
      <c r="CC28">
        <v>610.5570242</v>
      </c>
      <c r="CD28">
        <v>616.52282090000006</v>
      </c>
      <c r="CE28">
        <v>622.53555440000002</v>
      </c>
      <c r="CF28">
        <v>628.58514600000001</v>
      </c>
      <c r="CG28">
        <v>634.70241729999998</v>
      </c>
      <c r="CH28">
        <v>640.90956440000002</v>
      </c>
      <c r="CI28">
        <v>647.21445140000003</v>
      </c>
      <c r="CJ28">
        <v>653.58144379999999</v>
      </c>
      <c r="CK28">
        <v>660.09269459999996</v>
      </c>
      <c r="CL28">
        <v>666.49093189999996</v>
      </c>
      <c r="CM28">
        <v>673.00768960000005</v>
      </c>
      <c r="CN28">
        <v>679.53536570000006</v>
      </c>
      <c r="CO28">
        <v>685.90523910000002</v>
      </c>
      <c r="CP28">
        <v>692.52140429999997</v>
      </c>
      <c r="CQ28">
        <v>699.24097800000004</v>
      </c>
      <c r="CR28">
        <v>706.08115239999995</v>
      </c>
      <c r="CS28">
        <v>712.6660157</v>
      </c>
      <c r="CT28">
        <v>719.21290699999997</v>
      </c>
      <c r="CU28">
        <v>726.07607640000003</v>
      </c>
      <c r="CV28">
        <v>732.99146919999998</v>
      </c>
      <c r="CW28">
        <v>739.98854140000003</v>
      </c>
      <c r="CX28">
        <v>747.11479459999998</v>
      </c>
      <c r="CY28">
        <v>754.30780970000001</v>
      </c>
      <c r="CZ28">
        <v>761.59458240000004</v>
      </c>
      <c r="DA28">
        <v>768.89080320000005</v>
      </c>
      <c r="DB28">
        <v>776.32312530000002</v>
      </c>
      <c r="DC28">
        <v>783.77812900000004</v>
      </c>
      <c r="DD28">
        <v>791.20943279999995</v>
      </c>
      <c r="DE28">
        <v>798.86087120000002</v>
      </c>
      <c r="DF28">
        <v>806.32552150000004</v>
      </c>
      <c r="DG28">
        <v>813.92520090000005</v>
      </c>
      <c r="DH28">
        <v>821.93433649999997</v>
      </c>
      <c r="DI28">
        <v>829.72724149999999</v>
      </c>
      <c r="DJ28">
        <v>837.70905089999997</v>
      </c>
      <c r="DK28">
        <v>845.65560800000003</v>
      </c>
      <c r="DL28">
        <v>853.54156780000005</v>
      </c>
      <c r="DM28">
        <v>861.76803529999995</v>
      </c>
      <c r="DN28">
        <v>869.95383890000005</v>
      </c>
      <c r="DO28">
        <v>877.81256800000006</v>
      </c>
      <c r="DP28">
        <v>885.91958439999996</v>
      </c>
    </row>
    <row r="29" spans="1:120" x14ac:dyDescent="0.25">
      <c r="A29" t="s">
        <v>132</v>
      </c>
      <c r="B29" t="s">
        <v>133</v>
      </c>
      <c r="C29" s="109" t="s">
        <v>93</v>
      </c>
      <c r="D29" s="109" t="s">
        <v>135</v>
      </c>
      <c r="E29" s="109">
        <v>83</v>
      </c>
      <c r="F29" s="109" t="s">
        <v>138</v>
      </c>
      <c r="G29" s="109" t="s">
        <v>139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1.381743838</v>
      </c>
      <c r="AP29">
        <v>1.429235756</v>
      </c>
      <c r="AQ29">
        <v>1.4798457300000001</v>
      </c>
      <c r="AR29">
        <v>1.52989123</v>
      </c>
      <c r="AS29">
        <v>1.574395123</v>
      </c>
      <c r="AT29">
        <v>1.6188697889999999</v>
      </c>
      <c r="AU29">
        <v>1.657219674</v>
      </c>
      <c r="AV29">
        <v>1.700169807</v>
      </c>
      <c r="AW29">
        <v>1.744618711</v>
      </c>
      <c r="AX29">
        <v>1.7886818870000001</v>
      </c>
      <c r="AY29">
        <v>1.8401959619999999</v>
      </c>
      <c r="AZ29">
        <v>1.8872010619999999</v>
      </c>
      <c r="BA29">
        <v>1.9371756499999999</v>
      </c>
      <c r="BB29">
        <v>1.9881129209999999</v>
      </c>
      <c r="BC29">
        <v>2.0391968500000002</v>
      </c>
      <c r="BD29">
        <v>2.0979088049999999</v>
      </c>
      <c r="BE29">
        <v>2.149142254</v>
      </c>
      <c r="BF29">
        <v>2.2065342129999999</v>
      </c>
      <c r="BG29">
        <v>2.258258783</v>
      </c>
      <c r="BH29">
        <v>2.3078936969999999</v>
      </c>
      <c r="BI29">
        <v>2.3535736580000002</v>
      </c>
      <c r="BJ29">
        <v>2.3999572969999998</v>
      </c>
      <c r="BK29">
        <v>2.452006285</v>
      </c>
      <c r="BL29">
        <v>2.5055065089999999</v>
      </c>
      <c r="BM29">
        <v>2.5587633460000001</v>
      </c>
      <c r="BN29">
        <v>2.6178393660000001</v>
      </c>
      <c r="BO29">
        <v>2.6760403230000001</v>
      </c>
      <c r="BP29">
        <v>2.7306244359999998</v>
      </c>
      <c r="BQ29">
        <v>2.7764244699999998</v>
      </c>
      <c r="BR29">
        <v>2.8187689229999999</v>
      </c>
      <c r="BS29">
        <v>2.8597800229999999</v>
      </c>
      <c r="BT29">
        <v>2.9005499750000001</v>
      </c>
      <c r="BU29">
        <v>2.9457729750000001</v>
      </c>
      <c r="BV29">
        <v>2.992464542</v>
      </c>
      <c r="BW29">
        <v>3.0396727719999999</v>
      </c>
      <c r="BX29">
        <v>3.090105672</v>
      </c>
      <c r="BY29">
        <v>3.140675672</v>
      </c>
      <c r="BZ29">
        <v>3.1899953499999998</v>
      </c>
      <c r="CA29">
        <v>3.2410055089999998</v>
      </c>
      <c r="CB29">
        <v>3.2917357049999998</v>
      </c>
      <c r="CC29">
        <v>3.3340832420000002</v>
      </c>
      <c r="CD29">
        <v>3.3782611419999999</v>
      </c>
      <c r="CE29">
        <v>3.4216859419999999</v>
      </c>
      <c r="CF29">
        <v>3.468460109</v>
      </c>
      <c r="CG29">
        <v>3.5144607090000002</v>
      </c>
      <c r="CH29">
        <v>3.5616774420000001</v>
      </c>
      <c r="CI29">
        <v>3.6143397070000001</v>
      </c>
      <c r="CJ29">
        <v>3.6675767850000001</v>
      </c>
      <c r="CK29">
        <v>3.7204664850000002</v>
      </c>
      <c r="CL29">
        <v>3.7670469029999998</v>
      </c>
      <c r="CM29">
        <v>3.8073923029999999</v>
      </c>
      <c r="CN29">
        <v>3.847080703</v>
      </c>
      <c r="CO29">
        <v>3.8900056090000001</v>
      </c>
      <c r="CP29">
        <v>3.9338546750000001</v>
      </c>
      <c r="CQ29">
        <v>3.9792176910000001</v>
      </c>
      <c r="CR29">
        <v>4.0255084639999996</v>
      </c>
      <c r="CS29">
        <v>4.0674052830000003</v>
      </c>
      <c r="CT29">
        <v>4.1158984419999998</v>
      </c>
      <c r="CU29">
        <v>4.1667060420000004</v>
      </c>
      <c r="CV29">
        <v>4.2170987479999997</v>
      </c>
      <c r="CW29">
        <v>4.2696640480000001</v>
      </c>
      <c r="CX29">
        <v>4.3206504480000003</v>
      </c>
      <c r="CY29">
        <v>4.3717069500000001</v>
      </c>
      <c r="CZ29">
        <v>4.4235059620000001</v>
      </c>
      <c r="DA29">
        <v>4.4783638620000001</v>
      </c>
      <c r="DB29">
        <v>4.5243233829999996</v>
      </c>
      <c r="DC29">
        <v>4.5688758170000003</v>
      </c>
      <c r="DD29">
        <v>4.6170928279999996</v>
      </c>
      <c r="DE29">
        <v>4.663569517</v>
      </c>
      <c r="DF29">
        <v>4.7165424170000003</v>
      </c>
      <c r="DG29">
        <v>4.7708890830000001</v>
      </c>
      <c r="DH29">
        <v>4.8266065830000002</v>
      </c>
      <c r="DI29">
        <v>4.8783540829999996</v>
      </c>
      <c r="DJ29">
        <v>4.9247062829999999</v>
      </c>
      <c r="DK29">
        <v>4.9739258499999996</v>
      </c>
      <c r="DL29">
        <v>5.0174296829999996</v>
      </c>
      <c r="DM29">
        <v>5.0606154830000003</v>
      </c>
      <c r="DN29">
        <v>5.1046286829999996</v>
      </c>
      <c r="DO29">
        <v>5.1509889830000004</v>
      </c>
      <c r="DP29">
        <v>5.2009158830000004</v>
      </c>
    </row>
    <row r="30" spans="1:120" x14ac:dyDescent="0.25">
      <c r="A30" t="s">
        <v>132</v>
      </c>
      <c r="B30" t="s">
        <v>133</v>
      </c>
      <c r="C30" s="109" t="s">
        <v>93</v>
      </c>
      <c r="D30" s="109" t="s">
        <v>135</v>
      </c>
      <c r="E30" s="109">
        <v>95</v>
      </c>
      <c r="F30" s="109" t="s">
        <v>136</v>
      </c>
      <c r="G30" s="109" t="s">
        <v>137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423.24290999999999</v>
      </c>
      <c r="AQ30">
        <v>426.86756550000001</v>
      </c>
      <c r="AR30">
        <v>430.62819300000001</v>
      </c>
      <c r="AS30">
        <v>434.48091799999997</v>
      </c>
      <c r="AT30">
        <v>438.41414150000003</v>
      </c>
      <c r="AU30">
        <v>442.4001505</v>
      </c>
      <c r="AV30">
        <v>446.500497</v>
      </c>
      <c r="AW30">
        <v>450.67254650000001</v>
      </c>
      <c r="AX30">
        <v>454.97135850000001</v>
      </c>
      <c r="AY30">
        <v>459.34680750000001</v>
      </c>
      <c r="AZ30">
        <v>463.71018199999997</v>
      </c>
      <c r="BA30">
        <v>468.24795399999999</v>
      </c>
      <c r="BB30">
        <v>472.81753500000002</v>
      </c>
      <c r="BC30">
        <v>477.29074550000001</v>
      </c>
      <c r="BD30">
        <v>481.91169300000001</v>
      </c>
      <c r="BE30">
        <v>486.905597</v>
      </c>
      <c r="BF30">
        <v>491.84345949999999</v>
      </c>
      <c r="BG30">
        <v>496.77047249999998</v>
      </c>
      <c r="BH30">
        <v>501.82908450000002</v>
      </c>
      <c r="BI30">
        <v>507.12888099999998</v>
      </c>
      <c r="BJ30">
        <v>512.30218200000002</v>
      </c>
      <c r="BK30">
        <v>517.56241450000005</v>
      </c>
      <c r="BL30">
        <v>523.15945450000004</v>
      </c>
      <c r="BM30">
        <v>528.53229099999999</v>
      </c>
      <c r="BN30">
        <v>534.12465999999995</v>
      </c>
      <c r="BO30">
        <v>539.86587099999997</v>
      </c>
      <c r="BP30">
        <v>545.29611450000004</v>
      </c>
      <c r="BQ30">
        <v>550.98363800000004</v>
      </c>
      <c r="BR30">
        <v>557.01311350000003</v>
      </c>
      <c r="BS30">
        <v>563.02683400000001</v>
      </c>
      <c r="BT30">
        <v>569.27076650000004</v>
      </c>
      <c r="BU30">
        <v>575.29674199999999</v>
      </c>
      <c r="BV30">
        <v>581.57493050000005</v>
      </c>
      <c r="BW30">
        <v>587.92319499999996</v>
      </c>
      <c r="BX30">
        <v>594.34050449999995</v>
      </c>
      <c r="BY30">
        <v>600.83000349999998</v>
      </c>
      <c r="BZ30">
        <v>607.343616</v>
      </c>
      <c r="CA30">
        <v>613.91101300000003</v>
      </c>
      <c r="CB30">
        <v>620.53431399999999</v>
      </c>
      <c r="CC30">
        <v>626.87158150000005</v>
      </c>
      <c r="CD30">
        <v>633.13200900000004</v>
      </c>
      <c r="CE30">
        <v>639.39961249999999</v>
      </c>
      <c r="CF30">
        <v>645.69570650000003</v>
      </c>
      <c r="CG30">
        <v>652.02437299999997</v>
      </c>
      <c r="CH30">
        <v>658.39077950000001</v>
      </c>
      <c r="CI30">
        <v>664.80543899999998</v>
      </c>
      <c r="CJ30">
        <v>671.275172</v>
      </c>
      <c r="CK30">
        <v>678.09193900000002</v>
      </c>
      <c r="CL30">
        <v>685.01970649999998</v>
      </c>
      <c r="CM30">
        <v>692.10838850000005</v>
      </c>
      <c r="CN30">
        <v>699.22802999999999</v>
      </c>
      <c r="CO30">
        <v>706.0889075</v>
      </c>
      <c r="CP30">
        <v>713.17373399999997</v>
      </c>
      <c r="CQ30">
        <v>720.85068899999999</v>
      </c>
      <c r="CR30">
        <v>728.15953449999995</v>
      </c>
      <c r="CS30">
        <v>735.50815699999998</v>
      </c>
      <c r="CT30">
        <v>742.90060949999997</v>
      </c>
      <c r="CU30">
        <v>750.35607700000003</v>
      </c>
      <c r="CV30">
        <v>757.96988199999998</v>
      </c>
      <c r="CW30">
        <v>765.62706800000001</v>
      </c>
      <c r="CX30">
        <v>773.36071600000002</v>
      </c>
      <c r="CY30">
        <v>781.16700400000002</v>
      </c>
      <c r="CZ30">
        <v>789.04141049999998</v>
      </c>
      <c r="DA30">
        <v>796.98306600000001</v>
      </c>
      <c r="DB30">
        <v>804.98875299999997</v>
      </c>
      <c r="DC30">
        <v>813.05837450000001</v>
      </c>
      <c r="DD30">
        <v>821.19602099999997</v>
      </c>
      <c r="DE30">
        <v>829.40486450000003</v>
      </c>
      <c r="DF30">
        <v>837.69053199999996</v>
      </c>
      <c r="DG30">
        <v>846.05908650000003</v>
      </c>
      <c r="DH30">
        <v>854.53120049999995</v>
      </c>
      <c r="DI30">
        <v>863.08789249999995</v>
      </c>
      <c r="DJ30">
        <v>871.73320750000005</v>
      </c>
      <c r="DK30">
        <v>880.44906649999996</v>
      </c>
      <c r="DL30">
        <v>889.57080800000006</v>
      </c>
      <c r="DM30">
        <v>898.91228100000001</v>
      </c>
      <c r="DN30">
        <v>907.83305849999999</v>
      </c>
      <c r="DO30">
        <v>916.77668649999998</v>
      </c>
      <c r="DP30">
        <v>925.823308</v>
      </c>
    </row>
    <row r="31" spans="1:120" x14ac:dyDescent="0.25">
      <c r="A31" t="s">
        <v>132</v>
      </c>
      <c r="B31" t="s">
        <v>133</v>
      </c>
      <c r="C31" s="109" t="s">
        <v>93</v>
      </c>
      <c r="D31" s="109" t="s">
        <v>135</v>
      </c>
      <c r="E31" s="109">
        <v>95</v>
      </c>
      <c r="F31" s="109" t="s">
        <v>138</v>
      </c>
      <c r="G31" s="109" t="s">
        <v>139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1.482338642</v>
      </c>
      <c r="AP31">
        <v>1.534453995</v>
      </c>
      <c r="AQ31">
        <v>1.5868874850000001</v>
      </c>
      <c r="AR31">
        <v>1.639723662</v>
      </c>
      <c r="AS31">
        <v>1.6991297110000001</v>
      </c>
      <c r="AT31" s="109">
        <v>1.7430578189999999</v>
      </c>
      <c r="AU31" s="109">
        <v>1.798633328</v>
      </c>
      <c r="AV31" s="109">
        <v>1.846849279</v>
      </c>
      <c r="AW31">
        <v>1.900404309</v>
      </c>
      <c r="AX31">
        <v>1.9535657790000001</v>
      </c>
      <c r="AY31" s="109">
        <v>2.00810976</v>
      </c>
      <c r="AZ31" s="109">
        <v>2.061907025</v>
      </c>
      <c r="BA31" s="109">
        <v>2.117598289</v>
      </c>
      <c r="BB31">
        <v>2.1796283089999999</v>
      </c>
      <c r="BC31">
        <v>2.2441531320000001</v>
      </c>
      <c r="BD31">
        <v>2.3070891320000002</v>
      </c>
      <c r="BE31">
        <v>2.372211015</v>
      </c>
      <c r="BF31">
        <v>2.4360601420000001</v>
      </c>
      <c r="BG31">
        <v>2.5006186420000001</v>
      </c>
      <c r="BH31">
        <v>2.5621831419999999</v>
      </c>
      <c r="BI31">
        <v>2.6224641420000001</v>
      </c>
      <c r="BJ31">
        <v>2.6835101319999999</v>
      </c>
      <c r="BK31">
        <v>2.7429409260000002</v>
      </c>
      <c r="BL31">
        <v>2.801106426</v>
      </c>
      <c r="BM31">
        <v>2.8638779259999998</v>
      </c>
      <c r="BN31">
        <v>2.9290359260000001</v>
      </c>
      <c r="BO31">
        <v>2.995114574</v>
      </c>
      <c r="BP31">
        <v>3.0591125739999998</v>
      </c>
      <c r="BQ31">
        <v>3.1178385739999999</v>
      </c>
      <c r="BR31">
        <v>3.1704505740000002</v>
      </c>
      <c r="BS31">
        <v>3.220733074</v>
      </c>
      <c r="BT31">
        <v>3.27459824</v>
      </c>
      <c r="BU31">
        <v>3.3291747890000001</v>
      </c>
      <c r="BV31">
        <v>3.3877932890000002</v>
      </c>
      <c r="BW31">
        <v>3.4516002889999999</v>
      </c>
      <c r="BX31">
        <v>3.5201332889999999</v>
      </c>
      <c r="BY31">
        <v>3.58767923</v>
      </c>
      <c r="BZ31">
        <v>3.6525608680000001</v>
      </c>
      <c r="CA31">
        <v>3.7184317889999998</v>
      </c>
      <c r="CB31">
        <v>3.780684221</v>
      </c>
      <c r="CC31">
        <v>3.8390254850000001</v>
      </c>
      <c r="CD31">
        <v>3.8968709850000001</v>
      </c>
      <c r="CE31">
        <v>3.9540093280000002</v>
      </c>
      <c r="CF31">
        <v>4.0051817889999999</v>
      </c>
      <c r="CG31">
        <v>4.0645607889999997</v>
      </c>
      <c r="CH31">
        <v>4.1311940050000002</v>
      </c>
      <c r="CI31">
        <v>4.2009695049999998</v>
      </c>
      <c r="CJ31">
        <v>4.271195005</v>
      </c>
      <c r="CK31">
        <v>4.336242446</v>
      </c>
      <c r="CL31">
        <v>4.3984109460000003</v>
      </c>
      <c r="CM31">
        <v>4.4582204460000003</v>
      </c>
      <c r="CN31">
        <v>4.5168956910000002</v>
      </c>
      <c r="CO31">
        <v>4.576032691</v>
      </c>
      <c r="CP31">
        <v>4.6323076619999997</v>
      </c>
      <c r="CQ31">
        <v>4.6848741619999998</v>
      </c>
      <c r="CR31">
        <v>4.7379096619999999</v>
      </c>
      <c r="CS31">
        <v>4.7928642889999997</v>
      </c>
      <c r="CT31">
        <v>4.8558662889999997</v>
      </c>
      <c r="CU31">
        <v>4.9221357890000004</v>
      </c>
      <c r="CV31">
        <v>4.9894361519999997</v>
      </c>
      <c r="CW31">
        <v>5.0551231520000002</v>
      </c>
      <c r="CX31">
        <v>5.1189061520000001</v>
      </c>
      <c r="CY31">
        <v>5.1793636520000002</v>
      </c>
      <c r="CZ31">
        <v>5.2383386520000004</v>
      </c>
      <c r="DA31">
        <v>5.2945046519999996</v>
      </c>
      <c r="DB31">
        <v>5.3495301519999998</v>
      </c>
      <c r="DC31">
        <v>5.4062901520000004</v>
      </c>
      <c r="DD31">
        <v>5.465117652</v>
      </c>
      <c r="DE31">
        <v>5.5277266520000001</v>
      </c>
      <c r="DF31">
        <v>5.5954456520000004</v>
      </c>
      <c r="DG31">
        <v>5.6657291519999999</v>
      </c>
      <c r="DH31">
        <v>5.7382076519999998</v>
      </c>
      <c r="DI31">
        <v>5.8044010640000003</v>
      </c>
      <c r="DJ31">
        <v>5.8649080639999998</v>
      </c>
      <c r="DK31">
        <v>5.9231670640000003</v>
      </c>
      <c r="DL31">
        <v>5.979898564</v>
      </c>
      <c r="DM31">
        <v>6.0355516519999997</v>
      </c>
      <c r="DN31">
        <v>6.0920001519999998</v>
      </c>
      <c r="DO31">
        <v>6.1516586520000001</v>
      </c>
      <c r="DP31">
        <v>6.2163276520000004</v>
      </c>
    </row>
    <row r="32" spans="1:120" x14ac:dyDescent="0.25">
      <c r="C32" s="109"/>
      <c r="D32" s="109"/>
      <c r="E32" s="109"/>
      <c r="F32" s="109"/>
      <c r="G32" s="109"/>
    </row>
    <row r="33" spans="3:7" x14ac:dyDescent="0.25">
      <c r="C33" s="109"/>
      <c r="D33" s="109"/>
      <c r="E33" s="109"/>
      <c r="F33" s="109"/>
      <c r="G33" s="109"/>
    </row>
    <row r="34" spans="3:7" x14ac:dyDescent="0.25">
      <c r="C34" s="109"/>
      <c r="D34" s="109"/>
      <c r="E34" s="109"/>
      <c r="F34" s="109"/>
      <c r="G34" s="109"/>
    </row>
    <row r="35" spans="3:7" x14ac:dyDescent="0.25">
      <c r="C35" s="109"/>
      <c r="D35" s="109"/>
      <c r="E35" s="109"/>
      <c r="F35" s="109"/>
      <c r="G35" s="109"/>
    </row>
    <row r="36" spans="3:7" x14ac:dyDescent="0.25">
      <c r="C36" s="109"/>
      <c r="D36" s="109"/>
      <c r="E36" s="109"/>
      <c r="F36" s="109"/>
      <c r="G36" s="109"/>
    </row>
    <row r="37" spans="3:7" x14ac:dyDescent="0.25">
      <c r="C37" s="109"/>
      <c r="D37" s="109"/>
      <c r="E37" s="109"/>
      <c r="F37" s="109"/>
      <c r="G37" s="109"/>
    </row>
    <row r="38" spans="3:7" x14ac:dyDescent="0.25">
      <c r="C38" s="109"/>
      <c r="D38" s="109"/>
      <c r="E38" s="109"/>
      <c r="F38" s="109"/>
      <c r="G38" s="109"/>
    </row>
    <row r="39" spans="3:7" x14ac:dyDescent="0.25">
      <c r="C39" s="109"/>
      <c r="D39" s="109"/>
      <c r="E39" s="109"/>
      <c r="F39" s="109"/>
      <c r="G39" s="109"/>
    </row>
    <row r="40" spans="3:7" x14ac:dyDescent="0.25">
      <c r="C40" s="109"/>
      <c r="D40" s="109"/>
      <c r="E40" s="109"/>
      <c r="F40" s="109"/>
      <c r="G40" s="109"/>
    </row>
    <row r="41" spans="3:7" x14ac:dyDescent="0.25">
      <c r="C41" s="109"/>
      <c r="D41" s="109"/>
      <c r="E41" s="109"/>
      <c r="F41" s="109"/>
      <c r="G41" s="109"/>
    </row>
    <row r="42" spans="3:7" x14ac:dyDescent="0.25">
      <c r="C42" s="109"/>
      <c r="D42" s="109"/>
      <c r="E42" s="109"/>
      <c r="F42" s="109"/>
      <c r="G42" s="109"/>
    </row>
    <row r="43" spans="3:7" x14ac:dyDescent="0.25">
      <c r="C43" s="109"/>
      <c r="D43" s="109"/>
      <c r="E43" s="109"/>
      <c r="F43" s="109"/>
      <c r="G43" s="109"/>
    </row>
    <row r="44" spans="3:7" x14ac:dyDescent="0.25">
      <c r="C44" s="109"/>
      <c r="D44" s="109"/>
      <c r="E44" s="109"/>
      <c r="F44" s="109"/>
      <c r="G44" s="109"/>
    </row>
    <row r="45" spans="3:7" x14ac:dyDescent="0.25">
      <c r="C45" s="109"/>
      <c r="D45" s="109"/>
      <c r="E45" s="109"/>
      <c r="F45" s="109"/>
      <c r="G45" s="109"/>
    </row>
    <row r="46" spans="3:7" x14ac:dyDescent="0.25">
      <c r="C46" s="109"/>
      <c r="D46" s="109"/>
      <c r="E46" s="109"/>
      <c r="F46" s="109"/>
      <c r="G46" s="109"/>
    </row>
    <row r="47" spans="3:7" x14ac:dyDescent="0.25">
      <c r="C47" s="109"/>
      <c r="D47" s="109"/>
      <c r="E47" s="109"/>
      <c r="F47" s="109"/>
      <c r="G47" s="109"/>
    </row>
    <row r="48" spans="3:7" x14ac:dyDescent="0.25">
      <c r="C48" s="109"/>
      <c r="D48" s="109"/>
      <c r="E48" s="109"/>
      <c r="F48" s="109"/>
      <c r="G48" s="109"/>
    </row>
    <row r="49" spans="3:7" x14ac:dyDescent="0.25">
      <c r="C49" s="109"/>
      <c r="D49" s="109"/>
      <c r="E49" s="109"/>
      <c r="F49" s="109"/>
      <c r="G49" s="109"/>
    </row>
    <row r="50" spans="3:7" x14ac:dyDescent="0.25">
      <c r="C50" s="109"/>
      <c r="D50" s="109"/>
      <c r="E50" s="109"/>
      <c r="F50" s="109"/>
      <c r="G50" s="109"/>
    </row>
    <row r="51" spans="3:7" x14ac:dyDescent="0.25">
      <c r="C51" s="109"/>
      <c r="D51" s="109"/>
      <c r="E51" s="109"/>
      <c r="F51" s="109"/>
      <c r="G51" s="109"/>
    </row>
    <row r="52" spans="3:7" x14ac:dyDescent="0.25">
      <c r="C52" s="109"/>
      <c r="D52" s="109"/>
      <c r="E52" s="109"/>
      <c r="F52" s="109"/>
      <c r="G52" s="109"/>
    </row>
    <row r="53" spans="3:7" x14ac:dyDescent="0.25">
      <c r="C53" s="109"/>
      <c r="D53" s="109"/>
      <c r="E53" s="109"/>
      <c r="F53" s="109"/>
      <c r="G53" s="109"/>
    </row>
    <row r="54" spans="3:7" x14ac:dyDescent="0.25">
      <c r="C54" s="109"/>
      <c r="D54" s="109"/>
      <c r="E54" s="109"/>
      <c r="F54" s="109"/>
      <c r="G54" s="109"/>
    </row>
    <row r="55" spans="3:7" x14ac:dyDescent="0.25">
      <c r="C55" s="109"/>
      <c r="D55" s="109"/>
      <c r="E55" s="109"/>
      <c r="F55" s="109"/>
      <c r="G55" s="109"/>
    </row>
    <row r="56" spans="3:7" x14ac:dyDescent="0.25">
      <c r="C56" s="109"/>
      <c r="D56" s="109"/>
      <c r="E56" s="109"/>
      <c r="F56" s="109"/>
      <c r="G56" s="109"/>
    </row>
    <row r="57" spans="3:7" x14ac:dyDescent="0.25">
      <c r="C57" s="109"/>
      <c r="D57" s="109"/>
      <c r="E57" s="109"/>
      <c r="F57" s="109"/>
      <c r="G57" s="109"/>
    </row>
    <row r="58" spans="3:7" x14ac:dyDescent="0.25">
      <c r="C58" s="109"/>
      <c r="D58" s="109"/>
      <c r="E58" s="109"/>
      <c r="F58" s="109"/>
      <c r="G58" s="109"/>
    </row>
    <row r="59" spans="3:7" x14ac:dyDescent="0.25">
      <c r="C59" s="109"/>
      <c r="D59" s="109"/>
      <c r="E59" s="109"/>
      <c r="F59" s="109"/>
      <c r="G59" s="109"/>
    </row>
    <row r="60" spans="3:7" x14ac:dyDescent="0.25">
      <c r="C60" s="109"/>
      <c r="D60" s="109"/>
      <c r="E60" s="109"/>
      <c r="F60" s="109"/>
      <c r="G60" s="109"/>
    </row>
    <row r="61" spans="3:7" x14ac:dyDescent="0.25">
      <c r="C61" s="109"/>
      <c r="D61" s="109"/>
      <c r="E61" s="109"/>
      <c r="F61" s="109"/>
      <c r="G61" s="109"/>
    </row>
    <row r="62" spans="3:7" x14ac:dyDescent="0.25">
      <c r="C62" s="109"/>
      <c r="D62" s="109"/>
      <c r="E62" s="109"/>
      <c r="F62" s="109"/>
      <c r="G62" s="109"/>
    </row>
    <row r="63" spans="3:7" x14ac:dyDescent="0.25">
      <c r="C63" s="109"/>
      <c r="D63" s="109"/>
      <c r="E63" s="109"/>
      <c r="F63" s="109"/>
      <c r="G63" s="109"/>
    </row>
    <row r="64" spans="3:7" x14ac:dyDescent="0.25">
      <c r="C64" s="109"/>
      <c r="D64" s="109"/>
      <c r="E64" s="109"/>
      <c r="F64" s="109"/>
      <c r="G64" s="109"/>
    </row>
    <row r="65" spans="3:7" x14ac:dyDescent="0.25">
      <c r="C65" s="109"/>
      <c r="D65" s="109"/>
      <c r="E65" s="109"/>
      <c r="F65" s="109"/>
      <c r="G65" s="109"/>
    </row>
    <row r="66" spans="3:7" x14ac:dyDescent="0.25">
      <c r="C66" s="109"/>
      <c r="D66" s="109"/>
      <c r="E66" s="109"/>
      <c r="F66" s="109"/>
      <c r="G66" s="109"/>
    </row>
    <row r="67" spans="3:7" x14ac:dyDescent="0.25">
      <c r="C67" s="109"/>
      <c r="D67" s="109"/>
      <c r="E67" s="109"/>
      <c r="F67" s="109"/>
      <c r="G67" s="109"/>
    </row>
    <row r="68" spans="3:7" x14ac:dyDescent="0.25">
      <c r="C68" s="109"/>
      <c r="D68" s="109"/>
      <c r="E68" s="109"/>
      <c r="F68" s="109"/>
      <c r="G68" s="109"/>
    </row>
    <row r="69" spans="3:7" x14ac:dyDescent="0.25">
      <c r="C69" s="109"/>
      <c r="D69" s="109"/>
      <c r="E69" s="109"/>
      <c r="F69" s="109"/>
      <c r="G69" s="109"/>
    </row>
    <row r="70" spans="3:7" x14ac:dyDescent="0.25">
      <c r="C70" s="109"/>
      <c r="D70" s="109"/>
      <c r="E70" s="109"/>
      <c r="F70" s="109"/>
      <c r="G70" s="109"/>
    </row>
    <row r="71" spans="3:7" x14ac:dyDescent="0.25">
      <c r="C71" s="109"/>
      <c r="D71" s="109"/>
      <c r="E71" s="109"/>
      <c r="F71" s="109"/>
      <c r="G71" s="109"/>
    </row>
    <row r="72" spans="3:7" x14ac:dyDescent="0.25">
      <c r="C72" s="109"/>
      <c r="D72" s="109"/>
      <c r="E72" s="109"/>
      <c r="F72" s="109"/>
      <c r="G72" s="109"/>
    </row>
    <row r="73" spans="3:7" x14ac:dyDescent="0.25">
      <c r="C73" s="109"/>
      <c r="D73" s="109"/>
      <c r="E73" s="109"/>
      <c r="F73" s="109"/>
      <c r="G73" s="109"/>
    </row>
    <row r="74" spans="3:7" x14ac:dyDescent="0.25">
      <c r="C74" s="109"/>
      <c r="D74" s="109"/>
      <c r="E74" s="109"/>
      <c r="F74" s="109"/>
      <c r="G74" s="109"/>
    </row>
    <row r="75" spans="3:7" x14ac:dyDescent="0.25">
      <c r="C75" s="109"/>
      <c r="D75" s="109"/>
      <c r="E75" s="109"/>
      <c r="F75" s="109"/>
      <c r="G75" s="109"/>
    </row>
    <row r="76" spans="3:7" x14ac:dyDescent="0.25">
      <c r="C76" s="109"/>
      <c r="D76" s="109"/>
      <c r="E76" s="109"/>
      <c r="F76" s="109"/>
      <c r="G76" s="109"/>
    </row>
    <row r="77" spans="3:7" x14ac:dyDescent="0.25">
      <c r="C77" s="109"/>
      <c r="D77" s="109"/>
      <c r="E77" s="109"/>
      <c r="F77" s="109"/>
      <c r="G77" s="109"/>
    </row>
    <row r="78" spans="3:7" x14ac:dyDescent="0.25">
      <c r="C78" s="109"/>
      <c r="D78" s="109"/>
      <c r="E78" s="109"/>
      <c r="F78" s="109"/>
      <c r="G78" s="109"/>
    </row>
    <row r="79" spans="3:7" x14ac:dyDescent="0.25">
      <c r="C79" s="109"/>
      <c r="D79" s="109"/>
      <c r="E79" s="109"/>
      <c r="F79" s="109"/>
      <c r="G79" s="109"/>
    </row>
    <row r="80" spans="3:7" x14ac:dyDescent="0.25">
      <c r="C80" s="109"/>
      <c r="D80" s="109"/>
      <c r="E80" s="109"/>
      <c r="F80" s="109"/>
      <c r="G80" s="109"/>
    </row>
    <row r="81" spans="3:7" x14ac:dyDescent="0.25">
      <c r="C81" s="109"/>
      <c r="D81" s="109"/>
      <c r="E81" s="109"/>
      <c r="F81" s="109"/>
      <c r="G81" s="109"/>
    </row>
    <row r="82" spans="3:7" x14ac:dyDescent="0.25">
      <c r="C82" s="109"/>
      <c r="D82" s="109"/>
      <c r="E82" s="109"/>
      <c r="F82" s="109"/>
      <c r="G82" s="109"/>
    </row>
    <row r="83" spans="3:7" x14ac:dyDescent="0.25">
      <c r="C83" s="109"/>
      <c r="D83" s="109"/>
      <c r="E83" s="109"/>
      <c r="F83" s="109"/>
      <c r="G83" s="109"/>
    </row>
    <row r="84" spans="3:7" x14ac:dyDescent="0.25">
      <c r="C84" s="109"/>
      <c r="D84" s="109"/>
      <c r="E84" s="109"/>
      <c r="F84" s="109"/>
      <c r="G84" s="109"/>
    </row>
    <row r="85" spans="3:7" x14ac:dyDescent="0.25">
      <c r="C85" s="109"/>
      <c r="D85" s="109"/>
      <c r="E85" s="109"/>
      <c r="F85" s="109"/>
      <c r="G85" s="109"/>
    </row>
    <row r="86" spans="3:7" x14ac:dyDescent="0.25">
      <c r="C86" s="109"/>
      <c r="D86" s="109"/>
      <c r="E86" s="109"/>
      <c r="F86" s="109"/>
      <c r="G86" s="109"/>
    </row>
    <row r="87" spans="3:7" x14ac:dyDescent="0.25">
      <c r="C87" s="109"/>
      <c r="D87" s="109"/>
      <c r="E87" s="109"/>
      <c r="F87" s="109"/>
      <c r="G87" s="109"/>
    </row>
    <row r="88" spans="3:7" x14ac:dyDescent="0.25">
      <c r="C88" s="109"/>
      <c r="D88" s="109"/>
      <c r="E88" s="109"/>
      <c r="F88" s="109"/>
      <c r="G88" s="109"/>
    </row>
    <row r="89" spans="3:7" x14ac:dyDescent="0.25">
      <c r="C89" s="109"/>
      <c r="D89" s="109"/>
      <c r="E89" s="109"/>
      <c r="F89" s="109"/>
      <c r="G89" s="109"/>
    </row>
    <row r="90" spans="3:7" x14ac:dyDescent="0.25">
      <c r="C90" s="109"/>
      <c r="D90" s="109"/>
      <c r="E90" s="109"/>
      <c r="F90" s="109"/>
      <c r="G90" s="109"/>
    </row>
    <row r="91" spans="3:7" x14ac:dyDescent="0.25">
      <c r="C91" s="109"/>
      <c r="D91" s="109"/>
      <c r="E91" s="109"/>
      <c r="F91" s="109"/>
      <c r="G91" s="109"/>
    </row>
    <row r="92" spans="3:7" x14ac:dyDescent="0.25">
      <c r="C92" s="109"/>
      <c r="D92" s="109"/>
      <c r="E92" s="109"/>
      <c r="F92" s="109"/>
      <c r="G92" s="109"/>
    </row>
    <row r="93" spans="3:7" x14ac:dyDescent="0.25">
      <c r="C93" s="109"/>
      <c r="D93" s="109"/>
      <c r="E93" s="109"/>
      <c r="F93" s="109"/>
      <c r="G93" s="109"/>
    </row>
    <row r="94" spans="3:7" x14ac:dyDescent="0.25">
      <c r="C94" s="109"/>
      <c r="D94" s="109"/>
      <c r="E94" s="109"/>
      <c r="F94" s="109"/>
      <c r="G94" s="109"/>
    </row>
    <row r="95" spans="3:7" x14ac:dyDescent="0.25">
      <c r="C95" s="109"/>
      <c r="D95" s="109"/>
      <c r="E95" s="109"/>
      <c r="F95" s="109"/>
      <c r="G95" s="109"/>
    </row>
    <row r="96" spans="3:7" x14ac:dyDescent="0.25">
      <c r="C96" s="109"/>
      <c r="D96" s="109"/>
      <c r="E96" s="109"/>
      <c r="F96" s="109"/>
      <c r="G96" s="109"/>
    </row>
    <row r="97" spans="3:7" x14ac:dyDescent="0.25">
      <c r="C97" s="109"/>
      <c r="D97" s="109"/>
      <c r="E97" s="109"/>
      <c r="F97" s="109"/>
      <c r="G97" s="109"/>
    </row>
    <row r="98" spans="3:7" x14ac:dyDescent="0.25">
      <c r="C98" s="109"/>
      <c r="D98" s="109"/>
      <c r="E98" s="109"/>
      <c r="F98" s="109"/>
      <c r="G98" s="109"/>
    </row>
    <row r="99" spans="3:7" x14ac:dyDescent="0.25">
      <c r="C99" s="109"/>
      <c r="D99" s="109"/>
      <c r="E99" s="109"/>
      <c r="F99" s="109"/>
      <c r="G99" s="109"/>
    </row>
    <row r="100" spans="3:7" x14ac:dyDescent="0.25">
      <c r="C100" s="109"/>
      <c r="D100" s="109"/>
      <c r="E100" s="109"/>
      <c r="F100" s="109"/>
      <c r="G100" s="109"/>
    </row>
    <row r="101" spans="3:7" x14ac:dyDescent="0.25">
      <c r="C101" s="109"/>
      <c r="D101" s="109"/>
      <c r="E101" s="109"/>
      <c r="F101" s="109"/>
      <c r="G101" s="109"/>
    </row>
    <row r="102" spans="3:7" x14ac:dyDescent="0.25">
      <c r="C102" s="109"/>
      <c r="D102" s="109"/>
      <c r="E102" s="109"/>
      <c r="F102" s="109"/>
      <c r="G102" s="109"/>
    </row>
    <row r="103" spans="3:7" x14ac:dyDescent="0.25">
      <c r="C103" s="109"/>
      <c r="D103" s="109"/>
      <c r="E103" s="109"/>
      <c r="F103" s="109"/>
      <c r="G103" s="109"/>
    </row>
    <row r="104" spans="3:7" x14ac:dyDescent="0.25">
      <c r="C104" s="109"/>
      <c r="D104" s="109"/>
      <c r="E104" s="109"/>
      <c r="F104" s="109"/>
      <c r="G104" s="109"/>
    </row>
    <row r="105" spans="3:7" x14ac:dyDescent="0.25">
      <c r="C105" s="109"/>
      <c r="D105" s="109"/>
      <c r="E105" s="109"/>
      <c r="F105" s="109"/>
      <c r="G105" s="109"/>
    </row>
    <row r="106" spans="3:7" x14ac:dyDescent="0.25">
      <c r="C106" s="109"/>
      <c r="D106" s="109"/>
      <c r="E106" s="109"/>
      <c r="F106" s="109"/>
      <c r="G106" s="109"/>
    </row>
    <row r="107" spans="3:7" x14ac:dyDescent="0.25">
      <c r="C107" s="109"/>
      <c r="D107" s="109"/>
      <c r="E107" s="109"/>
      <c r="F107" s="109"/>
      <c r="G107" s="109"/>
    </row>
    <row r="108" spans="3:7" x14ac:dyDescent="0.25">
      <c r="C108" s="109"/>
      <c r="D108" s="109"/>
      <c r="E108" s="109"/>
      <c r="F108" s="109"/>
      <c r="G108" s="109"/>
    </row>
    <row r="109" spans="3:7" x14ac:dyDescent="0.25">
      <c r="C109" s="109"/>
      <c r="D109" s="109"/>
      <c r="E109" s="109"/>
      <c r="F109" s="109"/>
      <c r="G109" s="109"/>
    </row>
    <row r="110" spans="3:7" x14ac:dyDescent="0.25">
      <c r="C110" s="109"/>
      <c r="D110" s="109"/>
      <c r="E110" s="109"/>
      <c r="F110" s="109"/>
      <c r="G110" s="109"/>
    </row>
    <row r="111" spans="3:7" x14ac:dyDescent="0.25">
      <c r="C111" s="109"/>
      <c r="D111" s="109"/>
      <c r="E111" s="109"/>
      <c r="F111" s="109"/>
      <c r="G111" s="109"/>
    </row>
    <row r="112" spans="3:7" x14ac:dyDescent="0.25">
      <c r="C112" s="109"/>
      <c r="D112" s="109"/>
      <c r="E112" s="109"/>
      <c r="F112" s="109"/>
      <c r="G112" s="109"/>
    </row>
    <row r="113" spans="3:7" x14ac:dyDescent="0.25">
      <c r="C113" s="109"/>
      <c r="D113" s="109"/>
      <c r="E113" s="109"/>
      <c r="F113" s="109"/>
      <c r="G113" s="109"/>
    </row>
    <row r="114" spans="3:7" x14ac:dyDescent="0.25">
      <c r="C114" s="109"/>
      <c r="D114" s="109"/>
      <c r="E114" s="109"/>
      <c r="F114" s="109"/>
      <c r="G114" s="109"/>
    </row>
    <row r="115" spans="3:7" x14ac:dyDescent="0.25">
      <c r="C115" s="109"/>
      <c r="D115" s="109"/>
      <c r="E115" s="109"/>
      <c r="F115" s="109"/>
      <c r="G115" s="109"/>
    </row>
    <row r="116" spans="3:7" x14ac:dyDescent="0.25">
      <c r="C116" s="109"/>
      <c r="D116" s="109"/>
      <c r="E116" s="109"/>
      <c r="F116" s="109"/>
      <c r="G116" s="109"/>
    </row>
    <row r="117" spans="3:7" x14ac:dyDescent="0.25">
      <c r="C117" s="109"/>
      <c r="D117" s="109"/>
      <c r="E117" s="109"/>
      <c r="F117" s="109"/>
      <c r="G117" s="109"/>
    </row>
    <row r="118" spans="3:7" x14ac:dyDescent="0.25">
      <c r="C118" s="109"/>
      <c r="D118" s="109"/>
      <c r="E118" s="109"/>
      <c r="F118" s="109"/>
      <c r="G118" s="109"/>
    </row>
    <row r="119" spans="3:7" x14ac:dyDescent="0.25">
      <c r="C119" s="109"/>
      <c r="D119" s="109"/>
      <c r="E119" s="109"/>
      <c r="F119" s="109"/>
      <c r="G119" s="109"/>
    </row>
    <row r="120" spans="3:7" x14ac:dyDescent="0.25">
      <c r="C120" s="109"/>
      <c r="D120" s="109"/>
      <c r="E120" s="109"/>
      <c r="F120" s="109"/>
      <c r="G120" s="109"/>
    </row>
    <row r="121" spans="3:7" x14ac:dyDescent="0.25">
      <c r="C121" s="109"/>
      <c r="D121" s="109"/>
      <c r="E121" s="109"/>
      <c r="F121" s="109"/>
      <c r="G121" s="109"/>
    </row>
    <row r="122" spans="3:7" x14ac:dyDescent="0.25">
      <c r="C122" s="109"/>
      <c r="D122" s="109"/>
      <c r="E122" s="109"/>
      <c r="F122" s="109"/>
      <c r="G122" s="109"/>
    </row>
    <row r="123" spans="3:7" x14ac:dyDescent="0.25">
      <c r="C123" s="109"/>
      <c r="D123" s="109"/>
      <c r="E123" s="109"/>
      <c r="F123" s="109"/>
      <c r="G123" s="109"/>
    </row>
    <row r="124" spans="3:7" x14ac:dyDescent="0.25">
      <c r="C124" s="109"/>
      <c r="D124" s="109"/>
      <c r="E124" s="109"/>
      <c r="F124" s="109"/>
      <c r="G124" s="109"/>
    </row>
    <row r="125" spans="3:7" x14ac:dyDescent="0.25">
      <c r="C125" s="109"/>
      <c r="D125" s="109"/>
      <c r="E125" s="109"/>
      <c r="F125" s="109"/>
      <c r="G125" s="109"/>
    </row>
    <row r="126" spans="3:7" x14ac:dyDescent="0.25">
      <c r="C126" s="109"/>
      <c r="D126" s="109"/>
      <c r="E126" s="109"/>
      <c r="F126" s="109"/>
      <c r="G126" s="109"/>
    </row>
    <row r="127" spans="3:7" x14ac:dyDescent="0.25">
      <c r="C127" s="109"/>
      <c r="D127" s="109"/>
      <c r="E127" s="109"/>
      <c r="F127" s="109"/>
      <c r="G127" s="109"/>
    </row>
    <row r="128" spans="3:7" x14ac:dyDescent="0.25">
      <c r="C128" s="109"/>
      <c r="D128" s="109"/>
      <c r="E128" s="109"/>
      <c r="F128" s="109"/>
      <c r="G128" s="109"/>
    </row>
    <row r="129" spans="3:7" x14ac:dyDescent="0.25">
      <c r="C129" s="109"/>
      <c r="D129" s="109"/>
      <c r="E129" s="109"/>
      <c r="F129" s="109"/>
      <c r="G129" s="109"/>
    </row>
    <row r="130" spans="3:7" x14ac:dyDescent="0.25">
      <c r="C130" s="109"/>
      <c r="D130" s="109"/>
      <c r="E130" s="109"/>
      <c r="F130" s="109"/>
      <c r="G130" s="109"/>
    </row>
    <row r="131" spans="3:7" x14ac:dyDescent="0.25">
      <c r="C131" s="109"/>
      <c r="D131" s="109"/>
      <c r="E131" s="109"/>
      <c r="F131" s="109"/>
      <c r="G131" s="109"/>
    </row>
    <row r="132" spans="3:7" x14ac:dyDescent="0.25">
      <c r="C132" s="109"/>
      <c r="D132" s="109"/>
      <c r="E132" s="109"/>
      <c r="F132" s="109"/>
      <c r="G132" s="109"/>
    </row>
    <row r="133" spans="3:7" x14ac:dyDescent="0.25">
      <c r="C133" s="109"/>
      <c r="D133" s="109"/>
      <c r="E133" s="109"/>
      <c r="F133" s="109"/>
      <c r="G133" s="109"/>
    </row>
    <row r="134" spans="3:7" x14ac:dyDescent="0.25">
      <c r="C134" s="109"/>
      <c r="D134" s="109"/>
      <c r="E134" s="109"/>
      <c r="F134" s="109"/>
      <c r="G134" s="109"/>
    </row>
    <row r="135" spans="3:7" x14ac:dyDescent="0.25">
      <c r="C135" s="109"/>
      <c r="D135" s="109"/>
      <c r="E135" s="109"/>
      <c r="F135" s="109"/>
      <c r="G135" s="109"/>
    </row>
    <row r="136" spans="3:7" x14ac:dyDescent="0.25">
      <c r="C136" s="109"/>
      <c r="D136" s="109"/>
      <c r="E136" s="109"/>
      <c r="F136" s="109"/>
      <c r="G136" s="109"/>
    </row>
    <row r="137" spans="3:7" x14ac:dyDescent="0.25">
      <c r="C137" s="109"/>
      <c r="D137" s="109"/>
      <c r="E137" s="109"/>
      <c r="F137" s="109"/>
      <c r="G137" s="109"/>
    </row>
    <row r="138" spans="3:7" x14ac:dyDescent="0.25">
      <c r="C138" s="109"/>
      <c r="D138" s="109"/>
      <c r="E138" s="109"/>
      <c r="F138" s="109"/>
      <c r="G138" s="109"/>
    </row>
    <row r="139" spans="3:7" x14ac:dyDescent="0.25">
      <c r="C139" s="109"/>
      <c r="D139" s="109"/>
      <c r="E139" s="109"/>
      <c r="F139" s="109"/>
      <c r="G139" s="109"/>
    </row>
    <row r="140" spans="3:7" x14ac:dyDescent="0.25">
      <c r="C140" s="109"/>
      <c r="D140" s="109"/>
      <c r="E140" s="109"/>
      <c r="F140" s="109"/>
      <c r="G140" s="109"/>
    </row>
    <row r="141" spans="3:7" x14ac:dyDescent="0.25">
      <c r="C141" s="109"/>
      <c r="D141" s="109"/>
      <c r="E141" s="109"/>
      <c r="F141" s="109"/>
      <c r="G141" s="109"/>
    </row>
    <row r="142" spans="3:7" x14ac:dyDescent="0.25">
      <c r="C142" s="109"/>
      <c r="D142" s="109"/>
      <c r="E142" s="109"/>
      <c r="F142" s="109"/>
      <c r="G142" s="109"/>
    </row>
    <row r="143" spans="3:7" x14ac:dyDescent="0.25">
      <c r="C143" s="109"/>
      <c r="D143" s="109"/>
      <c r="E143" s="109"/>
      <c r="F143" s="109"/>
      <c r="G143" s="109"/>
    </row>
    <row r="144" spans="3:7" x14ac:dyDescent="0.25">
      <c r="C144" s="109"/>
      <c r="D144" s="109"/>
      <c r="E144" s="109"/>
      <c r="F144" s="109"/>
      <c r="G144" s="109"/>
    </row>
    <row r="145" spans="3:7" x14ac:dyDescent="0.25">
      <c r="C145" s="109"/>
      <c r="D145" s="109"/>
      <c r="E145" s="109"/>
      <c r="F145" s="109"/>
      <c r="G145" s="109"/>
    </row>
    <row r="146" spans="3:7" x14ac:dyDescent="0.25">
      <c r="C146" s="109"/>
      <c r="D146" s="109"/>
      <c r="E146" s="109"/>
      <c r="F146" s="109"/>
      <c r="G146" s="109"/>
    </row>
    <row r="147" spans="3:7" x14ac:dyDescent="0.25">
      <c r="C147" s="109"/>
      <c r="D147" s="109"/>
      <c r="E147" s="109"/>
      <c r="F147" s="109"/>
      <c r="G147" s="109"/>
    </row>
    <row r="148" spans="3:7" x14ac:dyDescent="0.25">
      <c r="C148" s="109"/>
      <c r="D148" s="109"/>
      <c r="E148" s="109"/>
      <c r="F148" s="109"/>
      <c r="G148" s="109"/>
    </row>
    <row r="149" spans="3:7" x14ac:dyDescent="0.25">
      <c r="C149" s="109"/>
      <c r="D149" s="109"/>
      <c r="E149" s="109"/>
      <c r="F149" s="109"/>
      <c r="G149" s="109"/>
    </row>
    <row r="150" spans="3:7" x14ac:dyDescent="0.25">
      <c r="C150" s="109"/>
      <c r="D150" s="109"/>
      <c r="E150" s="109"/>
      <c r="F150" s="109"/>
      <c r="G150" s="109"/>
    </row>
    <row r="151" spans="3:7" x14ac:dyDescent="0.25">
      <c r="C151" s="109"/>
      <c r="D151" s="109"/>
      <c r="E151" s="109"/>
      <c r="F151" s="109"/>
      <c r="G151" s="109"/>
    </row>
    <row r="152" spans="3:7" x14ac:dyDescent="0.25">
      <c r="C152" s="109"/>
      <c r="D152" s="109"/>
      <c r="E152" s="109"/>
      <c r="F152" s="109"/>
      <c r="G152" s="109"/>
    </row>
    <row r="153" spans="3:7" x14ac:dyDescent="0.25">
      <c r="C153" s="109"/>
      <c r="D153" s="109"/>
      <c r="E153" s="109"/>
      <c r="F153" s="109"/>
      <c r="G153" s="109"/>
    </row>
    <row r="154" spans="3:7" x14ac:dyDescent="0.25">
      <c r="C154" s="109"/>
      <c r="D154" s="109"/>
      <c r="E154" s="109"/>
      <c r="F154" s="109"/>
      <c r="G154" s="109"/>
    </row>
    <row r="155" spans="3:7" x14ac:dyDescent="0.25">
      <c r="C155" s="109"/>
      <c r="D155" s="109"/>
      <c r="E155" s="109"/>
      <c r="F155" s="109"/>
      <c r="G155" s="109"/>
    </row>
    <row r="156" spans="3:7" x14ac:dyDescent="0.25">
      <c r="C156" s="109"/>
      <c r="D156" s="109"/>
      <c r="E156" s="109"/>
      <c r="F156" s="109"/>
      <c r="G156" s="109"/>
    </row>
    <row r="157" spans="3:7" x14ac:dyDescent="0.25">
      <c r="C157" s="109"/>
      <c r="D157" s="109"/>
      <c r="E157" s="109"/>
      <c r="F157" s="109"/>
      <c r="G157" s="109"/>
    </row>
    <row r="158" spans="3:7" x14ac:dyDescent="0.25">
      <c r="C158" s="109"/>
      <c r="D158" s="109"/>
      <c r="E158" s="109"/>
      <c r="F158" s="109"/>
      <c r="G158" s="109"/>
    </row>
    <row r="159" spans="3:7" x14ac:dyDescent="0.25">
      <c r="C159" s="109"/>
      <c r="D159" s="109"/>
      <c r="E159" s="109"/>
      <c r="F159" s="109"/>
      <c r="G159" s="109"/>
    </row>
    <row r="160" spans="3:7" x14ac:dyDescent="0.25">
      <c r="C160" s="109"/>
      <c r="D160" s="109"/>
      <c r="E160" s="109"/>
      <c r="F160" s="109"/>
      <c r="G160" s="109"/>
    </row>
    <row r="161" spans="3:7" x14ac:dyDescent="0.25">
      <c r="C161" s="109"/>
      <c r="D161" s="109"/>
      <c r="E161" s="109"/>
      <c r="F161" s="109"/>
      <c r="G161" s="109"/>
    </row>
    <row r="162" spans="3:7" x14ac:dyDescent="0.25">
      <c r="C162" s="109"/>
      <c r="D162" s="109"/>
      <c r="E162" s="109"/>
      <c r="F162" s="109"/>
      <c r="G162" s="109"/>
    </row>
    <row r="163" spans="3:7" x14ac:dyDescent="0.25">
      <c r="C163" s="109"/>
      <c r="D163" s="109"/>
      <c r="E163" s="109"/>
      <c r="F163" s="109"/>
      <c r="G163" s="109"/>
    </row>
    <row r="164" spans="3:7" x14ac:dyDescent="0.25">
      <c r="C164" s="109"/>
      <c r="D164" s="109"/>
      <c r="E164" s="109"/>
      <c r="F164" s="109"/>
      <c r="G164" s="109"/>
    </row>
    <row r="165" spans="3:7" x14ac:dyDescent="0.25">
      <c r="C165" s="109"/>
      <c r="D165" s="109"/>
      <c r="E165" s="109"/>
      <c r="F165" s="109"/>
      <c r="G165" s="109"/>
    </row>
    <row r="166" spans="3:7" x14ac:dyDescent="0.25">
      <c r="C166" s="109"/>
      <c r="D166" s="109"/>
      <c r="E166" s="109"/>
      <c r="F166" s="109"/>
      <c r="G166" s="109"/>
    </row>
    <row r="167" spans="3:7" x14ac:dyDescent="0.25">
      <c r="C167" s="109"/>
      <c r="D167" s="109"/>
      <c r="E167" s="109"/>
      <c r="F167" s="109"/>
      <c r="G167" s="109"/>
    </row>
    <row r="168" spans="3:7" x14ac:dyDescent="0.25">
      <c r="C168" s="109"/>
      <c r="D168" s="109"/>
      <c r="E168" s="109"/>
      <c r="F168" s="109"/>
      <c r="G168" s="109"/>
    </row>
    <row r="169" spans="3:7" x14ac:dyDescent="0.25">
      <c r="C169" s="109"/>
      <c r="D169" s="109"/>
      <c r="E169" s="109"/>
      <c r="F169" s="109"/>
      <c r="G169" s="109"/>
    </row>
    <row r="170" spans="3:7" x14ac:dyDescent="0.25">
      <c r="C170" s="109"/>
      <c r="D170" s="109"/>
      <c r="E170" s="109"/>
      <c r="F170" s="109"/>
      <c r="G170" s="109"/>
    </row>
    <row r="171" spans="3:7" x14ac:dyDescent="0.25">
      <c r="C171" s="109"/>
      <c r="D171" s="109"/>
      <c r="E171" s="109"/>
      <c r="F171" s="109"/>
      <c r="G171" s="109"/>
    </row>
    <row r="172" spans="3:7" x14ac:dyDescent="0.25">
      <c r="C172" s="109"/>
      <c r="D172" s="109"/>
      <c r="E172" s="109"/>
      <c r="F172" s="109"/>
      <c r="G172" s="109"/>
    </row>
    <row r="173" spans="3:7" x14ac:dyDescent="0.25">
      <c r="C173" s="109"/>
      <c r="D173" s="109"/>
      <c r="E173" s="109"/>
      <c r="F173" s="109"/>
      <c r="G173" s="109"/>
    </row>
    <row r="174" spans="3:7" x14ac:dyDescent="0.25">
      <c r="C174" s="109"/>
      <c r="D174" s="109"/>
      <c r="E174" s="109"/>
      <c r="F174" s="109"/>
      <c r="G174" s="109"/>
    </row>
    <row r="175" spans="3:7" x14ac:dyDescent="0.25">
      <c r="C175" s="109"/>
      <c r="D175" s="109"/>
      <c r="E175" s="109"/>
      <c r="F175" s="109"/>
      <c r="G175" s="109"/>
    </row>
    <row r="176" spans="3:7" x14ac:dyDescent="0.25">
      <c r="C176" s="109"/>
      <c r="D176" s="109"/>
      <c r="E176" s="109"/>
      <c r="F176" s="109"/>
      <c r="G176" s="109"/>
    </row>
    <row r="177" spans="3:7" x14ac:dyDescent="0.25">
      <c r="C177" s="109"/>
      <c r="D177" s="109"/>
      <c r="E177" s="109"/>
      <c r="F177" s="109"/>
      <c r="G177" s="109"/>
    </row>
    <row r="178" spans="3:7" x14ac:dyDescent="0.25">
      <c r="C178" s="109"/>
      <c r="D178" s="109"/>
      <c r="E178" s="109"/>
      <c r="F178" s="109"/>
      <c r="G178" s="109"/>
    </row>
    <row r="179" spans="3:7" x14ac:dyDescent="0.25">
      <c r="C179" s="109"/>
      <c r="D179" s="109"/>
      <c r="E179" s="109"/>
      <c r="F179" s="109"/>
      <c r="G179" s="109"/>
    </row>
    <row r="180" spans="3:7" x14ac:dyDescent="0.25">
      <c r="C180" s="109"/>
      <c r="D180" s="109"/>
      <c r="E180" s="109"/>
      <c r="F180" s="109"/>
      <c r="G180" s="109"/>
    </row>
    <row r="181" spans="3:7" x14ac:dyDescent="0.25">
      <c r="C181" s="109"/>
      <c r="D181" s="109"/>
      <c r="E181" s="109"/>
      <c r="F181" s="109"/>
      <c r="G181" s="109"/>
    </row>
    <row r="182" spans="3:7" x14ac:dyDescent="0.25">
      <c r="C182" s="109"/>
      <c r="D182" s="109"/>
      <c r="E182" s="109"/>
      <c r="F182" s="109"/>
      <c r="G182" s="109"/>
    </row>
    <row r="183" spans="3:7" x14ac:dyDescent="0.25">
      <c r="C183" s="109"/>
      <c r="D183" s="109"/>
      <c r="E183" s="109"/>
      <c r="F183" s="109"/>
      <c r="G183" s="109"/>
    </row>
    <row r="184" spans="3:7" x14ac:dyDescent="0.25">
      <c r="C184" s="109"/>
      <c r="D184" s="109"/>
      <c r="E184" s="109"/>
      <c r="F184" s="109"/>
      <c r="G184" s="109"/>
    </row>
    <row r="185" spans="3:7" x14ac:dyDescent="0.25">
      <c r="C185" s="109"/>
      <c r="D185" s="109"/>
      <c r="E185" s="109"/>
      <c r="F185" s="109"/>
      <c r="G185" s="109"/>
    </row>
    <row r="186" spans="3:7" x14ac:dyDescent="0.25">
      <c r="C186" s="109"/>
      <c r="D186" s="109"/>
      <c r="E186" s="109"/>
      <c r="F186" s="109"/>
      <c r="G186" s="109"/>
    </row>
    <row r="187" spans="3:7" x14ac:dyDescent="0.25">
      <c r="C187" s="109"/>
      <c r="D187" s="109"/>
      <c r="E187" s="109"/>
      <c r="F187" s="109"/>
      <c r="G187" s="109"/>
    </row>
    <row r="188" spans="3:7" x14ac:dyDescent="0.25">
      <c r="C188" s="109"/>
      <c r="D188" s="109"/>
      <c r="E188" s="109"/>
      <c r="F188" s="109"/>
      <c r="G188" s="109"/>
    </row>
    <row r="189" spans="3:7" x14ac:dyDescent="0.25">
      <c r="C189" s="109"/>
      <c r="D189" s="109"/>
      <c r="E189" s="109"/>
      <c r="F189" s="109"/>
      <c r="G189" s="109"/>
    </row>
    <row r="190" spans="3:7" x14ac:dyDescent="0.25">
      <c r="C190" s="109"/>
      <c r="D190" s="109"/>
      <c r="E190" s="109"/>
      <c r="F190" s="109"/>
      <c r="G190" s="109"/>
    </row>
    <row r="191" spans="3:7" x14ac:dyDescent="0.25">
      <c r="C191" s="109"/>
      <c r="D191" s="109"/>
      <c r="E191" s="109"/>
      <c r="F191" s="109"/>
      <c r="G191" s="109"/>
    </row>
    <row r="192" spans="3:7" x14ac:dyDescent="0.25">
      <c r="C192" s="109"/>
      <c r="D192" s="109"/>
      <c r="E192" s="109"/>
      <c r="F192" s="109"/>
      <c r="G192" s="109"/>
    </row>
    <row r="193" spans="3:7" x14ac:dyDescent="0.25">
      <c r="C193" s="109"/>
      <c r="D193" s="109"/>
      <c r="E193" s="109"/>
      <c r="F193" s="109"/>
      <c r="G193" s="109"/>
    </row>
    <row r="194" spans="3:7" x14ac:dyDescent="0.25">
      <c r="C194" s="109"/>
      <c r="D194" s="109"/>
      <c r="E194" s="109"/>
      <c r="F194" s="109"/>
      <c r="G194" s="109"/>
    </row>
    <row r="195" spans="3:7" x14ac:dyDescent="0.25">
      <c r="C195" s="109"/>
      <c r="D195" s="109"/>
      <c r="E195" s="109"/>
      <c r="F195" s="109"/>
      <c r="G195" s="109"/>
    </row>
    <row r="196" spans="3:7" x14ac:dyDescent="0.25">
      <c r="C196" s="109"/>
      <c r="D196" s="109"/>
      <c r="E196" s="109"/>
      <c r="F196" s="109"/>
      <c r="G196" s="109"/>
    </row>
    <row r="197" spans="3:7" x14ac:dyDescent="0.25">
      <c r="C197" s="109"/>
      <c r="D197" s="109"/>
      <c r="E197" s="109"/>
      <c r="F197" s="109"/>
      <c r="G197" s="109"/>
    </row>
    <row r="198" spans="3:7" x14ac:dyDescent="0.25">
      <c r="C198" s="109"/>
      <c r="D198" s="109"/>
      <c r="E198" s="109"/>
      <c r="F198" s="109"/>
      <c r="G198" s="109"/>
    </row>
    <row r="199" spans="3:7" x14ac:dyDescent="0.25">
      <c r="C199" s="109"/>
      <c r="D199" s="109"/>
      <c r="E199" s="109"/>
      <c r="F199" s="109"/>
      <c r="G199" s="109"/>
    </row>
    <row r="200" spans="3:7" x14ac:dyDescent="0.25">
      <c r="C200" s="109"/>
      <c r="D200" s="109"/>
      <c r="E200" s="109"/>
      <c r="F200" s="109"/>
      <c r="G200" s="109"/>
    </row>
    <row r="201" spans="3:7" x14ac:dyDescent="0.25">
      <c r="C201" s="109"/>
      <c r="D201" s="109"/>
      <c r="E201" s="109"/>
      <c r="F201" s="109"/>
      <c r="G201" s="109"/>
    </row>
    <row r="202" spans="3:7" x14ac:dyDescent="0.25">
      <c r="C202" s="109"/>
      <c r="D202" s="109"/>
      <c r="E202" s="109"/>
      <c r="F202" s="109"/>
      <c r="G202" s="109"/>
    </row>
    <row r="203" spans="3:7" x14ac:dyDescent="0.25">
      <c r="C203" s="109"/>
      <c r="D203" s="109"/>
      <c r="E203" s="109"/>
      <c r="F203" s="109"/>
      <c r="G203" s="109"/>
    </row>
    <row r="204" spans="3:7" x14ac:dyDescent="0.25">
      <c r="C204" s="109"/>
      <c r="D204" s="109"/>
      <c r="E204" s="109"/>
      <c r="F204" s="109"/>
      <c r="G204" s="109"/>
    </row>
    <row r="205" spans="3:7" x14ac:dyDescent="0.25">
      <c r="C205" s="109"/>
      <c r="D205" s="109"/>
      <c r="E205" s="109"/>
      <c r="F205" s="109"/>
      <c r="G205" s="109"/>
    </row>
    <row r="206" spans="3:7" x14ac:dyDescent="0.25">
      <c r="C206" s="109"/>
      <c r="D206" s="109"/>
      <c r="E206" s="109"/>
      <c r="F206" s="109"/>
      <c r="G206" s="109"/>
    </row>
    <row r="207" spans="3:7" x14ac:dyDescent="0.25">
      <c r="C207" s="109"/>
      <c r="D207" s="109"/>
      <c r="E207" s="109"/>
      <c r="F207" s="109"/>
      <c r="G207" s="109"/>
    </row>
    <row r="208" spans="3:7" x14ac:dyDescent="0.25">
      <c r="C208" s="109"/>
      <c r="D208" s="109"/>
      <c r="E208" s="109"/>
      <c r="F208" s="109"/>
      <c r="G208" s="109"/>
    </row>
    <row r="209" spans="3:7" x14ac:dyDescent="0.25">
      <c r="C209" s="109"/>
      <c r="D209" s="109"/>
      <c r="E209" s="109"/>
      <c r="F209" s="109"/>
      <c r="G209" s="109"/>
    </row>
    <row r="210" spans="3:7" x14ac:dyDescent="0.25">
      <c r="C210" s="109"/>
      <c r="D210" s="109"/>
      <c r="E210" s="109"/>
      <c r="F210" s="109"/>
      <c r="G210" s="109"/>
    </row>
    <row r="211" spans="3:7" x14ac:dyDescent="0.25">
      <c r="C211" s="109"/>
      <c r="D211" s="109"/>
      <c r="E211" s="109"/>
      <c r="F211" s="109"/>
      <c r="G211" s="109"/>
    </row>
    <row r="212" spans="3:7" x14ac:dyDescent="0.25">
      <c r="C212" s="109"/>
      <c r="D212" s="109"/>
      <c r="E212" s="109"/>
      <c r="F212" s="109"/>
      <c r="G212" s="109"/>
    </row>
    <row r="213" spans="3:7" x14ac:dyDescent="0.25">
      <c r="C213" s="109"/>
      <c r="D213" s="109"/>
      <c r="E213" s="109"/>
      <c r="F213" s="109"/>
      <c r="G213" s="109"/>
    </row>
    <row r="214" spans="3:7" x14ac:dyDescent="0.25">
      <c r="C214" s="109"/>
      <c r="D214" s="109"/>
      <c r="E214" s="109"/>
      <c r="F214" s="109"/>
      <c r="G214" s="109"/>
    </row>
    <row r="215" spans="3:7" x14ac:dyDescent="0.25">
      <c r="C215" s="109"/>
      <c r="D215" s="109"/>
      <c r="E215" s="109"/>
      <c r="F215" s="109"/>
      <c r="G215" s="109"/>
    </row>
    <row r="216" spans="3:7" x14ac:dyDescent="0.25">
      <c r="C216" s="109"/>
      <c r="D216" s="109"/>
      <c r="E216" s="109"/>
      <c r="F216" s="109"/>
      <c r="G216" s="109"/>
    </row>
    <row r="217" spans="3:7" x14ac:dyDescent="0.25">
      <c r="C217" s="109"/>
      <c r="D217" s="109"/>
      <c r="E217" s="109"/>
      <c r="F217" s="109"/>
      <c r="G217" s="109"/>
    </row>
    <row r="218" spans="3:7" x14ac:dyDescent="0.25">
      <c r="C218" s="109"/>
      <c r="D218" s="109"/>
      <c r="E218" s="109"/>
      <c r="F218" s="109"/>
      <c r="G218" s="109"/>
    </row>
    <row r="219" spans="3:7" x14ac:dyDescent="0.25">
      <c r="C219" s="109"/>
      <c r="D219" s="109"/>
      <c r="E219" s="109"/>
      <c r="F219" s="109"/>
      <c r="G219" s="109"/>
    </row>
    <row r="220" spans="3:7" x14ac:dyDescent="0.25">
      <c r="C220" s="109"/>
      <c r="D220" s="109"/>
      <c r="E220" s="109"/>
      <c r="F220" s="109"/>
      <c r="G220" s="109"/>
    </row>
    <row r="221" spans="3:7" x14ac:dyDescent="0.25">
      <c r="C221" s="109"/>
      <c r="D221" s="109"/>
      <c r="E221" s="109"/>
      <c r="F221" s="109"/>
      <c r="G221" s="109"/>
    </row>
    <row r="222" spans="3:7" x14ac:dyDescent="0.25">
      <c r="C222" s="109"/>
      <c r="D222" s="109"/>
      <c r="E222" s="109"/>
      <c r="F222" s="109"/>
      <c r="G222" s="109"/>
    </row>
    <row r="223" spans="3:7" x14ac:dyDescent="0.25">
      <c r="C223" s="109"/>
      <c r="D223" s="109"/>
      <c r="E223" s="109"/>
      <c r="F223" s="109"/>
      <c r="G223" s="109"/>
    </row>
    <row r="224" spans="3:7" x14ac:dyDescent="0.25">
      <c r="C224" s="109"/>
      <c r="D224" s="109"/>
      <c r="E224" s="109"/>
      <c r="F224" s="109"/>
      <c r="G224" s="109"/>
    </row>
    <row r="225" spans="3:7" x14ac:dyDescent="0.25">
      <c r="C225" s="109"/>
      <c r="D225" s="109"/>
      <c r="E225" s="109"/>
      <c r="F225" s="109"/>
      <c r="G225" s="109"/>
    </row>
    <row r="226" spans="3:7" x14ac:dyDescent="0.25">
      <c r="C226" s="109"/>
      <c r="D226" s="109"/>
      <c r="E226" s="109"/>
      <c r="F226" s="109"/>
      <c r="G226" s="109"/>
    </row>
    <row r="227" spans="3:7" x14ac:dyDescent="0.25">
      <c r="C227" s="109"/>
      <c r="D227" s="109"/>
      <c r="E227" s="109"/>
      <c r="F227" s="109"/>
      <c r="G227" s="109"/>
    </row>
    <row r="228" spans="3:7" x14ac:dyDescent="0.25">
      <c r="C228" s="109"/>
      <c r="D228" s="109"/>
      <c r="E228" s="109"/>
      <c r="F228" s="109"/>
      <c r="G228" s="109"/>
    </row>
    <row r="229" spans="3:7" x14ac:dyDescent="0.25">
      <c r="C229" s="109"/>
      <c r="D229" s="109"/>
      <c r="E229" s="109"/>
      <c r="F229" s="109"/>
      <c r="G229" s="109"/>
    </row>
    <row r="230" spans="3:7" x14ac:dyDescent="0.25">
      <c r="C230" s="109"/>
      <c r="D230" s="109"/>
      <c r="E230" s="109"/>
      <c r="F230" s="109"/>
      <c r="G230" s="109"/>
    </row>
    <row r="231" spans="3:7" x14ac:dyDescent="0.25">
      <c r="C231" s="109"/>
      <c r="D231" s="109"/>
      <c r="E231" s="109"/>
      <c r="F231" s="109"/>
      <c r="G231" s="109"/>
    </row>
    <row r="232" spans="3:7" x14ac:dyDescent="0.25">
      <c r="C232" s="109"/>
      <c r="D232" s="109"/>
      <c r="E232" s="109"/>
      <c r="F232" s="109"/>
      <c r="G232" s="109"/>
    </row>
    <row r="233" spans="3:7" x14ac:dyDescent="0.25">
      <c r="C233" s="109"/>
      <c r="D233" s="109"/>
      <c r="E233" s="109"/>
      <c r="F233" s="109"/>
      <c r="G233" s="109"/>
    </row>
    <row r="234" spans="3:7" x14ac:dyDescent="0.25">
      <c r="C234" s="109"/>
      <c r="D234" s="109"/>
      <c r="E234" s="109"/>
      <c r="F234" s="109"/>
      <c r="G234" s="109"/>
    </row>
    <row r="235" spans="3:7" x14ac:dyDescent="0.25">
      <c r="C235" s="109"/>
      <c r="D235" s="109"/>
      <c r="E235" s="109"/>
      <c r="F235" s="109"/>
      <c r="G235" s="109"/>
    </row>
    <row r="236" spans="3:7" x14ac:dyDescent="0.25">
      <c r="C236" s="109"/>
      <c r="D236" s="109"/>
      <c r="E236" s="109"/>
      <c r="F236" s="109"/>
      <c r="G236" s="109"/>
    </row>
    <row r="237" spans="3:7" x14ac:dyDescent="0.25">
      <c r="C237" s="109"/>
      <c r="D237" s="109"/>
      <c r="E237" s="109"/>
      <c r="F237" s="109"/>
      <c r="G237" s="109"/>
    </row>
    <row r="238" spans="3:7" x14ac:dyDescent="0.25">
      <c r="C238" s="109"/>
      <c r="D238" s="109"/>
      <c r="E238" s="109"/>
      <c r="F238" s="109"/>
      <c r="G238" s="109"/>
    </row>
    <row r="239" spans="3:7" x14ac:dyDescent="0.25">
      <c r="C239" s="109"/>
      <c r="D239" s="109"/>
      <c r="E239" s="109"/>
      <c r="F239" s="109"/>
      <c r="G239" s="109"/>
    </row>
    <row r="240" spans="3:7" x14ac:dyDescent="0.25">
      <c r="C240" s="109"/>
      <c r="D240" s="109"/>
      <c r="E240" s="109"/>
      <c r="F240" s="109"/>
      <c r="G240" s="109"/>
    </row>
    <row r="241" spans="3:7" x14ac:dyDescent="0.25">
      <c r="C241" s="109"/>
      <c r="D241" s="109"/>
      <c r="E241" s="109"/>
      <c r="F241" s="109"/>
      <c r="G241" s="109"/>
    </row>
    <row r="242" spans="3:7" x14ac:dyDescent="0.25">
      <c r="C242" s="109"/>
      <c r="D242" s="109"/>
      <c r="E242" s="109"/>
      <c r="F242" s="109"/>
      <c r="G242" s="109"/>
    </row>
    <row r="243" spans="3:7" x14ac:dyDescent="0.25">
      <c r="C243" s="109"/>
      <c r="D243" s="109"/>
      <c r="E243" s="109"/>
      <c r="F243" s="109"/>
      <c r="G243" s="109"/>
    </row>
    <row r="244" spans="3:7" x14ac:dyDescent="0.25">
      <c r="C244" s="109"/>
      <c r="D244" s="109"/>
      <c r="E244" s="109"/>
      <c r="F244" s="109"/>
      <c r="G244" s="109"/>
    </row>
    <row r="245" spans="3:7" x14ac:dyDescent="0.25">
      <c r="C245" s="109"/>
      <c r="D245" s="109"/>
      <c r="E245" s="109"/>
      <c r="F245" s="109"/>
      <c r="G245" s="109"/>
    </row>
    <row r="246" spans="3:7" x14ac:dyDescent="0.25">
      <c r="C246" s="109"/>
      <c r="D246" s="109"/>
      <c r="E246" s="109"/>
      <c r="F246" s="109"/>
      <c r="G246" s="109"/>
    </row>
    <row r="247" spans="3:7" x14ac:dyDescent="0.25">
      <c r="C247" s="109"/>
      <c r="D247" s="109"/>
      <c r="E247" s="109"/>
      <c r="F247" s="109"/>
      <c r="G247" s="109"/>
    </row>
    <row r="248" spans="3:7" x14ac:dyDescent="0.25">
      <c r="C248" s="109"/>
      <c r="D248" s="109"/>
      <c r="E248" s="109"/>
      <c r="F248" s="109"/>
      <c r="G248" s="109"/>
    </row>
    <row r="249" spans="3:7" x14ac:dyDescent="0.25">
      <c r="C249" s="109"/>
      <c r="D249" s="109"/>
      <c r="E249" s="109"/>
      <c r="F249" s="109"/>
      <c r="G249" s="109"/>
    </row>
    <row r="250" spans="3:7" x14ac:dyDescent="0.25">
      <c r="C250" s="109"/>
      <c r="D250" s="109"/>
      <c r="E250" s="109"/>
      <c r="F250" s="109"/>
      <c r="G250" s="109"/>
    </row>
    <row r="251" spans="3:7" x14ac:dyDescent="0.25">
      <c r="C251" s="109"/>
      <c r="D251" s="109"/>
      <c r="E251" s="109"/>
      <c r="F251" s="109"/>
      <c r="G251" s="109"/>
    </row>
    <row r="252" spans="3:7" x14ac:dyDescent="0.25">
      <c r="C252" s="109"/>
      <c r="D252" s="109"/>
      <c r="E252" s="109"/>
      <c r="F252" s="109"/>
      <c r="G252" s="109"/>
    </row>
    <row r="253" spans="3:7" x14ac:dyDescent="0.25">
      <c r="C253" s="109"/>
      <c r="D253" s="109"/>
      <c r="E253" s="109"/>
      <c r="F253" s="109"/>
      <c r="G253" s="109"/>
    </row>
    <row r="254" spans="3:7" x14ac:dyDescent="0.25">
      <c r="C254" s="109"/>
      <c r="D254" s="109"/>
      <c r="E254" s="109"/>
      <c r="F254" s="109"/>
      <c r="G254" s="109"/>
    </row>
    <row r="255" spans="3:7" x14ac:dyDescent="0.25">
      <c r="C255" s="109"/>
      <c r="D255" s="109"/>
      <c r="E255" s="109"/>
      <c r="F255" s="109"/>
      <c r="G255" s="109"/>
    </row>
    <row r="256" spans="3:7" x14ac:dyDescent="0.25">
      <c r="C256" s="109"/>
      <c r="D256" s="109"/>
      <c r="E256" s="109"/>
      <c r="F256" s="109"/>
      <c r="G256" s="109"/>
    </row>
    <row r="257" spans="3:7" x14ac:dyDescent="0.25">
      <c r="C257" s="109"/>
      <c r="D257" s="109"/>
      <c r="E257" s="109"/>
      <c r="F257" s="109"/>
      <c r="G257" s="109"/>
    </row>
    <row r="258" spans="3:7" x14ac:dyDescent="0.25">
      <c r="C258" s="109"/>
      <c r="D258" s="109"/>
      <c r="E258" s="109"/>
      <c r="F258" s="109"/>
      <c r="G258" s="109"/>
    </row>
    <row r="259" spans="3:7" x14ac:dyDescent="0.25">
      <c r="C259" s="109"/>
      <c r="D259" s="109"/>
      <c r="E259" s="109"/>
      <c r="F259" s="109"/>
      <c r="G259" s="109"/>
    </row>
    <row r="260" spans="3:7" x14ac:dyDescent="0.25">
      <c r="C260" s="109"/>
      <c r="D260" s="109"/>
      <c r="E260" s="109"/>
      <c r="F260" s="109"/>
      <c r="G260" s="109"/>
    </row>
    <row r="261" spans="3:7" x14ac:dyDescent="0.25">
      <c r="C261" s="109"/>
      <c r="D261" s="109"/>
      <c r="E261" s="109"/>
      <c r="F261" s="109"/>
      <c r="G261" s="109"/>
    </row>
    <row r="262" spans="3:7" x14ac:dyDescent="0.25">
      <c r="C262" s="109"/>
      <c r="D262" s="109"/>
      <c r="E262" s="109"/>
      <c r="F262" s="109"/>
      <c r="G262" s="109"/>
    </row>
    <row r="263" spans="3:7" x14ac:dyDescent="0.25">
      <c r="C263" s="109"/>
      <c r="D263" s="109"/>
      <c r="E263" s="109"/>
      <c r="F263" s="109"/>
      <c r="G263" s="109"/>
    </row>
    <row r="264" spans="3:7" x14ac:dyDescent="0.25">
      <c r="C264" s="109"/>
      <c r="D264" s="109"/>
      <c r="E264" s="109"/>
      <c r="F264" s="109"/>
      <c r="G264" s="109"/>
    </row>
    <row r="265" spans="3:7" x14ac:dyDescent="0.25">
      <c r="C265" s="109"/>
      <c r="D265" s="109"/>
      <c r="E265" s="109"/>
      <c r="F265" s="109"/>
      <c r="G265" s="109"/>
    </row>
    <row r="266" spans="3:7" x14ac:dyDescent="0.25">
      <c r="C266" s="109"/>
      <c r="D266" s="109"/>
      <c r="E266" s="109"/>
      <c r="F266" s="109"/>
      <c r="G266" s="109"/>
    </row>
    <row r="267" spans="3:7" x14ac:dyDescent="0.25">
      <c r="C267" s="109"/>
      <c r="D267" s="109"/>
      <c r="E267" s="109"/>
      <c r="F267" s="109"/>
      <c r="G267" s="109"/>
    </row>
    <row r="268" spans="3:7" x14ac:dyDescent="0.25">
      <c r="C268" s="109"/>
      <c r="D268" s="109"/>
      <c r="E268" s="109"/>
      <c r="F268" s="109"/>
      <c r="G268" s="109"/>
    </row>
    <row r="269" spans="3:7" x14ac:dyDescent="0.25">
      <c r="C269" s="109"/>
      <c r="D269" s="109"/>
      <c r="E269" s="109"/>
      <c r="F269" s="109"/>
      <c r="G269" s="109"/>
    </row>
    <row r="270" spans="3:7" x14ac:dyDescent="0.25">
      <c r="C270" s="109"/>
      <c r="D270" s="109"/>
      <c r="E270" s="109"/>
      <c r="F270" s="109"/>
      <c r="G270" s="109"/>
    </row>
    <row r="271" spans="3:7" x14ac:dyDescent="0.25">
      <c r="C271" s="109"/>
      <c r="D271" s="109"/>
      <c r="E271" s="109"/>
      <c r="F271" s="109"/>
      <c r="G271" s="109"/>
    </row>
    <row r="272" spans="3:7" x14ac:dyDescent="0.25">
      <c r="C272" s="109"/>
      <c r="D272" s="109"/>
      <c r="E272" s="109"/>
      <c r="F272" s="109"/>
      <c r="G272" s="109"/>
    </row>
    <row r="273" spans="3:7" x14ac:dyDescent="0.25">
      <c r="C273" s="109"/>
      <c r="D273" s="109"/>
      <c r="E273" s="109"/>
      <c r="F273" s="109"/>
      <c r="G273" s="109"/>
    </row>
    <row r="274" spans="3:7" x14ac:dyDescent="0.25">
      <c r="C274" s="109"/>
      <c r="D274" s="109"/>
      <c r="E274" s="109"/>
      <c r="F274" s="109"/>
      <c r="G274" s="109"/>
    </row>
    <row r="275" spans="3:7" x14ac:dyDescent="0.25">
      <c r="C275" s="109"/>
      <c r="D275" s="109"/>
      <c r="E275" s="109"/>
      <c r="F275" s="109"/>
      <c r="G275" s="109"/>
    </row>
    <row r="276" spans="3:7" x14ac:dyDescent="0.25">
      <c r="C276" s="109"/>
      <c r="D276" s="109"/>
      <c r="E276" s="109"/>
      <c r="F276" s="109"/>
      <c r="G276" s="109"/>
    </row>
    <row r="277" spans="3:7" x14ac:dyDescent="0.25">
      <c r="C277" s="109"/>
      <c r="D277" s="109"/>
      <c r="E277" s="109"/>
      <c r="F277" s="109"/>
      <c r="G277" s="109"/>
    </row>
    <row r="278" spans="3:7" x14ac:dyDescent="0.25">
      <c r="C278" s="109"/>
      <c r="D278" s="109"/>
      <c r="E278" s="109"/>
      <c r="F278" s="109"/>
      <c r="G278" s="109"/>
    </row>
    <row r="279" spans="3:7" x14ac:dyDescent="0.25">
      <c r="C279" s="109"/>
      <c r="D279" s="109"/>
      <c r="E279" s="109"/>
      <c r="F279" s="109"/>
      <c r="G279" s="109"/>
    </row>
    <row r="280" spans="3:7" x14ac:dyDescent="0.25">
      <c r="C280" s="109"/>
      <c r="D280" s="109"/>
      <c r="E280" s="109"/>
      <c r="F280" s="109"/>
      <c r="G280" s="109"/>
    </row>
    <row r="281" spans="3:7" x14ac:dyDescent="0.25">
      <c r="C281" s="109"/>
      <c r="D281" s="109"/>
      <c r="E281" s="109"/>
      <c r="F281" s="109"/>
      <c r="G281" s="109"/>
    </row>
    <row r="282" spans="3:7" x14ac:dyDescent="0.25">
      <c r="C282" s="109"/>
      <c r="D282" s="109"/>
      <c r="E282" s="109"/>
      <c r="F282" s="109"/>
      <c r="G282" s="109"/>
    </row>
    <row r="283" spans="3:7" x14ac:dyDescent="0.25">
      <c r="C283" s="109"/>
      <c r="D283" s="109"/>
      <c r="E283" s="109"/>
      <c r="F283" s="109"/>
      <c r="G283" s="109"/>
    </row>
    <row r="284" spans="3:7" x14ac:dyDescent="0.25">
      <c r="C284" s="109"/>
      <c r="D284" s="109"/>
      <c r="E284" s="109"/>
      <c r="F284" s="109"/>
      <c r="G284" s="109"/>
    </row>
    <row r="285" spans="3:7" x14ac:dyDescent="0.25">
      <c r="C285" s="109"/>
      <c r="D285" s="109"/>
      <c r="E285" s="109"/>
      <c r="F285" s="109"/>
      <c r="G285" s="109"/>
    </row>
    <row r="286" spans="3:7" x14ac:dyDescent="0.25">
      <c r="C286" s="109"/>
      <c r="D286" s="109"/>
      <c r="E286" s="109"/>
      <c r="F286" s="109"/>
      <c r="G286" s="109"/>
    </row>
    <row r="287" spans="3:7" x14ac:dyDescent="0.25">
      <c r="C287" s="109"/>
      <c r="D287" s="109"/>
      <c r="E287" s="109"/>
      <c r="F287" s="109"/>
      <c r="G287" s="109"/>
    </row>
    <row r="288" spans="3:7" x14ac:dyDescent="0.25">
      <c r="C288" s="109"/>
      <c r="D288" s="109"/>
      <c r="E288" s="109"/>
      <c r="F288" s="109"/>
      <c r="G288" s="109"/>
    </row>
    <row r="289" spans="3:7" x14ac:dyDescent="0.25">
      <c r="C289" s="109"/>
      <c r="D289" s="109"/>
      <c r="E289" s="109"/>
      <c r="F289" s="109"/>
      <c r="G289" s="109"/>
    </row>
    <row r="290" spans="3:7" x14ac:dyDescent="0.25">
      <c r="C290" s="109"/>
      <c r="D290" s="109"/>
      <c r="E290" s="109"/>
      <c r="F290" s="109"/>
      <c r="G290" s="109"/>
    </row>
    <row r="291" spans="3:7" x14ac:dyDescent="0.25">
      <c r="C291" s="109"/>
      <c r="D291" s="109"/>
      <c r="E291" s="109"/>
      <c r="F291" s="109"/>
      <c r="G291" s="109"/>
    </row>
    <row r="292" spans="3:7" x14ac:dyDescent="0.25">
      <c r="C292" s="109"/>
      <c r="D292" s="109"/>
      <c r="E292" s="109"/>
      <c r="F292" s="109"/>
      <c r="G292" s="109"/>
    </row>
    <row r="293" spans="3:7" x14ac:dyDescent="0.25">
      <c r="C293" s="109"/>
      <c r="D293" s="109"/>
      <c r="E293" s="109"/>
      <c r="F293" s="109"/>
      <c r="G293" s="109"/>
    </row>
    <row r="294" spans="3:7" x14ac:dyDescent="0.25">
      <c r="C294" s="109"/>
      <c r="D294" s="109"/>
      <c r="E294" s="109"/>
      <c r="F294" s="109"/>
      <c r="G294" s="109"/>
    </row>
    <row r="295" spans="3:7" x14ac:dyDescent="0.25">
      <c r="C295" s="109"/>
      <c r="D295" s="109"/>
      <c r="E295" s="109"/>
      <c r="F295" s="109"/>
      <c r="G295" s="109"/>
    </row>
    <row r="296" spans="3:7" x14ac:dyDescent="0.25">
      <c r="C296" s="109"/>
      <c r="D296" s="109"/>
      <c r="E296" s="109"/>
      <c r="F296" s="109"/>
      <c r="G296" s="109"/>
    </row>
    <row r="297" spans="3:7" x14ac:dyDescent="0.25">
      <c r="C297" s="109"/>
      <c r="D297" s="109"/>
      <c r="E297" s="109"/>
      <c r="F297" s="109"/>
      <c r="G297" s="109"/>
    </row>
    <row r="298" spans="3:7" x14ac:dyDescent="0.25">
      <c r="C298" s="109"/>
      <c r="D298" s="109"/>
      <c r="E298" s="109"/>
      <c r="F298" s="109"/>
      <c r="G298" s="109"/>
    </row>
    <row r="299" spans="3:7" x14ac:dyDescent="0.25">
      <c r="C299" s="109"/>
      <c r="D299" s="109"/>
      <c r="E299" s="109"/>
      <c r="F299" s="109"/>
      <c r="G299" s="109"/>
    </row>
    <row r="300" spans="3:7" x14ac:dyDescent="0.25">
      <c r="C300" s="109"/>
      <c r="D300" s="109"/>
      <c r="E300" s="109"/>
      <c r="F300" s="109"/>
      <c r="G300" s="109"/>
    </row>
    <row r="301" spans="3:7" x14ac:dyDescent="0.25">
      <c r="C301" s="109"/>
      <c r="D301" s="109"/>
      <c r="E301" s="109"/>
      <c r="F301" s="109"/>
      <c r="G301" s="109"/>
    </row>
    <row r="302" spans="3:7" x14ac:dyDescent="0.25">
      <c r="C302" s="109"/>
      <c r="D302" s="109"/>
      <c r="E302" s="109"/>
      <c r="F302" s="109"/>
      <c r="G302" s="109"/>
    </row>
    <row r="303" spans="3:7" x14ac:dyDescent="0.25">
      <c r="C303" s="109"/>
      <c r="D303" s="109"/>
      <c r="E303" s="109"/>
      <c r="F303" s="109"/>
      <c r="G303" s="109"/>
    </row>
    <row r="304" spans="3:7" x14ac:dyDescent="0.25">
      <c r="C304" s="109"/>
      <c r="D304" s="109"/>
      <c r="E304" s="109"/>
      <c r="F304" s="109"/>
      <c r="G304" s="109"/>
    </row>
    <row r="305" spans="3:7" x14ac:dyDescent="0.25">
      <c r="C305" s="109"/>
      <c r="D305" s="109"/>
      <c r="E305" s="109"/>
      <c r="F305" s="109"/>
      <c r="G305" s="109"/>
    </row>
    <row r="306" spans="3:7" x14ac:dyDescent="0.25">
      <c r="C306" s="109"/>
      <c r="D306" s="109"/>
      <c r="E306" s="109"/>
      <c r="F306" s="109"/>
      <c r="G306" s="109"/>
    </row>
    <row r="307" spans="3:7" x14ac:dyDescent="0.25">
      <c r="C307" s="109"/>
      <c r="D307" s="109"/>
      <c r="E307" s="109"/>
      <c r="F307" s="109"/>
      <c r="G307" s="109"/>
    </row>
    <row r="308" spans="3:7" x14ac:dyDescent="0.25">
      <c r="C308" s="109"/>
      <c r="D308" s="109"/>
      <c r="E308" s="109"/>
      <c r="F308" s="109"/>
      <c r="G308" s="109"/>
    </row>
    <row r="309" spans="3:7" x14ac:dyDescent="0.25">
      <c r="C309" s="109"/>
      <c r="D309" s="109"/>
      <c r="E309" s="109"/>
      <c r="F309" s="109"/>
      <c r="G309" s="109"/>
    </row>
    <row r="310" spans="3:7" x14ac:dyDescent="0.25">
      <c r="C310" s="109"/>
      <c r="D310" s="109"/>
      <c r="E310" s="109"/>
      <c r="F310" s="109"/>
      <c r="G310" s="109"/>
    </row>
    <row r="311" spans="3:7" x14ac:dyDescent="0.25">
      <c r="C311" s="109"/>
      <c r="D311" s="109"/>
      <c r="E311" s="109"/>
      <c r="F311" s="109"/>
      <c r="G311" s="109"/>
    </row>
    <row r="312" spans="3:7" x14ac:dyDescent="0.25">
      <c r="C312" s="109"/>
      <c r="D312" s="109"/>
      <c r="E312" s="109"/>
      <c r="F312" s="109"/>
      <c r="G312" s="109"/>
    </row>
    <row r="313" spans="3:7" x14ac:dyDescent="0.25">
      <c r="C313" s="109"/>
      <c r="D313" s="109"/>
      <c r="E313" s="109"/>
      <c r="F313" s="109"/>
      <c r="G313" s="109"/>
    </row>
    <row r="314" spans="3:7" x14ac:dyDescent="0.25">
      <c r="C314" s="109"/>
      <c r="D314" s="109"/>
      <c r="E314" s="109"/>
      <c r="F314" s="109"/>
      <c r="G314" s="109"/>
    </row>
    <row r="315" spans="3:7" x14ac:dyDescent="0.25">
      <c r="C315" s="109"/>
      <c r="D315" s="109"/>
      <c r="E315" s="109"/>
      <c r="F315" s="109"/>
      <c r="G315" s="109"/>
    </row>
    <row r="316" spans="3:7" x14ac:dyDescent="0.25">
      <c r="C316" s="109"/>
      <c r="D316" s="109"/>
      <c r="E316" s="109"/>
      <c r="F316" s="109"/>
      <c r="G316" s="109"/>
    </row>
    <row r="317" spans="3:7" x14ac:dyDescent="0.25">
      <c r="C317" s="109"/>
      <c r="D317" s="109"/>
      <c r="E317" s="109"/>
      <c r="F317" s="109"/>
      <c r="G317" s="109"/>
    </row>
    <row r="318" spans="3:7" x14ac:dyDescent="0.25">
      <c r="C318" s="109"/>
      <c r="D318" s="109"/>
      <c r="E318" s="109"/>
      <c r="F318" s="109"/>
      <c r="G318" s="109"/>
    </row>
    <row r="319" spans="3:7" x14ac:dyDescent="0.25">
      <c r="C319" s="109"/>
      <c r="D319" s="109"/>
      <c r="E319" s="109"/>
      <c r="F319" s="109"/>
      <c r="G319" s="109"/>
    </row>
    <row r="320" spans="3:7" x14ac:dyDescent="0.25">
      <c r="C320" s="109"/>
      <c r="D320" s="109"/>
      <c r="E320" s="109"/>
      <c r="F320" s="109"/>
      <c r="G320" s="109"/>
    </row>
    <row r="321" spans="3:7" x14ac:dyDescent="0.25">
      <c r="C321" s="109"/>
      <c r="D321" s="109"/>
      <c r="E321" s="109"/>
      <c r="F321" s="109"/>
      <c r="G321" s="109"/>
    </row>
    <row r="322" spans="3:7" x14ac:dyDescent="0.25">
      <c r="C322" s="109"/>
      <c r="D322" s="109"/>
      <c r="E322" s="109"/>
      <c r="F322" s="109"/>
      <c r="G322" s="109"/>
    </row>
    <row r="323" spans="3:7" x14ac:dyDescent="0.25">
      <c r="C323" s="109"/>
      <c r="D323" s="109"/>
      <c r="E323" s="109"/>
      <c r="F323" s="109"/>
      <c r="G323" s="109"/>
    </row>
    <row r="324" spans="3:7" x14ac:dyDescent="0.25">
      <c r="C324" s="109"/>
      <c r="D324" s="109"/>
      <c r="E324" s="109"/>
      <c r="F324" s="109"/>
      <c r="G324" s="109"/>
    </row>
    <row r="325" spans="3:7" x14ac:dyDescent="0.25">
      <c r="C325" s="109"/>
      <c r="D325" s="109"/>
      <c r="E325" s="109"/>
      <c r="F325" s="109"/>
      <c r="G325" s="109"/>
    </row>
    <row r="326" spans="3:7" x14ac:dyDescent="0.25">
      <c r="C326" s="109"/>
      <c r="D326" s="109"/>
      <c r="E326" s="109"/>
      <c r="F326" s="109"/>
      <c r="G326" s="109"/>
    </row>
    <row r="327" spans="3:7" x14ac:dyDescent="0.25">
      <c r="C327" s="109"/>
      <c r="D327" s="109"/>
      <c r="E327" s="109"/>
      <c r="F327" s="109"/>
      <c r="G327" s="109"/>
    </row>
    <row r="328" spans="3:7" x14ac:dyDescent="0.25">
      <c r="C328" s="109"/>
      <c r="D328" s="109"/>
      <c r="E328" s="109"/>
      <c r="F328" s="109"/>
      <c r="G328" s="109"/>
    </row>
    <row r="329" spans="3:7" x14ac:dyDescent="0.25">
      <c r="C329" s="109"/>
      <c r="D329" s="109"/>
      <c r="E329" s="109"/>
      <c r="F329" s="109"/>
      <c r="G329" s="109"/>
    </row>
    <row r="330" spans="3:7" x14ac:dyDescent="0.25">
      <c r="C330" s="109"/>
      <c r="D330" s="109"/>
      <c r="E330" s="109"/>
      <c r="F330" s="109"/>
      <c r="G330" s="109"/>
    </row>
    <row r="331" spans="3:7" x14ac:dyDescent="0.25">
      <c r="C331" s="109"/>
      <c r="D331" s="109"/>
      <c r="E331" s="109"/>
      <c r="F331" s="109"/>
      <c r="G331" s="109"/>
    </row>
    <row r="332" spans="3:7" x14ac:dyDescent="0.25">
      <c r="C332" s="109"/>
      <c r="D332" s="109"/>
      <c r="E332" s="109"/>
      <c r="F332" s="109"/>
      <c r="G332" s="109"/>
    </row>
    <row r="333" spans="3:7" x14ac:dyDescent="0.25">
      <c r="C333" s="109"/>
      <c r="D333" s="109"/>
      <c r="E333" s="109"/>
      <c r="F333" s="109"/>
      <c r="G333" s="109"/>
    </row>
    <row r="334" spans="3:7" x14ac:dyDescent="0.25">
      <c r="C334" s="109"/>
      <c r="D334" s="109"/>
      <c r="E334" s="109"/>
      <c r="F334" s="109"/>
      <c r="G334" s="109"/>
    </row>
    <row r="335" spans="3:7" x14ac:dyDescent="0.25">
      <c r="C335" s="109"/>
      <c r="D335" s="109"/>
      <c r="E335" s="109"/>
      <c r="F335" s="109"/>
      <c r="G335" s="109"/>
    </row>
    <row r="336" spans="3:7" x14ac:dyDescent="0.25">
      <c r="C336" s="109"/>
      <c r="D336" s="109"/>
      <c r="E336" s="109"/>
      <c r="F336" s="109"/>
      <c r="G336" s="109"/>
    </row>
    <row r="337" spans="3:7" x14ac:dyDescent="0.25">
      <c r="C337" s="109"/>
      <c r="D337" s="109"/>
      <c r="E337" s="109"/>
      <c r="F337" s="109"/>
      <c r="G337" s="109"/>
    </row>
    <row r="338" spans="3:7" x14ac:dyDescent="0.25">
      <c r="C338" s="109"/>
      <c r="D338" s="109"/>
      <c r="E338" s="109"/>
      <c r="F338" s="109"/>
      <c r="G338" s="109"/>
    </row>
    <row r="339" spans="3:7" x14ac:dyDescent="0.25">
      <c r="C339" s="109"/>
      <c r="D339" s="109"/>
      <c r="E339" s="109"/>
      <c r="F339" s="109"/>
      <c r="G339" s="109"/>
    </row>
    <row r="340" spans="3:7" x14ac:dyDescent="0.25">
      <c r="C340" s="109"/>
      <c r="D340" s="109"/>
      <c r="E340" s="109"/>
      <c r="F340" s="109"/>
      <c r="G340" s="109"/>
    </row>
    <row r="341" spans="3:7" x14ac:dyDescent="0.25">
      <c r="C341" s="109"/>
      <c r="D341" s="109"/>
      <c r="E341" s="109"/>
      <c r="F341" s="109"/>
      <c r="G341" s="109"/>
    </row>
    <row r="342" spans="3:7" x14ac:dyDescent="0.25">
      <c r="C342" s="109"/>
      <c r="D342" s="109"/>
      <c r="E342" s="109"/>
      <c r="F342" s="109"/>
      <c r="G342" s="109"/>
    </row>
    <row r="343" spans="3:7" x14ac:dyDescent="0.25">
      <c r="C343" s="109"/>
      <c r="D343" s="109"/>
      <c r="E343" s="109"/>
      <c r="F343" s="109"/>
      <c r="G343" s="109"/>
    </row>
    <row r="344" spans="3:7" x14ac:dyDescent="0.25">
      <c r="C344" s="109"/>
      <c r="D344" s="109"/>
      <c r="E344" s="109"/>
      <c r="F344" s="109"/>
      <c r="G344" s="109"/>
    </row>
    <row r="345" spans="3:7" x14ac:dyDescent="0.25">
      <c r="C345" s="109"/>
      <c r="D345" s="109"/>
      <c r="E345" s="109"/>
      <c r="F345" s="109"/>
      <c r="G345" s="109"/>
    </row>
    <row r="346" spans="3:7" x14ac:dyDescent="0.25">
      <c r="C346" s="109"/>
      <c r="D346" s="109"/>
      <c r="E346" s="109"/>
      <c r="F346" s="109"/>
      <c r="G346" s="109"/>
    </row>
    <row r="347" spans="3:7" x14ac:dyDescent="0.25">
      <c r="C347" s="109"/>
      <c r="D347" s="109"/>
      <c r="E347" s="109"/>
      <c r="F347" s="109"/>
      <c r="G347" s="109"/>
    </row>
    <row r="348" spans="3:7" x14ac:dyDescent="0.25">
      <c r="C348" s="109"/>
      <c r="D348" s="109"/>
      <c r="E348" s="109"/>
      <c r="F348" s="109"/>
      <c r="G348" s="109"/>
    </row>
    <row r="349" spans="3:7" x14ac:dyDescent="0.25">
      <c r="C349" s="109"/>
      <c r="D349" s="109"/>
      <c r="E349" s="109"/>
      <c r="F349" s="109"/>
      <c r="G349" s="109"/>
    </row>
    <row r="350" spans="3:7" x14ac:dyDescent="0.25">
      <c r="C350" s="109"/>
      <c r="D350" s="109"/>
      <c r="E350" s="109"/>
      <c r="F350" s="109"/>
      <c r="G350" s="109"/>
    </row>
    <row r="351" spans="3:7" x14ac:dyDescent="0.25">
      <c r="C351" s="109"/>
      <c r="D351" s="109"/>
      <c r="E351" s="109"/>
      <c r="F351" s="109"/>
      <c r="G351" s="109"/>
    </row>
    <row r="352" spans="3:7" x14ac:dyDescent="0.25">
      <c r="C352" s="109"/>
      <c r="D352" s="109"/>
      <c r="E352" s="109"/>
      <c r="F352" s="109"/>
      <c r="G352" s="109"/>
    </row>
    <row r="353" spans="3:7" x14ac:dyDescent="0.25">
      <c r="C353" s="109"/>
      <c r="D353" s="109"/>
      <c r="E353" s="109"/>
      <c r="F353" s="109"/>
      <c r="G353" s="109"/>
    </row>
    <row r="354" spans="3:7" x14ac:dyDescent="0.25">
      <c r="C354" s="109"/>
      <c r="D354" s="109"/>
      <c r="E354" s="109"/>
      <c r="F354" s="109"/>
      <c r="G354" s="109"/>
    </row>
    <row r="355" spans="3:7" x14ac:dyDescent="0.25">
      <c r="C355" s="109"/>
      <c r="D355" s="109"/>
      <c r="E355" s="109"/>
      <c r="F355" s="109"/>
      <c r="G355" s="109"/>
    </row>
    <row r="356" spans="3:7" x14ac:dyDescent="0.25">
      <c r="C356" s="109"/>
      <c r="D356" s="109"/>
      <c r="E356" s="109"/>
      <c r="F356" s="109"/>
      <c r="G356" s="10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A7AA-C03E-4BA7-957C-A80142A170CB}">
  <sheetPr codeName="Sheet9"/>
  <dimension ref="A1:DP356"/>
  <sheetViews>
    <sheetView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130</v>
      </c>
      <c r="I1" t="s">
        <v>131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132</v>
      </c>
      <c r="B2" t="s">
        <v>133</v>
      </c>
      <c r="C2" t="s">
        <v>77</v>
      </c>
      <c r="D2" t="s">
        <v>135</v>
      </c>
      <c r="E2">
        <v>5</v>
      </c>
      <c r="F2" t="s">
        <v>136</v>
      </c>
      <c r="G2" t="s">
        <v>137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435.54689450000001</v>
      </c>
      <c r="AV2">
        <v>438.88377150000002</v>
      </c>
      <c r="AW2">
        <v>442.27986550000003</v>
      </c>
      <c r="AX2">
        <v>445.73778499999997</v>
      </c>
      <c r="AY2">
        <v>449.28789449999999</v>
      </c>
      <c r="AZ2">
        <v>452.85455999999999</v>
      </c>
      <c r="BA2">
        <v>456.43027999999998</v>
      </c>
      <c r="BB2">
        <v>460.06439599999999</v>
      </c>
      <c r="BC2">
        <v>463.71581850000001</v>
      </c>
      <c r="BD2">
        <v>467.43913250000003</v>
      </c>
      <c r="BE2">
        <v>471.191194</v>
      </c>
      <c r="BF2">
        <v>474.98586</v>
      </c>
      <c r="BG2">
        <v>478.82442500000002</v>
      </c>
      <c r="BH2">
        <v>482.70681400000001</v>
      </c>
      <c r="BI2">
        <v>486.63198199999999</v>
      </c>
      <c r="BJ2">
        <v>490.586321</v>
      </c>
      <c r="BK2">
        <v>494.57343500000002</v>
      </c>
      <c r="BL2">
        <v>498.57551050000001</v>
      </c>
      <c r="BM2">
        <v>502.58223950000001</v>
      </c>
      <c r="BN2">
        <v>506.62006350000001</v>
      </c>
      <c r="BO2">
        <v>510.69566700000001</v>
      </c>
      <c r="BP2">
        <v>514.83119550000004</v>
      </c>
      <c r="BQ2">
        <v>518.99219700000003</v>
      </c>
      <c r="BR2">
        <v>523.24537350000003</v>
      </c>
      <c r="BS2">
        <v>527.55589499999996</v>
      </c>
      <c r="BT2">
        <v>531.868562</v>
      </c>
      <c r="BU2">
        <v>536.15058850000003</v>
      </c>
      <c r="BV2">
        <v>540.4665675</v>
      </c>
      <c r="BW2">
        <v>544.80112299999996</v>
      </c>
      <c r="BX2">
        <v>549.1571715</v>
      </c>
      <c r="BY2">
        <v>553.55458450000003</v>
      </c>
      <c r="BZ2">
        <v>557.98533099999997</v>
      </c>
      <c r="CA2">
        <v>562.48482899999999</v>
      </c>
      <c r="CB2">
        <v>567.01755049999997</v>
      </c>
      <c r="CC2">
        <v>571.57131300000003</v>
      </c>
      <c r="CD2">
        <v>576.1525345</v>
      </c>
      <c r="CE2">
        <v>580.76239599999997</v>
      </c>
      <c r="CF2">
        <v>585.40270699999996</v>
      </c>
      <c r="CG2">
        <v>590.07495700000004</v>
      </c>
      <c r="CH2">
        <v>594.78084950000004</v>
      </c>
      <c r="CI2">
        <v>599.52315950000002</v>
      </c>
      <c r="CJ2">
        <v>604.29352500000005</v>
      </c>
      <c r="CK2">
        <v>609.08990300000005</v>
      </c>
      <c r="CL2">
        <v>613.92010249999998</v>
      </c>
      <c r="CM2">
        <v>618.78171750000001</v>
      </c>
      <c r="CN2">
        <v>623.67232449999995</v>
      </c>
      <c r="CO2">
        <v>628.594515</v>
      </c>
      <c r="CP2">
        <v>633.52570049999997</v>
      </c>
      <c r="CQ2">
        <v>638.45072649999997</v>
      </c>
      <c r="CR2">
        <v>643.40917400000001</v>
      </c>
      <c r="CS2">
        <v>648.42980599999999</v>
      </c>
      <c r="CT2">
        <v>653.54385100000002</v>
      </c>
      <c r="CU2">
        <v>658.70025050000004</v>
      </c>
      <c r="CV2">
        <v>663.89977099999999</v>
      </c>
      <c r="CW2">
        <v>669.10360349999996</v>
      </c>
      <c r="CX2">
        <v>674.33193349999999</v>
      </c>
      <c r="CY2">
        <v>679.61366599999997</v>
      </c>
      <c r="CZ2">
        <v>684.9453135</v>
      </c>
      <c r="DA2">
        <v>690.32676849999996</v>
      </c>
      <c r="DB2">
        <v>695.75757299999998</v>
      </c>
      <c r="DC2">
        <v>701.23764249999999</v>
      </c>
      <c r="DD2">
        <v>706.76780250000002</v>
      </c>
      <c r="DE2">
        <v>712.34887149999997</v>
      </c>
      <c r="DF2">
        <v>718.02548899999999</v>
      </c>
      <c r="DG2">
        <v>723.76765499999999</v>
      </c>
      <c r="DH2">
        <v>729.57935799999996</v>
      </c>
      <c r="DI2">
        <v>735.45833149999999</v>
      </c>
      <c r="DJ2">
        <v>741.39959599999997</v>
      </c>
      <c r="DK2">
        <v>747.43935099999999</v>
      </c>
      <c r="DL2">
        <v>753.55927150000002</v>
      </c>
      <c r="DM2">
        <v>759.73670649999997</v>
      </c>
      <c r="DN2">
        <v>765.92189050000002</v>
      </c>
      <c r="DO2">
        <v>772.17127900000003</v>
      </c>
      <c r="DP2">
        <v>778.50648349999994</v>
      </c>
    </row>
    <row r="3" spans="1:120" x14ac:dyDescent="0.25">
      <c r="A3" t="s">
        <v>132</v>
      </c>
      <c r="B3" t="s">
        <v>133</v>
      </c>
      <c r="C3" t="s">
        <v>77</v>
      </c>
      <c r="D3" t="s">
        <v>135</v>
      </c>
      <c r="E3">
        <v>5</v>
      </c>
      <c r="F3" t="s">
        <v>138</v>
      </c>
      <c r="G3" t="s">
        <v>139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 s="109">
        <v>1.1338711029999999</v>
      </c>
      <c r="AT3" s="109">
        <v>1.157801093</v>
      </c>
      <c r="AU3">
        <v>1.185879358</v>
      </c>
      <c r="AV3">
        <v>1.211595779</v>
      </c>
      <c r="AW3">
        <v>1.2373604069999999</v>
      </c>
      <c r="AX3" s="109">
        <v>1.2657413280000001</v>
      </c>
      <c r="AY3" s="109">
        <v>1.295611828</v>
      </c>
      <c r="AZ3">
        <v>1.323753368</v>
      </c>
      <c r="BA3">
        <v>1.3530191030000001</v>
      </c>
      <c r="BB3">
        <v>1.385562162</v>
      </c>
      <c r="BC3">
        <v>1.420560348</v>
      </c>
      <c r="BD3">
        <v>1.461157848</v>
      </c>
      <c r="BE3">
        <v>1.4908188280000001</v>
      </c>
      <c r="BF3">
        <v>1.512927975</v>
      </c>
      <c r="BG3">
        <v>1.5412764560000001</v>
      </c>
      <c r="BH3">
        <v>1.565466593</v>
      </c>
      <c r="BI3">
        <v>1.5902859170000001</v>
      </c>
      <c r="BJ3">
        <v>1.616759936</v>
      </c>
      <c r="BK3">
        <v>1.6417264170000001</v>
      </c>
      <c r="BL3">
        <v>1.6687889170000001</v>
      </c>
      <c r="BM3">
        <v>1.700207475</v>
      </c>
      <c r="BN3">
        <v>1.7381362890000001</v>
      </c>
      <c r="BO3">
        <v>1.771522789</v>
      </c>
      <c r="BP3">
        <v>1.802470799</v>
      </c>
      <c r="BQ3">
        <v>1.8294307990000001</v>
      </c>
      <c r="BR3">
        <v>1.853262338</v>
      </c>
      <c r="BS3">
        <v>1.8803026620000001</v>
      </c>
      <c r="BT3">
        <v>1.908349211</v>
      </c>
      <c r="BU3">
        <v>1.931924172</v>
      </c>
      <c r="BV3">
        <v>1.9600077010000001</v>
      </c>
      <c r="BW3">
        <v>1.989656407</v>
      </c>
      <c r="BX3">
        <v>2.0198975250000002</v>
      </c>
      <c r="BY3">
        <v>2.0492315250000002</v>
      </c>
      <c r="BZ3">
        <v>2.0784895250000002</v>
      </c>
      <c r="CA3">
        <v>2.1062799750000001</v>
      </c>
      <c r="CB3">
        <v>2.1322069749999999</v>
      </c>
      <c r="CC3">
        <v>2.1553180250000001</v>
      </c>
      <c r="CD3">
        <v>2.1795669069999999</v>
      </c>
      <c r="CE3">
        <v>2.2042619069999998</v>
      </c>
      <c r="CF3">
        <v>2.2295856129999998</v>
      </c>
      <c r="CG3">
        <v>2.255871113</v>
      </c>
      <c r="CH3">
        <v>2.284518936</v>
      </c>
      <c r="CI3">
        <v>2.3158753870000002</v>
      </c>
      <c r="CJ3">
        <v>2.3465743680000002</v>
      </c>
      <c r="CK3">
        <v>2.37491523</v>
      </c>
      <c r="CL3">
        <v>2.401695819</v>
      </c>
      <c r="CM3">
        <v>2.427747525</v>
      </c>
      <c r="CN3">
        <v>2.4506685739999998</v>
      </c>
      <c r="CO3">
        <v>2.4762657789999998</v>
      </c>
      <c r="CP3">
        <v>2.5017374069999998</v>
      </c>
      <c r="CQ3">
        <v>2.5241150540000001</v>
      </c>
      <c r="CR3">
        <v>2.5516544460000001</v>
      </c>
      <c r="CS3">
        <v>2.580342946</v>
      </c>
      <c r="CT3">
        <v>2.6085830250000002</v>
      </c>
      <c r="CU3">
        <v>2.6380010249999999</v>
      </c>
      <c r="CV3">
        <v>2.6676020249999999</v>
      </c>
      <c r="CW3">
        <v>2.6978079259999999</v>
      </c>
      <c r="CX3">
        <v>2.7261854259999998</v>
      </c>
      <c r="CY3">
        <v>2.753579926</v>
      </c>
      <c r="CZ3">
        <v>2.7809299260000002</v>
      </c>
      <c r="DA3">
        <v>2.807358926</v>
      </c>
      <c r="DB3">
        <v>2.8338284260000002</v>
      </c>
      <c r="DC3">
        <v>2.8610364260000001</v>
      </c>
      <c r="DD3">
        <v>2.8887129069999999</v>
      </c>
      <c r="DE3">
        <v>2.9178444259999998</v>
      </c>
      <c r="DF3">
        <v>2.9484579260000001</v>
      </c>
      <c r="DG3">
        <v>2.979574495</v>
      </c>
      <c r="DH3">
        <v>3.011018907</v>
      </c>
      <c r="DI3">
        <v>3.0408559070000001</v>
      </c>
      <c r="DJ3">
        <v>3.069035907</v>
      </c>
      <c r="DK3">
        <v>3.0955107700000002</v>
      </c>
      <c r="DL3">
        <v>3.1213142700000001</v>
      </c>
      <c r="DM3">
        <v>3.1476998580000002</v>
      </c>
      <c r="DN3">
        <v>3.1744329850000002</v>
      </c>
      <c r="DO3">
        <v>3.2023038970000002</v>
      </c>
      <c r="DP3">
        <v>3.2325936230000001</v>
      </c>
    </row>
    <row r="4" spans="1:120" x14ac:dyDescent="0.25">
      <c r="A4" t="s">
        <v>132</v>
      </c>
      <c r="B4" t="s">
        <v>133</v>
      </c>
      <c r="C4" t="s">
        <v>77</v>
      </c>
      <c r="D4" t="s">
        <v>135</v>
      </c>
      <c r="E4">
        <v>17</v>
      </c>
      <c r="F4" t="s">
        <v>136</v>
      </c>
      <c r="G4" t="s">
        <v>137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436.27404990000002</v>
      </c>
      <c r="AV4">
        <v>439.70855660000001</v>
      </c>
      <c r="AW4">
        <v>443.1627823</v>
      </c>
      <c r="AX4">
        <v>446.6968971</v>
      </c>
      <c r="AY4">
        <v>450.306287</v>
      </c>
      <c r="AZ4">
        <v>453.91796319999997</v>
      </c>
      <c r="BA4">
        <v>457.61213329999998</v>
      </c>
      <c r="BB4">
        <v>461.34813780000002</v>
      </c>
      <c r="BC4">
        <v>465.10966939999997</v>
      </c>
      <c r="BD4">
        <v>468.90939680000002</v>
      </c>
      <c r="BE4">
        <v>472.77313290000001</v>
      </c>
      <c r="BF4">
        <v>476.69766529999998</v>
      </c>
      <c r="BG4">
        <v>480.56031719999999</v>
      </c>
      <c r="BH4">
        <v>484.54612850000001</v>
      </c>
      <c r="BI4">
        <v>488.59830749999998</v>
      </c>
      <c r="BJ4">
        <v>492.61703449999999</v>
      </c>
      <c r="BK4">
        <v>496.65666579999998</v>
      </c>
      <c r="BL4">
        <v>500.81068570000002</v>
      </c>
      <c r="BM4">
        <v>504.94568479999998</v>
      </c>
      <c r="BN4">
        <v>509.18079749999998</v>
      </c>
      <c r="BO4">
        <v>513.45343660000003</v>
      </c>
      <c r="BP4">
        <v>517.76968710000006</v>
      </c>
      <c r="BQ4">
        <v>522.12964620000002</v>
      </c>
      <c r="BR4">
        <v>526.5209122</v>
      </c>
      <c r="BS4">
        <v>530.91275129999997</v>
      </c>
      <c r="BT4">
        <v>535.30545900000004</v>
      </c>
      <c r="BU4">
        <v>539.71878519999996</v>
      </c>
      <c r="BV4">
        <v>544.15951859999996</v>
      </c>
      <c r="BW4">
        <v>548.61903570000004</v>
      </c>
      <c r="BX4">
        <v>553.13528050000002</v>
      </c>
      <c r="BY4">
        <v>557.68123779999996</v>
      </c>
      <c r="BZ4">
        <v>562.29573189999996</v>
      </c>
      <c r="CA4">
        <v>566.9834323</v>
      </c>
      <c r="CB4">
        <v>571.69120410000005</v>
      </c>
      <c r="CC4">
        <v>576.40213470000003</v>
      </c>
      <c r="CD4">
        <v>581.19092909999995</v>
      </c>
      <c r="CE4">
        <v>586.00482750000003</v>
      </c>
      <c r="CF4">
        <v>590.74922289999995</v>
      </c>
      <c r="CG4">
        <v>595.52804839999999</v>
      </c>
      <c r="CH4">
        <v>600.40206169999999</v>
      </c>
      <c r="CI4">
        <v>605.31582619999995</v>
      </c>
      <c r="CJ4">
        <v>610.25353629999995</v>
      </c>
      <c r="CK4">
        <v>615.21230500000001</v>
      </c>
      <c r="CL4">
        <v>620.24315249999995</v>
      </c>
      <c r="CM4">
        <v>625.31099419999998</v>
      </c>
      <c r="CN4">
        <v>630.41335270000002</v>
      </c>
      <c r="CO4">
        <v>635.54032849999999</v>
      </c>
      <c r="CP4">
        <v>640.70526340000004</v>
      </c>
      <c r="CQ4">
        <v>645.93562669999994</v>
      </c>
      <c r="CR4">
        <v>651.14059450000002</v>
      </c>
      <c r="CS4">
        <v>656.36462559999995</v>
      </c>
      <c r="CT4">
        <v>661.62847529999999</v>
      </c>
      <c r="CU4">
        <v>666.96474139999998</v>
      </c>
      <c r="CV4">
        <v>672.367977</v>
      </c>
      <c r="CW4">
        <v>677.78823880000004</v>
      </c>
      <c r="CX4">
        <v>683.26354179999998</v>
      </c>
      <c r="CY4">
        <v>688.79157750000002</v>
      </c>
      <c r="CZ4">
        <v>694.36866299999997</v>
      </c>
      <c r="DA4">
        <v>699.99602279999999</v>
      </c>
      <c r="DB4">
        <v>705.66020800000001</v>
      </c>
      <c r="DC4">
        <v>711.3206702</v>
      </c>
      <c r="DD4">
        <v>717.12586510000006</v>
      </c>
      <c r="DE4">
        <v>722.96205640000005</v>
      </c>
      <c r="DF4">
        <v>728.8390733</v>
      </c>
      <c r="DG4">
        <v>734.79079449999995</v>
      </c>
      <c r="DH4">
        <v>740.80527830000005</v>
      </c>
      <c r="DI4">
        <v>746.83395210000003</v>
      </c>
      <c r="DJ4">
        <v>752.92793189999998</v>
      </c>
      <c r="DK4">
        <v>759.15209119999997</v>
      </c>
      <c r="DL4">
        <v>765.45435499999996</v>
      </c>
      <c r="DM4">
        <v>771.80615999999998</v>
      </c>
      <c r="DN4">
        <v>778.17642820000003</v>
      </c>
      <c r="DO4">
        <v>784.60532869999997</v>
      </c>
      <c r="DP4">
        <v>791.13480079999999</v>
      </c>
    </row>
    <row r="5" spans="1:120" x14ac:dyDescent="0.25">
      <c r="A5" t="s">
        <v>132</v>
      </c>
      <c r="B5" t="s">
        <v>133</v>
      </c>
      <c r="C5" t="s">
        <v>77</v>
      </c>
      <c r="D5" t="s">
        <v>135</v>
      </c>
      <c r="E5">
        <v>17</v>
      </c>
      <c r="F5" t="s">
        <v>138</v>
      </c>
      <c r="G5" t="s">
        <v>139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1.2783184480000001</v>
      </c>
      <c r="AU5">
        <v>1.3107256599999999</v>
      </c>
      <c r="AV5">
        <v>1.3432068260000001</v>
      </c>
      <c r="AW5">
        <v>1.3716786809999999</v>
      </c>
      <c r="AX5">
        <v>1.40067604</v>
      </c>
      <c r="AY5">
        <v>1.432063885</v>
      </c>
      <c r="AZ5">
        <v>1.460110732</v>
      </c>
      <c r="BA5">
        <v>1.490461628</v>
      </c>
      <c r="BB5">
        <v>1.5253280149999999</v>
      </c>
      <c r="BC5">
        <v>1.5626198090000001</v>
      </c>
      <c r="BD5">
        <v>1.600823638</v>
      </c>
      <c r="BE5">
        <v>1.63512624</v>
      </c>
      <c r="BF5">
        <v>1.6698240129999999</v>
      </c>
      <c r="BG5">
        <v>1.699775021</v>
      </c>
      <c r="BH5">
        <v>1.7353590539999999</v>
      </c>
      <c r="BI5">
        <v>1.7677432559999999</v>
      </c>
      <c r="BJ5">
        <v>1.7982154560000001</v>
      </c>
      <c r="BK5">
        <v>1.8298267399999999</v>
      </c>
      <c r="BL5">
        <v>1.866067728</v>
      </c>
      <c r="BM5">
        <v>1.904626317</v>
      </c>
      <c r="BN5">
        <v>1.9419447169999999</v>
      </c>
      <c r="BO5">
        <v>1.9827926259999999</v>
      </c>
      <c r="BP5">
        <v>2.0192975419999999</v>
      </c>
      <c r="BQ5">
        <v>2.0533964600000001</v>
      </c>
      <c r="BR5">
        <v>2.0829067889999999</v>
      </c>
      <c r="BS5">
        <v>2.1115139890000001</v>
      </c>
      <c r="BT5">
        <v>2.138525574</v>
      </c>
      <c r="BU5">
        <v>2.1646024260000001</v>
      </c>
      <c r="BV5">
        <v>2.193870526</v>
      </c>
      <c r="BW5">
        <v>2.2285334620000001</v>
      </c>
      <c r="BX5">
        <v>2.2619478599999998</v>
      </c>
      <c r="BY5">
        <v>2.2942145680000001</v>
      </c>
      <c r="BZ5">
        <v>2.3265196260000001</v>
      </c>
      <c r="CA5">
        <v>2.3587902600000001</v>
      </c>
      <c r="CB5">
        <v>2.38808496</v>
      </c>
      <c r="CC5">
        <v>2.4135969990000001</v>
      </c>
      <c r="CD5">
        <v>2.4419400260000002</v>
      </c>
      <c r="CE5">
        <v>2.4693240259999998</v>
      </c>
      <c r="CF5">
        <v>2.4977698500000001</v>
      </c>
      <c r="CG5">
        <v>2.5279014169999998</v>
      </c>
      <c r="CH5">
        <v>2.5631261049999998</v>
      </c>
      <c r="CI5">
        <v>2.5952699830000001</v>
      </c>
      <c r="CJ5">
        <v>2.6294845169999999</v>
      </c>
      <c r="CK5">
        <v>2.6622209749999999</v>
      </c>
      <c r="CL5">
        <v>2.6923893259999998</v>
      </c>
      <c r="CM5">
        <v>2.7202373259999999</v>
      </c>
      <c r="CN5">
        <v>2.74815985</v>
      </c>
      <c r="CO5">
        <v>2.7769815750000002</v>
      </c>
      <c r="CP5">
        <v>2.8054232749999999</v>
      </c>
      <c r="CQ5">
        <v>2.8343475749999998</v>
      </c>
      <c r="CR5">
        <v>2.8635780749999999</v>
      </c>
      <c r="CS5">
        <v>2.8940586439999998</v>
      </c>
      <c r="CT5">
        <v>2.925686679</v>
      </c>
      <c r="CU5">
        <v>2.959286944</v>
      </c>
      <c r="CV5">
        <v>2.9927199259999999</v>
      </c>
      <c r="CW5">
        <v>3.0257972440000001</v>
      </c>
      <c r="CX5">
        <v>3.0571820440000002</v>
      </c>
      <c r="CY5">
        <v>3.086370944</v>
      </c>
      <c r="CZ5">
        <v>3.1158239499999998</v>
      </c>
      <c r="DA5">
        <v>3.1439367499999999</v>
      </c>
      <c r="DB5">
        <v>3.1718202500000001</v>
      </c>
      <c r="DC5">
        <v>3.2009481169999998</v>
      </c>
      <c r="DD5">
        <v>3.2289348229999999</v>
      </c>
      <c r="DE5">
        <v>3.2578735230000002</v>
      </c>
      <c r="DF5">
        <v>3.293695187</v>
      </c>
      <c r="DG5">
        <v>3.3292181639999998</v>
      </c>
      <c r="DH5">
        <v>3.367382197</v>
      </c>
      <c r="DI5">
        <v>3.4008913770000002</v>
      </c>
      <c r="DJ5">
        <v>3.4307656770000001</v>
      </c>
      <c r="DK5">
        <v>3.46161926</v>
      </c>
      <c r="DL5">
        <v>3.4915330600000001</v>
      </c>
      <c r="DM5">
        <v>3.5204548500000001</v>
      </c>
      <c r="DN5">
        <v>3.5466232400000002</v>
      </c>
      <c r="DO5">
        <v>3.5749182400000001</v>
      </c>
      <c r="DP5">
        <v>3.6075435069999999</v>
      </c>
    </row>
    <row r="6" spans="1:120" x14ac:dyDescent="0.25">
      <c r="A6" t="s">
        <v>132</v>
      </c>
      <c r="B6" t="s">
        <v>133</v>
      </c>
      <c r="C6" t="s">
        <v>77</v>
      </c>
      <c r="D6" t="s">
        <v>135</v>
      </c>
      <c r="E6">
        <v>50</v>
      </c>
      <c r="F6" t="s">
        <v>136</v>
      </c>
      <c r="G6" t="s">
        <v>137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434.551785</v>
      </c>
      <c r="AU6">
        <v>438.08297499999998</v>
      </c>
      <c r="AV6">
        <v>441.70172500000001</v>
      </c>
      <c r="AW6">
        <v>445.40652499999999</v>
      </c>
      <c r="AX6">
        <v>449.15629000000001</v>
      </c>
      <c r="AY6">
        <v>453.00459999999998</v>
      </c>
      <c r="AZ6">
        <v>456.85732000000002</v>
      </c>
      <c r="BA6">
        <v>460.86365999999998</v>
      </c>
      <c r="BB6">
        <v>464.87063999999998</v>
      </c>
      <c r="BC6">
        <v>468.92142000000001</v>
      </c>
      <c r="BD6">
        <v>473.03642500000001</v>
      </c>
      <c r="BE6">
        <v>477.177075</v>
      </c>
      <c r="BF6">
        <v>481.44140499999997</v>
      </c>
      <c r="BG6">
        <v>485.73644999999999</v>
      </c>
      <c r="BH6">
        <v>490.09672999999998</v>
      </c>
      <c r="BI6">
        <v>494.61701499999998</v>
      </c>
      <c r="BJ6">
        <v>499.09194500000001</v>
      </c>
      <c r="BK6">
        <v>503.66403000000003</v>
      </c>
      <c r="BL6">
        <v>508.18498499999998</v>
      </c>
      <c r="BM6">
        <v>512.76829499999997</v>
      </c>
      <c r="BN6">
        <v>517.42636000000005</v>
      </c>
      <c r="BO6">
        <v>522.07798500000001</v>
      </c>
      <c r="BP6">
        <v>526.83705499999996</v>
      </c>
      <c r="BQ6">
        <v>531.62949500000002</v>
      </c>
      <c r="BR6">
        <v>536.50397999999996</v>
      </c>
      <c r="BS6">
        <v>541.53768000000002</v>
      </c>
      <c r="BT6">
        <v>546.52720999999997</v>
      </c>
      <c r="BU6">
        <v>551.50490500000001</v>
      </c>
      <c r="BV6">
        <v>556.60110999999995</v>
      </c>
      <c r="BW6">
        <v>561.70434</v>
      </c>
      <c r="BX6">
        <v>566.78020500000002</v>
      </c>
      <c r="BY6">
        <v>571.85681999999997</v>
      </c>
      <c r="BZ6">
        <v>577.05633499999999</v>
      </c>
      <c r="CA6">
        <v>582.20209999999997</v>
      </c>
      <c r="CB6">
        <v>587.41629499999999</v>
      </c>
      <c r="CC6">
        <v>592.74167</v>
      </c>
      <c r="CD6">
        <v>598.10003500000005</v>
      </c>
      <c r="CE6">
        <v>603.53332499999999</v>
      </c>
      <c r="CF6">
        <v>608.99872500000004</v>
      </c>
      <c r="CG6">
        <v>614.47306000000003</v>
      </c>
      <c r="CH6">
        <v>620.10931500000004</v>
      </c>
      <c r="CI6">
        <v>625.69943499999999</v>
      </c>
      <c r="CJ6">
        <v>631.35653500000001</v>
      </c>
      <c r="CK6">
        <v>636.92962499999999</v>
      </c>
      <c r="CL6">
        <v>642.62301000000002</v>
      </c>
      <c r="CM6">
        <v>648.26491499999997</v>
      </c>
      <c r="CN6">
        <v>654.114285</v>
      </c>
      <c r="CO6">
        <v>659.96768499999996</v>
      </c>
      <c r="CP6">
        <v>665.82839999999999</v>
      </c>
      <c r="CQ6">
        <v>671.72758499999998</v>
      </c>
      <c r="CR6">
        <v>677.77116999999998</v>
      </c>
      <c r="CS6">
        <v>683.74129000000005</v>
      </c>
      <c r="CT6">
        <v>689.69921999999997</v>
      </c>
      <c r="CU6">
        <v>695.77988500000004</v>
      </c>
      <c r="CV6">
        <v>701.89393500000006</v>
      </c>
      <c r="CW6">
        <v>708.08532500000001</v>
      </c>
      <c r="CX6">
        <v>714.21469500000001</v>
      </c>
      <c r="CY6">
        <v>720.46847500000001</v>
      </c>
      <c r="CZ6">
        <v>726.87764500000003</v>
      </c>
      <c r="DA6">
        <v>733.16438500000004</v>
      </c>
      <c r="DB6">
        <v>739.77018999999996</v>
      </c>
      <c r="DC6">
        <v>746.59904500000005</v>
      </c>
      <c r="DD6">
        <v>753.26348499999995</v>
      </c>
      <c r="DE6">
        <v>759.98868000000004</v>
      </c>
      <c r="DF6">
        <v>766.77612499999998</v>
      </c>
      <c r="DG6">
        <v>773.55484000000001</v>
      </c>
      <c r="DH6">
        <v>780.37604999999996</v>
      </c>
      <c r="DI6">
        <v>787.27440000000001</v>
      </c>
      <c r="DJ6">
        <v>794.10566500000004</v>
      </c>
      <c r="DK6">
        <v>801.02954499999998</v>
      </c>
      <c r="DL6">
        <v>808.04106000000002</v>
      </c>
      <c r="DM6">
        <v>815.22260000000006</v>
      </c>
      <c r="DN6">
        <v>822.62282000000005</v>
      </c>
      <c r="DO6">
        <v>830.02500999999995</v>
      </c>
      <c r="DP6">
        <v>837.48008500000003</v>
      </c>
    </row>
    <row r="7" spans="1:120" x14ac:dyDescent="0.25">
      <c r="A7" t="s">
        <v>132</v>
      </c>
      <c r="B7" t="s">
        <v>133</v>
      </c>
      <c r="C7" t="s">
        <v>77</v>
      </c>
      <c r="D7" t="s">
        <v>135</v>
      </c>
      <c r="E7">
        <v>50</v>
      </c>
      <c r="F7" t="s">
        <v>138</v>
      </c>
      <c r="G7" t="s">
        <v>139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1.4463128869999999</v>
      </c>
      <c r="AU7" s="109">
        <v>1.481046123</v>
      </c>
      <c r="AV7" s="109">
        <v>1.5187995540000001</v>
      </c>
      <c r="AW7" s="109">
        <v>1.5556952399999999</v>
      </c>
      <c r="AX7" s="109">
        <v>1.5938071030000001</v>
      </c>
      <c r="AY7">
        <v>1.6297749459999999</v>
      </c>
      <c r="AZ7" s="109">
        <v>1.666796025</v>
      </c>
      <c r="BA7" s="109">
        <v>1.711788181</v>
      </c>
      <c r="BB7" s="109">
        <v>1.7575234749999999</v>
      </c>
      <c r="BC7" s="109">
        <v>1.8025149460000001</v>
      </c>
      <c r="BD7">
        <v>1.8458646519999999</v>
      </c>
      <c r="BE7">
        <v>1.887773868</v>
      </c>
      <c r="BF7">
        <v>1.931149652</v>
      </c>
      <c r="BG7">
        <v>1.9703518090000001</v>
      </c>
      <c r="BH7">
        <v>2.0066612209999999</v>
      </c>
      <c r="BI7">
        <v>2.0445650440000001</v>
      </c>
      <c r="BJ7">
        <v>2.0820524950000001</v>
      </c>
      <c r="BK7">
        <v>2.1228474949999998</v>
      </c>
      <c r="BL7">
        <v>2.164119946</v>
      </c>
      <c r="BM7">
        <v>2.2062030830000001</v>
      </c>
      <c r="BN7">
        <v>2.247368083</v>
      </c>
      <c r="BO7">
        <v>2.2888980829999999</v>
      </c>
      <c r="BP7">
        <v>2.3327362210000002</v>
      </c>
      <c r="BQ7">
        <v>2.3743273970000001</v>
      </c>
      <c r="BR7">
        <v>2.4119894560000001</v>
      </c>
      <c r="BS7">
        <v>2.447079456</v>
      </c>
      <c r="BT7">
        <v>2.4812323969999999</v>
      </c>
      <c r="BU7">
        <v>2.514512887</v>
      </c>
      <c r="BV7">
        <v>2.5512891620000002</v>
      </c>
      <c r="BW7">
        <v>2.5912435739999999</v>
      </c>
      <c r="BX7">
        <v>2.6332374949999999</v>
      </c>
      <c r="BY7">
        <v>2.673887299</v>
      </c>
      <c r="BZ7">
        <v>2.7131723970000001</v>
      </c>
      <c r="CA7">
        <v>2.7516061230000002</v>
      </c>
      <c r="CB7">
        <v>2.786455632</v>
      </c>
      <c r="CC7">
        <v>2.8191371030000001</v>
      </c>
      <c r="CD7">
        <v>2.853238181</v>
      </c>
      <c r="CE7">
        <v>2.8897111230000001</v>
      </c>
      <c r="CF7">
        <v>2.927048181</v>
      </c>
      <c r="CG7">
        <v>2.9630870050000002</v>
      </c>
      <c r="CH7">
        <v>2.9991484750000001</v>
      </c>
      <c r="CI7">
        <v>3.0408584749999998</v>
      </c>
      <c r="CJ7">
        <v>3.0806853379999999</v>
      </c>
      <c r="CK7">
        <v>3.117890338</v>
      </c>
      <c r="CL7">
        <v>3.1544242599999999</v>
      </c>
      <c r="CM7">
        <v>3.1925305339999999</v>
      </c>
      <c r="CN7">
        <v>3.2337127890000001</v>
      </c>
      <c r="CO7">
        <v>3.2655573969999998</v>
      </c>
      <c r="CP7">
        <v>3.3019688679999999</v>
      </c>
      <c r="CQ7">
        <v>3.3382461229999998</v>
      </c>
      <c r="CR7">
        <v>3.377046123</v>
      </c>
      <c r="CS7">
        <v>3.416475632</v>
      </c>
      <c r="CT7">
        <v>3.457510632</v>
      </c>
      <c r="CU7">
        <v>3.499880632</v>
      </c>
      <c r="CV7">
        <v>3.5425706319999999</v>
      </c>
      <c r="CW7">
        <v>3.583253966</v>
      </c>
      <c r="CX7">
        <v>3.6222139659999999</v>
      </c>
      <c r="CY7">
        <v>3.659548966</v>
      </c>
      <c r="CZ7">
        <v>3.696383966</v>
      </c>
      <c r="DA7">
        <v>3.7318639660000001</v>
      </c>
      <c r="DB7">
        <v>3.7670389659999999</v>
      </c>
      <c r="DC7">
        <v>3.8044330830000002</v>
      </c>
      <c r="DD7">
        <v>3.8447380830000002</v>
      </c>
      <c r="DE7">
        <v>3.8855883769999999</v>
      </c>
      <c r="DF7">
        <v>3.9312475930000002</v>
      </c>
      <c r="DG7">
        <v>3.9789023970000001</v>
      </c>
      <c r="DH7">
        <v>4.026674946</v>
      </c>
      <c r="DI7">
        <v>4.067476417</v>
      </c>
      <c r="DJ7">
        <v>4.1043764170000001</v>
      </c>
      <c r="DK7">
        <v>4.1396357300000002</v>
      </c>
      <c r="DL7">
        <v>4.1777157300000001</v>
      </c>
      <c r="DM7">
        <v>4.215638083</v>
      </c>
      <c r="DN7">
        <v>4.2537680829999998</v>
      </c>
      <c r="DO7">
        <v>4.2929848479999997</v>
      </c>
      <c r="DP7">
        <v>4.336004848</v>
      </c>
    </row>
    <row r="8" spans="1:120" x14ac:dyDescent="0.25">
      <c r="A8" t="s">
        <v>132</v>
      </c>
      <c r="B8" t="s">
        <v>133</v>
      </c>
      <c r="C8" t="s">
        <v>77</v>
      </c>
      <c r="D8" t="s">
        <v>135</v>
      </c>
      <c r="E8">
        <v>83</v>
      </c>
      <c r="F8" t="s">
        <v>136</v>
      </c>
      <c r="G8" t="s">
        <v>137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440.57930670000002</v>
      </c>
      <c r="AV8">
        <v>444.4474841</v>
      </c>
      <c r="AW8">
        <v>448.39263349999999</v>
      </c>
      <c r="AX8">
        <v>452.43166120000001</v>
      </c>
      <c r="AY8">
        <v>456.52240399999999</v>
      </c>
      <c r="AZ8">
        <v>460.69704130000002</v>
      </c>
      <c r="BA8">
        <v>464.97143779999999</v>
      </c>
      <c r="BB8">
        <v>469.2312761</v>
      </c>
      <c r="BC8">
        <v>473.58178509999999</v>
      </c>
      <c r="BD8">
        <v>477.9779044</v>
      </c>
      <c r="BE8">
        <v>482.50360089999998</v>
      </c>
      <c r="BF8">
        <v>487.18805040000001</v>
      </c>
      <c r="BG8">
        <v>491.78811159999998</v>
      </c>
      <c r="BH8">
        <v>496.5486765</v>
      </c>
      <c r="BI8">
        <v>501.52876809999998</v>
      </c>
      <c r="BJ8">
        <v>506.48728240000003</v>
      </c>
      <c r="BK8">
        <v>511.34306070000002</v>
      </c>
      <c r="BL8">
        <v>516.19815740000001</v>
      </c>
      <c r="BM8">
        <v>521.25615100000005</v>
      </c>
      <c r="BN8">
        <v>526.39632359999996</v>
      </c>
      <c r="BO8">
        <v>531.63438359999998</v>
      </c>
      <c r="BP8">
        <v>536.91009459999998</v>
      </c>
      <c r="BQ8">
        <v>542.32242540000004</v>
      </c>
      <c r="BR8">
        <v>547.73623350000003</v>
      </c>
      <c r="BS8">
        <v>553.2832578</v>
      </c>
      <c r="BT8">
        <v>558.76959499999998</v>
      </c>
      <c r="BU8">
        <v>564.32765859999995</v>
      </c>
      <c r="BV8">
        <v>569.9191161</v>
      </c>
      <c r="BW8">
        <v>575.54418920000001</v>
      </c>
      <c r="BX8">
        <v>581.24978599999997</v>
      </c>
      <c r="BY8">
        <v>587.01783</v>
      </c>
      <c r="BZ8">
        <v>592.78411129999995</v>
      </c>
      <c r="CA8">
        <v>598.55830590000005</v>
      </c>
      <c r="CB8">
        <v>604.40974010000002</v>
      </c>
      <c r="CC8">
        <v>610.30845859999999</v>
      </c>
      <c r="CD8">
        <v>616.25953670000001</v>
      </c>
      <c r="CE8">
        <v>622.27062850000004</v>
      </c>
      <c r="CF8">
        <v>628.31057599999997</v>
      </c>
      <c r="CG8">
        <v>634.42136559999994</v>
      </c>
      <c r="CH8">
        <v>640.61279690000003</v>
      </c>
      <c r="CI8">
        <v>646.90865640000004</v>
      </c>
      <c r="CJ8">
        <v>653.26480309999999</v>
      </c>
      <c r="CK8">
        <v>659.7678171</v>
      </c>
      <c r="CL8">
        <v>666.15676120000001</v>
      </c>
      <c r="CM8">
        <v>672.66246130000002</v>
      </c>
      <c r="CN8">
        <v>679.18560630000002</v>
      </c>
      <c r="CO8">
        <v>685.54696160000003</v>
      </c>
      <c r="CP8">
        <v>692.15828859999999</v>
      </c>
      <c r="CQ8">
        <v>698.88232129999994</v>
      </c>
      <c r="CR8">
        <v>705.69079950000003</v>
      </c>
      <c r="CS8">
        <v>712.27700709999999</v>
      </c>
      <c r="CT8">
        <v>718.81510279999998</v>
      </c>
      <c r="CU8">
        <v>725.67203040000004</v>
      </c>
      <c r="CV8">
        <v>732.58050679999997</v>
      </c>
      <c r="CW8">
        <v>739.56664780000006</v>
      </c>
      <c r="CX8">
        <v>746.68429389999994</v>
      </c>
      <c r="CY8">
        <v>753.86878939999997</v>
      </c>
      <c r="CZ8">
        <v>761.12477049999995</v>
      </c>
      <c r="DA8">
        <v>768.43087739999999</v>
      </c>
      <c r="DB8">
        <v>775.85377749999998</v>
      </c>
      <c r="DC8">
        <v>783.30163440000001</v>
      </c>
      <c r="DD8">
        <v>790.71417529999997</v>
      </c>
      <c r="DE8">
        <v>798.33811590000005</v>
      </c>
      <c r="DF8">
        <v>805.8067777</v>
      </c>
      <c r="DG8">
        <v>813.38121779999994</v>
      </c>
      <c r="DH8">
        <v>821.39496910000003</v>
      </c>
      <c r="DI8">
        <v>829.17451989999995</v>
      </c>
      <c r="DJ8">
        <v>837.14734980000003</v>
      </c>
      <c r="DK8">
        <v>845.08840980000002</v>
      </c>
      <c r="DL8">
        <v>852.94898799999999</v>
      </c>
      <c r="DM8">
        <v>861.17532270000004</v>
      </c>
      <c r="DN8">
        <v>869.3578771</v>
      </c>
      <c r="DO8">
        <v>877.22130670000001</v>
      </c>
      <c r="DP8">
        <v>885.30388630000004</v>
      </c>
    </row>
    <row r="9" spans="1:120" x14ac:dyDescent="0.25">
      <c r="A9" t="s">
        <v>132</v>
      </c>
      <c r="B9" t="s">
        <v>133</v>
      </c>
      <c r="C9" t="s">
        <v>77</v>
      </c>
      <c r="D9" t="s">
        <v>135</v>
      </c>
      <c r="E9">
        <v>83</v>
      </c>
      <c r="F9" t="s">
        <v>138</v>
      </c>
      <c r="G9" t="s">
        <v>139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1.574386823</v>
      </c>
      <c r="AT9">
        <v>1.6188606889999999</v>
      </c>
      <c r="AU9">
        <v>1.6571996739999999</v>
      </c>
      <c r="AV9">
        <v>1.7001198070000001</v>
      </c>
      <c r="AW9">
        <v>1.744513811</v>
      </c>
      <c r="AX9">
        <v>1.788573787</v>
      </c>
      <c r="AY9">
        <v>1.8399193620000001</v>
      </c>
      <c r="AZ9">
        <v>1.8868499620000001</v>
      </c>
      <c r="BA9">
        <v>1.9368128499999999</v>
      </c>
      <c r="BB9">
        <v>1.98777705</v>
      </c>
      <c r="BC9">
        <v>2.0386470499999998</v>
      </c>
      <c r="BD9">
        <v>2.0973822050000002</v>
      </c>
      <c r="BE9">
        <v>2.1483194540000001</v>
      </c>
      <c r="BF9">
        <v>2.205738513</v>
      </c>
      <c r="BG9">
        <v>2.2572231829999998</v>
      </c>
      <c r="BH9">
        <v>2.3069775969999999</v>
      </c>
      <c r="BI9">
        <v>2.3523004580000002</v>
      </c>
      <c r="BJ9">
        <v>2.3989053970000001</v>
      </c>
      <c r="BK9">
        <v>2.4506734849999998</v>
      </c>
      <c r="BL9">
        <v>2.5041993090000001</v>
      </c>
      <c r="BM9">
        <v>2.5572781459999998</v>
      </c>
      <c r="BN9">
        <v>2.6161729660000002</v>
      </c>
      <c r="BO9">
        <v>2.674677623</v>
      </c>
      <c r="BP9">
        <v>2.7291133360000002</v>
      </c>
      <c r="BQ9">
        <v>2.7748691700000001</v>
      </c>
      <c r="BR9">
        <v>2.8173800230000001</v>
      </c>
      <c r="BS9">
        <v>2.8583911230000001</v>
      </c>
      <c r="BT9">
        <v>2.8990233750000001</v>
      </c>
      <c r="BU9">
        <v>2.944274675</v>
      </c>
      <c r="BV9">
        <v>2.9909758420000001</v>
      </c>
      <c r="BW9">
        <v>3.0381397720000001</v>
      </c>
      <c r="BX9">
        <v>3.0885707720000002</v>
      </c>
      <c r="BY9">
        <v>3.1391426720000002</v>
      </c>
      <c r="BZ9">
        <v>3.1884191500000001</v>
      </c>
      <c r="CA9">
        <v>3.239483409</v>
      </c>
      <c r="CB9">
        <v>3.2902221169999999</v>
      </c>
      <c r="CC9">
        <v>3.3324996420000002</v>
      </c>
      <c r="CD9">
        <v>3.3766358420000002</v>
      </c>
      <c r="CE9">
        <v>3.4199529420000001</v>
      </c>
      <c r="CF9">
        <v>3.4667497090000001</v>
      </c>
      <c r="CG9">
        <v>3.512710309</v>
      </c>
      <c r="CH9">
        <v>3.5599361420000002</v>
      </c>
      <c r="CI9">
        <v>3.6125934069999999</v>
      </c>
      <c r="CJ9">
        <v>3.665634485</v>
      </c>
      <c r="CK9">
        <v>3.7185024850000001</v>
      </c>
      <c r="CL9">
        <v>3.765121803</v>
      </c>
      <c r="CM9">
        <v>3.8054455030000001</v>
      </c>
      <c r="CN9">
        <v>3.845103903</v>
      </c>
      <c r="CO9">
        <v>3.8879175090000002</v>
      </c>
      <c r="CP9">
        <v>3.9317671750000001</v>
      </c>
      <c r="CQ9">
        <v>3.977025491</v>
      </c>
      <c r="CR9">
        <v>4.0235480639999999</v>
      </c>
      <c r="CS9">
        <v>4.0652754829999997</v>
      </c>
      <c r="CT9">
        <v>4.113678642</v>
      </c>
      <c r="CU9">
        <v>4.1644479419999998</v>
      </c>
      <c r="CV9">
        <v>4.2148670480000003</v>
      </c>
      <c r="CW9">
        <v>4.2674023480000001</v>
      </c>
      <c r="CX9">
        <v>4.3183470479999997</v>
      </c>
      <c r="CY9">
        <v>4.3692062500000004</v>
      </c>
      <c r="CZ9">
        <v>4.4208075620000002</v>
      </c>
      <c r="DA9">
        <v>4.4756188620000001</v>
      </c>
      <c r="DB9">
        <v>4.5219652830000001</v>
      </c>
      <c r="DC9">
        <v>4.5664590169999997</v>
      </c>
      <c r="DD9">
        <v>4.6147190279999997</v>
      </c>
      <c r="DE9">
        <v>4.6610810169999999</v>
      </c>
      <c r="DF9">
        <v>4.7140422170000003</v>
      </c>
      <c r="DG9">
        <v>4.7683690829999996</v>
      </c>
      <c r="DH9">
        <v>4.8240765830000001</v>
      </c>
      <c r="DI9">
        <v>4.8758240830000004</v>
      </c>
      <c r="DJ9">
        <v>4.9221645829999998</v>
      </c>
      <c r="DK9">
        <v>4.9712213500000004</v>
      </c>
      <c r="DL9">
        <v>5.0148460830000001</v>
      </c>
      <c r="DM9">
        <v>5.0580101830000004</v>
      </c>
      <c r="DN9">
        <v>5.1019950830000003</v>
      </c>
      <c r="DO9">
        <v>5.1483270829999999</v>
      </c>
      <c r="DP9">
        <v>5.1982439830000002</v>
      </c>
    </row>
    <row r="10" spans="1:120" x14ac:dyDescent="0.25">
      <c r="A10" t="s">
        <v>132</v>
      </c>
      <c r="B10" t="s">
        <v>133</v>
      </c>
      <c r="C10" t="s">
        <v>77</v>
      </c>
      <c r="D10" t="s">
        <v>135</v>
      </c>
      <c r="E10">
        <v>95</v>
      </c>
      <c r="F10" t="s">
        <v>136</v>
      </c>
      <c r="G10" t="s">
        <v>137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438.414132</v>
      </c>
      <c r="AU10">
        <v>442.40013049999999</v>
      </c>
      <c r="AV10">
        <v>446.50034749999998</v>
      </c>
      <c r="AW10">
        <v>450.67187100000001</v>
      </c>
      <c r="AX10">
        <v>454.96957400000002</v>
      </c>
      <c r="AY10">
        <v>459.344493</v>
      </c>
      <c r="AZ10">
        <v>463.70368300000001</v>
      </c>
      <c r="BA10">
        <v>468.23753049999999</v>
      </c>
      <c r="BB10">
        <v>472.80571900000001</v>
      </c>
      <c r="BC10">
        <v>477.273977</v>
      </c>
      <c r="BD10">
        <v>481.882859</v>
      </c>
      <c r="BE10">
        <v>486.87065999999999</v>
      </c>
      <c r="BF10">
        <v>491.80168350000002</v>
      </c>
      <c r="BG10">
        <v>496.71975099999997</v>
      </c>
      <c r="BH10">
        <v>501.76561400000003</v>
      </c>
      <c r="BI10">
        <v>507.05771900000002</v>
      </c>
      <c r="BJ10">
        <v>512.22040400000003</v>
      </c>
      <c r="BK10">
        <v>517.45864649999999</v>
      </c>
      <c r="BL10">
        <v>523.05171800000005</v>
      </c>
      <c r="BM10">
        <v>528.41621150000003</v>
      </c>
      <c r="BN10">
        <v>533.98631250000005</v>
      </c>
      <c r="BO10">
        <v>539.73152549999998</v>
      </c>
      <c r="BP10">
        <v>545.15180999999995</v>
      </c>
      <c r="BQ10">
        <v>550.82056299999999</v>
      </c>
      <c r="BR10">
        <v>556.83144900000002</v>
      </c>
      <c r="BS10">
        <v>562.84732550000001</v>
      </c>
      <c r="BT10">
        <v>569.06843400000002</v>
      </c>
      <c r="BU10">
        <v>575.10029350000002</v>
      </c>
      <c r="BV10">
        <v>581.37576000000001</v>
      </c>
      <c r="BW10">
        <v>587.71854399999995</v>
      </c>
      <c r="BX10">
        <v>594.12967700000002</v>
      </c>
      <c r="BY10">
        <v>600.58872650000001</v>
      </c>
      <c r="BZ10">
        <v>607.08521150000001</v>
      </c>
      <c r="CA10">
        <v>613.64402700000005</v>
      </c>
      <c r="CB10">
        <v>620.25681250000002</v>
      </c>
      <c r="CC10">
        <v>626.59036300000002</v>
      </c>
      <c r="CD10">
        <v>632.84220549999998</v>
      </c>
      <c r="CE10">
        <v>639.10102449999999</v>
      </c>
      <c r="CF10">
        <v>645.38824399999999</v>
      </c>
      <c r="CG10">
        <v>651.70799599999998</v>
      </c>
      <c r="CH10">
        <v>658.06550800000002</v>
      </c>
      <c r="CI10">
        <v>664.47124350000001</v>
      </c>
      <c r="CJ10">
        <v>670.93202299999996</v>
      </c>
      <c r="CK10">
        <v>677.74742600000002</v>
      </c>
      <c r="CL10">
        <v>684.65017450000005</v>
      </c>
      <c r="CM10">
        <v>691.729826</v>
      </c>
      <c r="CN10">
        <v>698.84042799999997</v>
      </c>
      <c r="CO10">
        <v>705.69745850000004</v>
      </c>
      <c r="CP10">
        <v>712.77394949999996</v>
      </c>
      <c r="CQ10">
        <v>720.43593799999996</v>
      </c>
      <c r="CR10">
        <v>727.73564550000003</v>
      </c>
      <c r="CS10">
        <v>735.07508900000005</v>
      </c>
      <c r="CT10">
        <v>742.45832050000001</v>
      </c>
      <c r="CU10">
        <v>749.91677949999996</v>
      </c>
      <c r="CV10">
        <v>757.52179850000005</v>
      </c>
      <c r="CW10">
        <v>765.16893700000003</v>
      </c>
      <c r="CX10">
        <v>772.89249500000005</v>
      </c>
      <c r="CY10">
        <v>780.68867799999998</v>
      </c>
      <c r="CZ10">
        <v>788.55294649999996</v>
      </c>
      <c r="DA10">
        <v>796.48442</v>
      </c>
      <c r="DB10">
        <v>804.47990149999998</v>
      </c>
      <c r="DC10">
        <v>812.53932250000003</v>
      </c>
      <c r="DD10">
        <v>820.66673649999996</v>
      </c>
      <c r="DE10">
        <v>828.86535249999997</v>
      </c>
      <c r="DF10">
        <v>837.14076999999997</v>
      </c>
      <c r="DG10">
        <v>845.50394949999998</v>
      </c>
      <c r="DH10">
        <v>853.97274949999996</v>
      </c>
      <c r="DI10">
        <v>862.50771899999995</v>
      </c>
      <c r="DJ10">
        <v>871.14300300000002</v>
      </c>
      <c r="DK10">
        <v>879.848927</v>
      </c>
      <c r="DL10">
        <v>888.95167949999995</v>
      </c>
      <c r="DM10">
        <v>898.26403600000003</v>
      </c>
      <c r="DN10">
        <v>907.20579499999997</v>
      </c>
      <c r="DO10">
        <v>916.13913950000006</v>
      </c>
      <c r="DP10">
        <v>925.17538000000002</v>
      </c>
    </row>
    <row r="11" spans="1:120" x14ac:dyDescent="0.25">
      <c r="A11" t="s">
        <v>132</v>
      </c>
      <c r="B11" t="s">
        <v>133</v>
      </c>
      <c r="C11" t="s">
        <v>77</v>
      </c>
      <c r="D11" t="s">
        <v>135</v>
      </c>
      <c r="E11">
        <v>95</v>
      </c>
      <c r="F11" t="s">
        <v>138</v>
      </c>
      <c r="G11" t="s">
        <v>139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1.743057319</v>
      </c>
      <c r="AU11">
        <v>1.798612828</v>
      </c>
      <c r="AV11">
        <v>1.846800279</v>
      </c>
      <c r="AW11">
        <v>1.9003428090000001</v>
      </c>
      <c r="AX11">
        <v>1.953406279</v>
      </c>
      <c r="AY11">
        <v>2.0078627600000001</v>
      </c>
      <c r="AZ11">
        <v>2.0615760249999999</v>
      </c>
      <c r="BA11">
        <v>2.1170562890000002</v>
      </c>
      <c r="BB11">
        <v>2.1790578090000001</v>
      </c>
      <c r="BC11">
        <v>2.2434636320000001</v>
      </c>
      <c r="BD11">
        <v>2.3062791319999998</v>
      </c>
      <c r="BE11">
        <v>2.3712340150000002</v>
      </c>
      <c r="BF11">
        <v>2.435045642</v>
      </c>
      <c r="BG11">
        <v>2.4994751420000001</v>
      </c>
      <c r="BH11">
        <v>2.560884642</v>
      </c>
      <c r="BI11">
        <v>2.6210741419999999</v>
      </c>
      <c r="BJ11">
        <v>2.682046632</v>
      </c>
      <c r="BK11">
        <v>2.7415359260000001</v>
      </c>
      <c r="BL11">
        <v>2.799631926</v>
      </c>
      <c r="BM11">
        <v>2.8623529259999998</v>
      </c>
      <c r="BN11">
        <v>2.9274709259999998</v>
      </c>
      <c r="BO11">
        <v>2.9936190740000002</v>
      </c>
      <c r="BP11">
        <v>3.0575880739999999</v>
      </c>
      <c r="BQ11">
        <v>3.1162940739999998</v>
      </c>
      <c r="BR11">
        <v>3.1688960740000001</v>
      </c>
      <c r="BS11">
        <v>3.2191785739999998</v>
      </c>
      <c r="BT11">
        <v>3.27276824</v>
      </c>
      <c r="BU11">
        <v>3.3274017890000001</v>
      </c>
      <c r="BV11">
        <v>3.3860312889999999</v>
      </c>
      <c r="BW11">
        <v>3.4498482890000002</v>
      </c>
      <c r="BX11">
        <v>3.5183617890000001</v>
      </c>
      <c r="BY11">
        <v>3.5858982300000002</v>
      </c>
      <c r="BZ11">
        <v>3.6507403680000001</v>
      </c>
      <c r="CA11">
        <v>3.716320525</v>
      </c>
      <c r="CB11">
        <v>3.7787752210000001</v>
      </c>
      <c r="CC11">
        <v>3.8370559850000001</v>
      </c>
      <c r="CD11">
        <v>3.8948524849999999</v>
      </c>
      <c r="CE11">
        <v>3.9519203279999999</v>
      </c>
      <c r="CF11">
        <v>4.0030622889999998</v>
      </c>
      <c r="CG11">
        <v>4.0623907890000002</v>
      </c>
      <c r="CH11">
        <v>4.1288890049999996</v>
      </c>
      <c r="CI11">
        <v>4.1986050050000001</v>
      </c>
      <c r="CJ11">
        <v>4.2687905050000001</v>
      </c>
      <c r="CK11">
        <v>4.3338959460000002</v>
      </c>
      <c r="CL11">
        <v>4.3960239459999997</v>
      </c>
      <c r="CM11">
        <v>4.455793946</v>
      </c>
      <c r="CN11">
        <v>4.5144551909999997</v>
      </c>
      <c r="CO11">
        <v>4.5735621909999997</v>
      </c>
      <c r="CP11">
        <v>4.6299781619999996</v>
      </c>
      <c r="CQ11">
        <v>4.6825236620000004</v>
      </c>
      <c r="CR11">
        <v>4.7355291619999997</v>
      </c>
      <c r="CS11">
        <v>4.7903301620000001</v>
      </c>
      <c r="CT11">
        <v>4.853234789</v>
      </c>
      <c r="CU11">
        <v>4.9194642890000004</v>
      </c>
      <c r="CV11">
        <v>4.9867521520000002</v>
      </c>
      <c r="CW11">
        <v>5.0523901520000001</v>
      </c>
      <c r="CX11">
        <v>5.1161226519999996</v>
      </c>
      <c r="CY11">
        <v>5.1765306520000003</v>
      </c>
      <c r="CZ11">
        <v>5.2354461519999997</v>
      </c>
      <c r="DA11">
        <v>5.2915726520000002</v>
      </c>
      <c r="DB11">
        <v>5.3465381519999999</v>
      </c>
      <c r="DC11">
        <v>5.4032591520000004</v>
      </c>
      <c r="DD11">
        <v>5.4620371519999997</v>
      </c>
      <c r="DE11">
        <v>5.5245966519999996</v>
      </c>
      <c r="DF11">
        <v>5.5922671519999998</v>
      </c>
      <c r="DG11">
        <v>5.6625306520000001</v>
      </c>
      <c r="DH11">
        <v>5.7349781520000001</v>
      </c>
      <c r="DI11">
        <v>5.8015300639999996</v>
      </c>
      <c r="DJ11">
        <v>5.8620365640000003</v>
      </c>
      <c r="DK11">
        <v>5.9202850639999998</v>
      </c>
      <c r="DL11">
        <v>5.9768926520000001</v>
      </c>
      <c r="DM11">
        <v>6.0322241520000004</v>
      </c>
      <c r="DN11">
        <v>6.0886426519999999</v>
      </c>
      <c r="DO11">
        <v>6.148271652</v>
      </c>
      <c r="DP11">
        <v>6.2129011519999997</v>
      </c>
    </row>
    <row r="12" spans="1:120" x14ac:dyDescent="0.25">
      <c r="A12" t="s">
        <v>132</v>
      </c>
      <c r="B12" t="s">
        <v>133</v>
      </c>
      <c r="C12" t="s">
        <v>144</v>
      </c>
      <c r="D12" t="s">
        <v>135</v>
      </c>
      <c r="E12">
        <v>5</v>
      </c>
      <c r="F12" t="s">
        <v>136</v>
      </c>
      <c r="G12" t="s">
        <v>137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-2.2599999999999999E-3</v>
      </c>
      <c r="AQ12">
        <v>0.15465000000000001</v>
      </c>
      <c r="AR12">
        <v>0.29285149999999999</v>
      </c>
      <c r="AS12">
        <v>0.4293845</v>
      </c>
      <c r="AT12">
        <v>0.55815049999999999</v>
      </c>
      <c r="AU12" s="109">
        <v>0.68172849999999996</v>
      </c>
      <c r="AV12" s="109">
        <v>0.80029249999999996</v>
      </c>
      <c r="AW12">
        <v>0.91396650000000002</v>
      </c>
      <c r="AX12" s="109">
        <v>1.02275</v>
      </c>
      <c r="AY12" s="109">
        <v>1.1258170000000001</v>
      </c>
      <c r="AZ12" s="109">
        <v>1.2220225</v>
      </c>
      <c r="BA12" s="109">
        <v>1.313644</v>
      </c>
      <c r="BB12">
        <v>1.401683</v>
      </c>
      <c r="BC12">
        <v>1.4818294999999999</v>
      </c>
      <c r="BD12">
        <v>1.5544169999999999</v>
      </c>
      <c r="BE12">
        <v>1.6205685000000001</v>
      </c>
      <c r="BF12">
        <v>1.6814184999999999</v>
      </c>
      <c r="BG12">
        <v>1.7377260000000001</v>
      </c>
      <c r="BH12">
        <v>1.7898780000000001</v>
      </c>
      <c r="BI12">
        <v>1.8385655000000001</v>
      </c>
      <c r="BJ12">
        <v>1.8842654999999999</v>
      </c>
      <c r="BK12">
        <v>1.9274089999999999</v>
      </c>
      <c r="BL12">
        <v>1.9683714999999999</v>
      </c>
      <c r="BM12">
        <v>2.0070869999999998</v>
      </c>
      <c r="BN12">
        <v>2.0429525000000002</v>
      </c>
      <c r="BO12">
        <v>2.0756215</v>
      </c>
      <c r="BP12">
        <v>2.1069360000000001</v>
      </c>
      <c r="BQ12">
        <v>2.1365270000000001</v>
      </c>
      <c r="BR12">
        <v>2.1644074999999998</v>
      </c>
      <c r="BS12">
        <v>2.1914639999999999</v>
      </c>
      <c r="BT12">
        <v>2.2185804999999998</v>
      </c>
      <c r="BU12">
        <v>2.2462195</v>
      </c>
      <c r="BV12">
        <v>2.2745795000000002</v>
      </c>
      <c r="BW12">
        <v>2.3043745000000002</v>
      </c>
      <c r="BX12">
        <v>2.3350270000000002</v>
      </c>
      <c r="BY12">
        <v>2.3660744999999999</v>
      </c>
      <c r="BZ12">
        <v>2.3978065000000002</v>
      </c>
      <c r="CA12">
        <v>2.4301995000000001</v>
      </c>
      <c r="CB12">
        <v>2.463651</v>
      </c>
      <c r="CC12">
        <v>2.4966355</v>
      </c>
      <c r="CD12">
        <v>2.5304194999999998</v>
      </c>
      <c r="CE12">
        <v>2.5642035000000001</v>
      </c>
      <c r="CF12">
        <v>2.5981135000000002</v>
      </c>
      <c r="CG12">
        <v>2.632536</v>
      </c>
      <c r="CH12">
        <v>2.668695</v>
      </c>
      <c r="CI12">
        <v>2.706502</v>
      </c>
      <c r="CJ12">
        <v>2.7433035000000001</v>
      </c>
      <c r="CK12">
        <v>2.7806950000000001</v>
      </c>
      <c r="CL12">
        <v>2.817936</v>
      </c>
      <c r="CM12">
        <v>2.8551405000000001</v>
      </c>
      <c r="CN12">
        <v>2.8926345000000002</v>
      </c>
      <c r="CO12">
        <v>2.9305469999999998</v>
      </c>
      <c r="CP12">
        <v>2.9688455</v>
      </c>
      <c r="CQ12">
        <v>3.0075189999999998</v>
      </c>
      <c r="CR12">
        <v>3.0473625000000002</v>
      </c>
      <c r="CS12">
        <v>3.0875954999999999</v>
      </c>
      <c r="CT12">
        <v>3.1273694999999999</v>
      </c>
      <c r="CU12">
        <v>3.1671710000000002</v>
      </c>
      <c r="CV12">
        <v>3.2073260000000001</v>
      </c>
      <c r="CW12">
        <v>3.2477835000000002</v>
      </c>
      <c r="CX12">
        <v>3.2885854999999999</v>
      </c>
      <c r="CY12">
        <v>3.3301590000000001</v>
      </c>
      <c r="CZ12">
        <v>3.3718219999999999</v>
      </c>
      <c r="DA12">
        <v>3.4135844999999998</v>
      </c>
      <c r="DB12">
        <v>3.4554480000000001</v>
      </c>
      <c r="DC12">
        <v>3.4974105</v>
      </c>
      <c r="DD12">
        <v>3.5394519999999998</v>
      </c>
      <c r="DE12">
        <v>3.5815915</v>
      </c>
      <c r="DF12">
        <v>3.6238394999999999</v>
      </c>
      <c r="DG12">
        <v>3.6658545</v>
      </c>
      <c r="DH12">
        <v>3.707532</v>
      </c>
      <c r="DI12">
        <v>3.7493094999999999</v>
      </c>
      <c r="DJ12">
        <v>3.7911735000000002</v>
      </c>
      <c r="DK12">
        <v>3.8331485000000001</v>
      </c>
      <c r="DL12">
        <v>3.8751829999999998</v>
      </c>
      <c r="DM12">
        <v>3.917646</v>
      </c>
      <c r="DN12">
        <v>3.9603169999999999</v>
      </c>
      <c r="DO12">
        <v>4.0044089999999999</v>
      </c>
      <c r="DP12">
        <v>4.0482490000000002</v>
      </c>
    </row>
    <row r="13" spans="1:120" x14ac:dyDescent="0.25">
      <c r="A13" t="s">
        <v>132</v>
      </c>
      <c r="B13" t="s">
        <v>133</v>
      </c>
      <c r="C13" t="s">
        <v>144</v>
      </c>
      <c r="D13" t="s">
        <v>135</v>
      </c>
      <c r="E13">
        <v>5</v>
      </c>
      <c r="F13" t="s">
        <v>138</v>
      </c>
      <c r="G13" t="s">
        <v>141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-9.5E-4</v>
      </c>
      <c r="AP13">
        <v>-2.6329999999999999E-3</v>
      </c>
      <c r="AQ13">
        <v>-3.1405000000000001E-3</v>
      </c>
      <c r="AR13">
        <v>-2.8005E-3</v>
      </c>
      <c r="AS13">
        <v>-2.2109999999999999E-3</v>
      </c>
      <c r="AT13">
        <v>-1.6314999999999999E-3</v>
      </c>
      <c r="AU13" s="109">
        <v>-1.0610000000000001E-3</v>
      </c>
      <c r="AV13" s="109">
        <v>-5.53E-4</v>
      </c>
      <c r="AW13" s="109">
        <v>-1.145E-4</v>
      </c>
      <c r="AX13" s="109">
        <v>3.39E-4</v>
      </c>
      <c r="AY13" s="109">
        <v>6.3949999999999999E-4</v>
      </c>
      <c r="AZ13" s="109">
        <v>9.5949999999999996E-4</v>
      </c>
      <c r="BA13" s="109">
        <v>1.2880000000000001E-3</v>
      </c>
      <c r="BB13" s="109">
        <v>1.6280000000000001E-3</v>
      </c>
      <c r="BC13" s="109">
        <v>1.9780000000000002E-3</v>
      </c>
      <c r="BD13" s="109">
        <v>2.4445000000000001E-3</v>
      </c>
      <c r="BE13" s="109">
        <v>2.8189999999999999E-3</v>
      </c>
      <c r="BF13" s="109">
        <v>3.2594999999999998E-3</v>
      </c>
      <c r="BG13" s="109">
        <v>3.6595E-3</v>
      </c>
      <c r="BH13" s="109">
        <v>4.0889999999999998E-3</v>
      </c>
      <c r="BI13" s="109">
        <v>4.5385E-3</v>
      </c>
      <c r="BJ13" s="109">
        <v>5.0299999999999997E-3</v>
      </c>
      <c r="BK13" s="109">
        <v>5.4584999999999998E-3</v>
      </c>
      <c r="BL13" s="109">
        <v>5.8399999999999997E-3</v>
      </c>
      <c r="BM13" s="109">
        <v>6.3074999999999997E-3</v>
      </c>
      <c r="BN13" s="109">
        <v>6.7089999999999997E-3</v>
      </c>
      <c r="BO13" s="109">
        <v>7.0994999999999999E-3</v>
      </c>
      <c r="BP13" s="109">
        <v>7.4599999999999996E-3</v>
      </c>
      <c r="BQ13" s="109">
        <v>7.8294999999999997E-3</v>
      </c>
      <c r="BR13" s="109">
        <v>8.1279999999999998E-3</v>
      </c>
      <c r="BS13" s="109">
        <v>8.4060000000000003E-3</v>
      </c>
      <c r="BT13" s="109">
        <v>8.5869999999999991E-3</v>
      </c>
      <c r="BU13" s="109">
        <v>8.6894999999999993E-3</v>
      </c>
      <c r="BV13" s="109">
        <v>8.8000000000000005E-3</v>
      </c>
      <c r="BW13" s="109">
        <v>8.9195000000000003E-3</v>
      </c>
      <c r="BX13" s="109">
        <v>9.0694999999999994E-3</v>
      </c>
      <c r="BY13" s="109">
        <v>9.1699999999999993E-3</v>
      </c>
      <c r="BZ13" s="109">
        <v>9.2689999999999995E-3</v>
      </c>
      <c r="CA13" s="109">
        <v>9.3784999999999997E-3</v>
      </c>
      <c r="CB13" s="109">
        <v>9.4684999999999995E-3</v>
      </c>
      <c r="CC13" s="109">
        <v>9.58E-3</v>
      </c>
      <c r="CD13" s="109">
        <v>9.6795000000000006E-3</v>
      </c>
      <c r="CE13" s="109">
        <v>9.8375000000000008E-3</v>
      </c>
      <c r="CF13" s="109">
        <v>9.9185000000000002E-3</v>
      </c>
      <c r="CG13" s="109">
        <v>1.0047499999999999E-2</v>
      </c>
      <c r="CH13" s="109">
        <v>1.0139E-2</v>
      </c>
      <c r="CI13" s="109">
        <v>1.0248500000000001E-2</v>
      </c>
      <c r="CJ13" s="109">
        <v>1.0347500000000001E-2</v>
      </c>
      <c r="CK13" s="109">
        <v>1.0437500000000001E-2</v>
      </c>
      <c r="CL13" s="109">
        <v>1.0508999999999999E-2</v>
      </c>
      <c r="CM13" s="109">
        <v>1.0588500000000001E-2</v>
      </c>
      <c r="CN13" s="109">
        <v>1.0670000000000001E-2</v>
      </c>
      <c r="CO13" s="109">
        <v>1.074E-2</v>
      </c>
      <c r="CP13" s="109">
        <v>1.0819499999999999E-2</v>
      </c>
      <c r="CQ13" s="109">
        <v>1.09E-2</v>
      </c>
      <c r="CR13" s="109">
        <v>1.0999500000000001E-2</v>
      </c>
      <c r="CS13" s="109">
        <v>1.10895E-2</v>
      </c>
      <c r="CT13" s="109">
        <v>1.11895E-2</v>
      </c>
      <c r="CU13" s="109">
        <v>1.1289499999999999E-2</v>
      </c>
      <c r="CV13" s="109">
        <v>1.1388499999999999E-2</v>
      </c>
      <c r="CW13" s="109">
        <v>1.1479E-2</v>
      </c>
      <c r="CX13" s="109">
        <v>1.1568500000000001E-2</v>
      </c>
      <c r="CY13" s="109">
        <v>1.16495E-2</v>
      </c>
      <c r="CZ13" s="109">
        <v>1.1719500000000001E-2</v>
      </c>
      <c r="DA13" s="109">
        <v>1.1799E-2</v>
      </c>
      <c r="DB13" s="109">
        <v>1.187E-2</v>
      </c>
      <c r="DC13" s="109">
        <v>1.1950000000000001E-2</v>
      </c>
      <c r="DD13" s="109">
        <v>1.2026999999999999E-2</v>
      </c>
      <c r="DE13" s="109">
        <v>1.2097500000000001E-2</v>
      </c>
      <c r="DF13" s="109">
        <v>1.21685E-2</v>
      </c>
      <c r="DG13" s="109">
        <v>1.2248E-2</v>
      </c>
      <c r="DH13" s="109">
        <v>1.23185E-2</v>
      </c>
      <c r="DI13" s="109">
        <v>1.23985E-2</v>
      </c>
      <c r="DJ13" s="109">
        <v>1.2468999999999999E-2</v>
      </c>
      <c r="DK13" s="109">
        <v>1.2529500000000001E-2</v>
      </c>
      <c r="DL13" s="109">
        <v>1.2638E-2</v>
      </c>
      <c r="DM13" s="109">
        <v>1.26985E-2</v>
      </c>
      <c r="DN13" s="109">
        <v>1.273E-2</v>
      </c>
      <c r="DO13" s="109">
        <v>1.2819499999999999E-2</v>
      </c>
      <c r="DP13" s="109">
        <v>1.28795E-2</v>
      </c>
    </row>
    <row r="14" spans="1:120" x14ac:dyDescent="0.25">
      <c r="A14" t="s">
        <v>132</v>
      </c>
      <c r="B14" t="s">
        <v>133</v>
      </c>
      <c r="C14" t="s">
        <v>144</v>
      </c>
      <c r="D14" t="s">
        <v>135</v>
      </c>
      <c r="E14">
        <v>17</v>
      </c>
      <c r="F14" t="s">
        <v>136</v>
      </c>
      <c r="G14" t="s">
        <v>137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-1.47E-3</v>
      </c>
      <c r="AQ14">
        <v>0.15751000000000001</v>
      </c>
      <c r="AR14">
        <v>0.3010332</v>
      </c>
      <c r="AS14">
        <v>0.4414498</v>
      </c>
      <c r="AT14">
        <v>0.57338129999999998</v>
      </c>
      <c r="AU14">
        <v>0.69938199999999995</v>
      </c>
      <c r="AV14">
        <v>0.81873410000000002</v>
      </c>
      <c r="AW14">
        <v>0.93351490000000004</v>
      </c>
      <c r="AX14" s="109">
        <v>1.0419007</v>
      </c>
      <c r="AY14" s="109">
        <v>1.14476</v>
      </c>
      <c r="AZ14" s="109">
        <v>1.2422679000000001</v>
      </c>
      <c r="BA14" s="109">
        <v>1.3332781</v>
      </c>
      <c r="BB14">
        <v>1.4176479</v>
      </c>
      <c r="BC14">
        <v>1.4968891</v>
      </c>
      <c r="BD14">
        <v>1.5698132</v>
      </c>
      <c r="BE14">
        <v>1.6374332</v>
      </c>
      <c r="BF14">
        <v>1.6990692000000001</v>
      </c>
      <c r="BG14">
        <v>1.7559248999999999</v>
      </c>
      <c r="BH14">
        <v>1.8090032</v>
      </c>
      <c r="BI14">
        <v>1.8579794000000001</v>
      </c>
      <c r="BJ14">
        <v>1.9033176999999999</v>
      </c>
      <c r="BK14">
        <v>1.9461683000000001</v>
      </c>
      <c r="BL14">
        <v>1.9868357999999999</v>
      </c>
      <c r="BM14">
        <v>2.0250077000000002</v>
      </c>
      <c r="BN14">
        <v>2.0608111</v>
      </c>
      <c r="BO14">
        <v>2.0946178999999998</v>
      </c>
      <c r="BP14">
        <v>2.1275672999999999</v>
      </c>
      <c r="BQ14">
        <v>2.1578027999999998</v>
      </c>
      <c r="BR14">
        <v>2.1874622000000001</v>
      </c>
      <c r="BS14">
        <v>2.2155838999999999</v>
      </c>
      <c r="BT14">
        <v>2.2445461</v>
      </c>
      <c r="BU14">
        <v>2.2745218</v>
      </c>
      <c r="BV14">
        <v>2.3038061000000001</v>
      </c>
      <c r="BW14">
        <v>2.3347324</v>
      </c>
      <c r="BX14">
        <v>2.3662993999999999</v>
      </c>
      <c r="BY14">
        <v>2.3988854000000002</v>
      </c>
      <c r="BZ14">
        <v>2.4326723000000001</v>
      </c>
      <c r="CA14">
        <v>2.4660628</v>
      </c>
      <c r="CB14">
        <v>2.4993528</v>
      </c>
      <c r="CC14">
        <v>2.5338362999999999</v>
      </c>
      <c r="CD14">
        <v>2.5684982999999999</v>
      </c>
      <c r="CE14">
        <v>2.6051606999999999</v>
      </c>
      <c r="CF14">
        <v>2.6411266000000002</v>
      </c>
      <c r="CG14">
        <v>2.6778005</v>
      </c>
      <c r="CH14">
        <v>2.7144680999999999</v>
      </c>
      <c r="CI14">
        <v>2.7525149</v>
      </c>
      <c r="CJ14">
        <v>2.7904064000000002</v>
      </c>
      <c r="CK14">
        <v>2.8284444</v>
      </c>
      <c r="CL14">
        <v>2.8666154000000001</v>
      </c>
      <c r="CM14">
        <v>2.9056489999999999</v>
      </c>
      <c r="CN14">
        <v>2.9453605</v>
      </c>
      <c r="CO14">
        <v>2.9853282999999999</v>
      </c>
      <c r="CP14">
        <v>3.0255811000000001</v>
      </c>
      <c r="CQ14">
        <v>3.0663694000000001</v>
      </c>
      <c r="CR14">
        <v>3.1079718999999999</v>
      </c>
      <c r="CS14">
        <v>3.1495259999999998</v>
      </c>
      <c r="CT14">
        <v>3.191211</v>
      </c>
      <c r="CU14">
        <v>3.2331140999999999</v>
      </c>
      <c r="CV14">
        <v>3.2758775</v>
      </c>
      <c r="CW14">
        <v>3.3186178000000002</v>
      </c>
      <c r="CX14">
        <v>3.3613309</v>
      </c>
      <c r="CY14">
        <v>3.4041953999999999</v>
      </c>
      <c r="CZ14">
        <v>3.4474684</v>
      </c>
      <c r="DA14">
        <v>3.4907119</v>
      </c>
      <c r="DB14">
        <v>3.5338541000000001</v>
      </c>
      <c r="DC14">
        <v>3.5766309000000001</v>
      </c>
      <c r="DD14">
        <v>3.6194576999999999</v>
      </c>
      <c r="DE14">
        <v>3.6623947000000001</v>
      </c>
      <c r="DF14">
        <v>3.7064963</v>
      </c>
      <c r="DG14">
        <v>3.7510150000000002</v>
      </c>
      <c r="DH14">
        <v>3.7943224999999998</v>
      </c>
      <c r="DI14">
        <v>3.8377549000000002</v>
      </c>
      <c r="DJ14">
        <v>3.8819246999999999</v>
      </c>
      <c r="DK14">
        <v>3.9265865</v>
      </c>
      <c r="DL14">
        <v>3.9713048999999998</v>
      </c>
      <c r="DM14">
        <v>4.0161940999999999</v>
      </c>
      <c r="DN14">
        <v>4.0609986999999999</v>
      </c>
      <c r="DO14">
        <v>4.1061532999999999</v>
      </c>
      <c r="DP14">
        <v>4.1516612999999998</v>
      </c>
    </row>
    <row r="15" spans="1:120" x14ac:dyDescent="0.25">
      <c r="A15" t="s">
        <v>132</v>
      </c>
      <c r="B15" t="s">
        <v>133</v>
      </c>
      <c r="C15" t="s">
        <v>144</v>
      </c>
      <c r="D15" t="s">
        <v>135</v>
      </c>
      <c r="E15">
        <v>17</v>
      </c>
      <c r="F15" t="s">
        <v>138</v>
      </c>
      <c r="G15" t="s">
        <v>141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-8.0000000000000004E-4</v>
      </c>
      <c r="AP15">
        <v>-2.2233999999999999E-3</v>
      </c>
      <c r="AQ15">
        <v>-2.5233999999999999E-3</v>
      </c>
      <c r="AR15">
        <v>-2.0999999999999999E-3</v>
      </c>
      <c r="AS15">
        <v>-1.5451E-3</v>
      </c>
      <c r="AT15">
        <v>-9.7000000000000005E-4</v>
      </c>
      <c r="AU15" s="109">
        <v>-3.9169999999999998E-4</v>
      </c>
      <c r="AV15" s="109">
        <v>1.2999999999999999E-4</v>
      </c>
      <c r="AW15" s="109">
        <v>5.6829999999999999E-4</v>
      </c>
      <c r="AX15" s="109">
        <v>9.2000000000000003E-4</v>
      </c>
      <c r="AY15" s="109">
        <v>1.2899999999999999E-3</v>
      </c>
      <c r="AZ15" s="109">
        <v>1.6783E-3</v>
      </c>
      <c r="BA15" s="109">
        <v>2.0400000000000001E-3</v>
      </c>
      <c r="BB15" s="109">
        <v>2.4499999999999999E-3</v>
      </c>
      <c r="BC15" s="109">
        <v>2.8600000000000001E-3</v>
      </c>
      <c r="BD15" s="109">
        <v>3.2483E-3</v>
      </c>
      <c r="BE15" s="109">
        <v>3.7131999999999998E-3</v>
      </c>
      <c r="BF15" s="109">
        <v>4.1048999999999999E-3</v>
      </c>
      <c r="BG15" s="109">
        <v>4.5900000000000003E-3</v>
      </c>
      <c r="BH15" s="109">
        <v>5.0065999999999999E-3</v>
      </c>
      <c r="BI15" s="109">
        <v>5.4066000000000001E-3</v>
      </c>
      <c r="BJ15" s="109">
        <v>5.8199999999999997E-3</v>
      </c>
      <c r="BK15" s="109">
        <v>6.2582999999999996E-3</v>
      </c>
      <c r="BL15" s="109">
        <v>6.7765999999999998E-3</v>
      </c>
      <c r="BM15" s="109">
        <v>7.1966E-3</v>
      </c>
      <c r="BN15" s="109">
        <v>7.7000000000000002E-3</v>
      </c>
      <c r="BO15" s="109">
        <v>8.1265999999999994E-3</v>
      </c>
      <c r="BP15" s="109">
        <v>8.5599999999999999E-3</v>
      </c>
      <c r="BQ15" s="109">
        <v>9.0132000000000007E-3</v>
      </c>
      <c r="BR15" s="109">
        <v>9.3699999999999999E-3</v>
      </c>
      <c r="BS15" s="109">
        <v>9.5999999999999992E-3</v>
      </c>
      <c r="BT15" s="109">
        <v>9.7800000000000005E-3</v>
      </c>
      <c r="BU15" s="109">
        <v>9.9666000000000008E-3</v>
      </c>
      <c r="BV15" s="109">
        <v>1.01549E-2</v>
      </c>
      <c r="BW15" s="109">
        <v>1.0333200000000001E-2</v>
      </c>
      <c r="BX15" s="109">
        <v>1.044E-2</v>
      </c>
      <c r="BY15" s="109">
        <v>1.05583E-2</v>
      </c>
      <c r="BZ15" s="109">
        <v>1.06949E-2</v>
      </c>
      <c r="CA15" s="109">
        <v>1.08249E-2</v>
      </c>
      <c r="CB15" s="109">
        <v>1.09266E-2</v>
      </c>
      <c r="CC15" s="109">
        <v>1.1039999999999999E-2</v>
      </c>
      <c r="CD15" s="109">
        <v>1.1144899999999999E-2</v>
      </c>
      <c r="CE15" s="109">
        <v>1.12383E-2</v>
      </c>
      <c r="CF15" s="109">
        <v>1.13483E-2</v>
      </c>
      <c r="CG15" s="109">
        <v>1.1440000000000001E-2</v>
      </c>
      <c r="CH15" s="109">
        <v>1.153E-2</v>
      </c>
      <c r="CI15" s="109">
        <v>1.16366E-2</v>
      </c>
      <c r="CJ15" s="109">
        <v>1.17383E-2</v>
      </c>
      <c r="CK15" s="109">
        <v>1.18283E-2</v>
      </c>
      <c r="CL15" s="109">
        <v>1.19366E-2</v>
      </c>
      <c r="CM15" s="109">
        <v>1.2030000000000001E-2</v>
      </c>
      <c r="CN15" s="109">
        <v>1.2138299999999999E-2</v>
      </c>
      <c r="CO15" s="109">
        <v>1.2238300000000001E-2</v>
      </c>
      <c r="CP15" s="109">
        <v>1.235E-2</v>
      </c>
      <c r="CQ15" s="109">
        <v>1.2448300000000001E-2</v>
      </c>
      <c r="CR15" s="109">
        <v>1.25383E-2</v>
      </c>
      <c r="CS15" s="109">
        <v>1.26366E-2</v>
      </c>
      <c r="CT15" s="109">
        <v>1.274E-2</v>
      </c>
      <c r="CU15" s="109">
        <v>1.28466E-2</v>
      </c>
      <c r="CV15" s="109">
        <v>1.294E-2</v>
      </c>
      <c r="CW15" s="109">
        <v>1.3038299999999999E-2</v>
      </c>
      <c r="CX15" s="109">
        <v>1.31466E-2</v>
      </c>
      <c r="CY15" s="109">
        <v>1.32449E-2</v>
      </c>
      <c r="CZ15" s="109">
        <v>1.33566E-2</v>
      </c>
      <c r="DA15" s="109">
        <v>1.34783E-2</v>
      </c>
      <c r="DB15" s="109">
        <v>1.3551499999999999E-2</v>
      </c>
      <c r="DC15" s="109">
        <v>1.3629799999999999E-2</v>
      </c>
      <c r="DD15" s="109">
        <v>1.3728300000000001E-2</v>
      </c>
      <c r="DE15" s="109">
        <v>1.3808300000000001E-2</v>
      </c>
      <c r="DF15" s="109">
        <v>1.3886600000000001E-2</v>
      </c>
      <c r="DG15" s="109">
        <v>1.3978300000000001E-2</v>
      </c>
      <c r="DH15" s="109">
        <v>1.40649E-2</v>
      </c>
      <c r="DI15" s="109">
        <v>1.4138299999999999E-2</v>
      </c>
      <c r="DJ15" s="109">
        <v>1.4214900000000001E-2</v>
      </c>
      <c r="DK15" s="109">
        <v>1.42883E-2</v>
      </c>
      <c r="DL15" s="109">
        <v>1.438E-2</v>
      </c>
      <c r="DM15" s="109">
        <v>1.4558099999999999E-2</v>
      </c>
      <c r="DN15" s="109">
        <v>1.46315E-2</v>
      </c>
      <c r="DO15" s="109">
        <v>1.47166E-2</v>
      </c>
      <c r="DP15" s="109">
        <v>1.4800000000000001E-2</v>
      </c>
    </row>
    <row r="16" spans="1:120" x14ac:dyDescent="0.25">
      <c r="A16" t="s">
        <v>132</v>
      </c>
      <c r="B16" t="s">
        <v>133</v>
      </c>
      <c r="C16" t="s">
        <v>144</v>
      </c>
      <c r="D16" t="s">
        <v>135</v>
      </c>
      <c r="E16">
        <v>50</v>
      </c>
      <c r="F16" t="s">
        <v>136</v>
      </c>
      <c r="G16" t="s">
        <v>137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-6.8000000000000005E-4</v>
      </c>
      <c r="AQ16">
        <v>0.16023999999999999</v>
      </c>
      <c r="AR16">
        <v>0.30680000000000002</v>
      </c>
      <c r="AS16">
        <v>0.44948500000000002</v>
      </c>
      <c r="AT16">
        <v>0.58423499999999995</v>
      </c>
      <c r="AU16" s="109">
        <v>0.71223499999999995</v>
      </c>
      <c r="AV16">
        <v>0.83387</v>
      </c>
      <c r="AW16">
        <v>0.94915000000000005</v>
      </c>
      <c r="AX16">
        <v>1.0584100000000001</v>
      </c>
      <c r="AY16">
        <v>1.1611100000000001</v>
      </c>
      <c r="AZ16" s="109">
        <v>1.2584299999999999</v>
      </c>
      <c r="BA16" s="109">
        <v>1.3498600000000001</v>
      </c>
      <c r="BB16">
        <v>1.4348749999999999</v>
      </c>
      <c r="BC16">
        <v>1.5149950000000001</v>
      </c>
      <c r="BD16">
        <v>1.59198</v>
      </c>
      <c r="BE16">
        <v>1.6628350000000001</v>
      </c>
      <c r="BF16">
        <v>1.7307300000000001</v>
      </c>
      <c r="BG16">
        <v>1.7960050000000001</v>
      </c>
      <c r="BH16">
        <v>1.85833</v>
      </c>
      <c r="BI16">
        <v>1.91577</v>
      </c>
      <c r="BJ16">
        <v>1.9701150000000001</v>
      </c>
      <c r="BK16">
        <v>2.021325</v>
      </c>
      <c r="BL16">
        <v>2.0698150000000002</v>
      </c>
      <c r="BM16">
        <v>2.1138499999999998</v>
      </c>
      <c r="BN16">
        <v>2.1569199999999999</v>
      </c>
      <c r="BO16">
        <v>2.1978599999999999</v>
      </c>
      <c r="BP16">
        <v>2.2365550000000001</v>
      </c>
      <c r="BQ16">
        <v>2.2736149999999999</v>
      </c>
      <c r="BR16">
        <v>2.3077749999999999</v>
      </c>
      <c r="BS16">
        <v>2.3404699999999998</v>
      </c>
      <c r="BT16">
        <v>2.3736199999999998</v>
      </c>
      <c r="BU16">
        <v>2.4094199999999999</v>
      </c>
      <c r="BV16">
        <v>2.4469599999999998</v>
      </c>
      <c r="BW16">
        <v>2.4875600000000002</v>
      </c>
      <c r="BX16">
        <v>2.5288499999999998</v>
      </c>
      <c r="BY16">
        <v>2.5684749999999998</v>
      </c>
      <c r="BZ16">
        <v>2.6082749999999999</v>
      </c>
      <c r="CA16">
        <v>2.6476250000000001</v>
      </c>
      <c r="CB16">
        <v>2.6886199999999998</v>
      </c>
      <c r="CC16">
        <v>2.7305899999999999</v>
      </c>
      <c r="CD16">
        <v>2.7726500000000001</v>
      </c>
      <c r="CE16">
        <v>2.8149099999999998</v>
      </c>
      <c r="CF16">
        <v>2.8594849999999998</v>
      </c>
      <c r="CG16">
        <v>2.9047149999999999</v>
      </c>
      <c r="CH16">
        <v>2.9470800000000001</v>
      </c>
      <c r="CI16">
        <v>2.9920450000000001</v>
      </c>
      <c r="CJ16">
        <v>3.0366550000000001</v>
      </c>
      <c r="CK16">
        <v>3.0820449999999999</v>
      </c>
      <c r="CL16">
        <v>3.1261199999999998</v>
      </c>
      <c r="CM16">
        <v>3.1726299999999998</v>
      </c>
      <c r="CN16">
        <v>3.2194099999999999</v>
      </c>
      <c r="CO16">
        <v>3.2668650000000001</v>
      </c>
      <c r="CP16">
        <v>3.31515</v>
      </c>
      <c r="CQ16">
        <v>3.363</v>
      </c>
      <c r="CR16">
        <v>3.4077199999999999</v>
      </c>
      <c r="CS16">
        <v>3.45553</v>
      </c>
      <c r="CT16">
        <v>3.5021249999999999</v>
      </c>
      <c r="CU16">
        <v>3.5510000000000002</v>
      </c>
      <c r="CV16">
        <v>3.5997650000000001</v>
      </c>
      <c r="CW16">
        <v>3.646995</v>
      </c>
      <c r="CX16">
        <v>3.6966549999999998</v>
      </c>
      <c r="CY16">
        <v>3.7428650000000001</v>
      </c>
      <c r="CZ16">
        <v>3.7944599999999999</v>
      </c>
      <c r="DA16">
        <v>3.8430049999999998</v>
      </c>
      <c r="DB16">
        <v>3.8892899999999999</v>
      </c>
      <c r="DC16">
        <v>3.9380950000000001</v>
      </c>
      <c r="DD16">
        <v>3.9875349999999998</v>
      </c>
      <c r="DE16">
        <v>4.0346950000000001</v>
      </c>
      <c r="DF16">
        <v>4.0856399999999997</v>
      </c>
      <c r="DG16">
        <v>4.1319499999999998</v>
      </c>
      <c r="DH16">
        <v>4.1769249999999998</v>
      </c>
      <c r="DI16">
        <v>4.2262300000000002</v>
      </c>
      <c r="DJ16">
        <v>4.2722850000000001</v>
      </c>
      <c r="DK16">
        <v>4.3225249999999997</v>
      </c>
      <c r="DL16">
        <v>4.3668199999999997</v>
      </c>
      <c r="DM16">
        <v>4.4119149999999996</v>
      </c>
      <c r="DN16">
        <v>4.4577249999999999</v>
      </c>
      <c r="DO16">
        <v>4.5040500000000003</v>
      </c>
      <c r="DP16">
        <v>4.5514950000000001</v>
      </c>
    </row>
    <row r="17" spans="1:120" x14ac:dyDescent="0.25">
      <c r="A17" t="s">
        <v>132</v>
      </c>
      <c r="B17" t="s">
        <v>133</v>
      </c>
      <c r="C17" t="s">
        <v>144</v>
      </c>
      <c r="D17" t="s">
        <v>135</v>
      </c>
      <c r="E17">
        <v>50</v>
      </c>
      <c r="F17" t="s">
        <v>138</v>
      </c>
      <c r="G17" t="s">
        <v>141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-6.0999999999999997E-4</v>
      </c>
      <c r="AP17">
        <v>-1.6999999999999999E-3</v>
      </c>
      <c r="AQ17">
        <v>-1.6999999999999999E-3</v>
      </c>
      <c r="AR17">
        <v>-1.1800000000000001E-3</v>
      </c>
      <c r="AS17">
        <v>-5.9999999999999995E-4</v>
      </c>
      <c r="AT17" s="109">
        <v>-2.0000000000000002E-5</v>
      </c>
      <c r="AU17" s="109">
        <v>5.4000000000000001E-4</v>
      </c>
      <c r="AV17" s="109">
        <v>1.07E-3</v>
      </c>
      <c r="AW17" s="109">
        <v>1.575E-3</v>
      </c>
      <c r="AX17" s="109">
        <v>2.0400000000000001E-3</v>
      </c>
      <c r="AY17" s="109">
        <v>2.48E-3</v>
      </c>
      <c r="AZ17" s="109">
        <v>2.9099999999999998E-3</v>
      </c>
      <c r="BA17" s="109">
        <v>3.31E-3</v>
      </c>
      <c r="BB17" s="109">
        <v>3.7299999999999998E-3</v>
      </c>
      <c r="BC17" s="109">
        <v>4.1799999999999997E-3</v>
      </c>
      <c r="BD17" s="109">
        <v>4.5799999999999999E-3</v>
      </c>
      <c r="BE17" s="109">
        <v>5.0000000000000001E-3</v>
      </c>
      <c r="BF17" s="109">
        <v>5.4400000000000004E-3</v>
      </c>
      <c r="BG17" s="109">
        <v>5.8900000000000003E-3</v>
      </c>
      <c r="BH17" s="109">
        <v>6.3449999999999999E-3</v>
      </c>
      <c r="BI17" s="109">
        <v>6.79E-3</v>
      </c>
      <c r="BJ17" s="109">
        <v>7.2300000000000003E-3</v>
      </c>
      <c r="BK17" s="109">
        <v>7.6750000000000004E-3</v>
      </c>
      <c r="BL17" s="109">
        <v>8.1600000000000006E-3</v>
      </c>
      <c r="BM17" s="109">
        <v>8.6149999999999994E-3</v>
      </c>
      <c r="BN17" s="109">
        <v>9.0600000000000003E-3</v>
      </c>
      <c r="BO17" s="109">
        <v>9.5499999999999995E-3</v>
      </c>
      <c r="BP17" s="109">
        <v>1.008E-2</v>
      </c>
      <c r="BQ17" s="109">
        <v>1.055E-2</v>
      </c>
      <c r="BR17" s="109">
        <v>1.0985E-2</v>
      </c>
      <c r="BS17" s="109">
        <v>1.1335E-2</v>
      </c>
      <c r="BT17" s="109">
        <v>1.1594999999999999E-2</v>
      </c>
      <c r="BU17" s="109">
        <v>1.1805E-2</v>
      </c>
      <c r="BV17" s="109">
        <v>1.2005E-2</v>
      </c>
      <c r="BW17" s="109">
        <v>1.2200000000000001E-2</v>
      </c>
      <c r="BX17" s="109">
        <v>1.2370000000000001E-2</v>
      </c>
      <c r="BY17" s="109">
        <v>1.2565E-2</v>
      </c>
      <c r="BZ17" s="109">
        <v>1.2710000000000001E-2</v>
      </c>
      <c r="CA17" s="109">
        <v>1.2880000000000001E-2</v>
      </c>
      <c r="CB17" s="109">
        <v>1.303E-2</v>
      </c>
      <c r="CC17" s="109">
        <v>1.319E-2</v>
      </c>
      <c r="CD17" s="109">
        <v>1.3335E-2</v>
      </c>
      <c r="CE17" s="109">
        <v>1.3480000000000001E-2</v>
      </c>
      <c r="CF17" s="109">
        <v>1.3644999999999999E-2</v>
      </c>
      <c r="CG17" s="109">
        <v>1.3805E-2</v>
      </c>
      <c r="CH17" s="109">
        <v>1.3950000000000001E-2</v>
      </c>
      <c r="CI17" s="109">
        <v>1.4104999999999999E-2</v>
      </c>
      <c r="CJ17" s="109">
        <v>1.4239999999999999E-2</v>
      </c>
      <c r="CK17" s="109">
        <v>1.4370000000000001E-2</v>
      </c>
      <c r="CL17" s="109">
        <v>1.4515E-2</v>
      </c>
      <c r="CM17" s="109">
        <v>1.4670000000000001E-2</v>
      </c>
      <c r="CN17" s="109">
        <v>1.4800000000000001E-2</v>
      </c>
      <c r="CO17" s="109">
        <v>1.4935E-2</v>
      </c>
      <c r="CP17" s="109">
        <v>1.5065E-2</v>
      </c>
      <c r="CQ17" s="109">
        <v>1.5214999999999999E-2</v>
      </c>
      <c r="CR17" s="109">
        <v>1.5344999999999999E-2</v>
      </c>
      <c r="CS17" s="109">
        <v>1.5474999999999999E-2</v>
      </c>
      <c r="CT17" s="109">
        <v>1.5599999999999999E-2</v>
      </c>
      <c r="CU17" s="109">
        <v>1.5740000000000001E-2</v>
      </c>
      <c r="CV17" s="109">
        <v>1.585E-2</v>
      </c>
      <c r="CW17" s="109">
        <v>1.5980000000000001E-2</v>
      </c>
      <c r="CX17" s="109">
        <v>1.609E-2</v>
      </c>
      <c r="CY17" s="109">
        <v>1.6215E-2</v>
      </c>
      <c r="CZ17">
        <v>1.6330000000000001E-2</v>
      </c>
      <c r="DA17">
        <v>1.6435000000000002E-2</v>
      </c>
      <c r="DB17">
        <v>1.6525000000000001E-2</v>
      </c>
      <c r="DC17">
        <v>1.6639999999999999E-2</v>
      </c>
      <c r="DD17">
        <v>1.677E-2</v>
      </c>
      <c r="DE17">
        <v>1.6885000000000001E-2</v>
      </c>
      <c r="DF17">
        <v>1.702E-2</v>
      </c>
      <c r="DG17">
        <v>1.7155E-2</v>
      </c>
      <c r="DH17">
        <v>1.7250000000000001E-2</v>
      </c>
      <c r="DI17">
        <v>1.7350000000000001E-2</v>
      </c>
      <c r="DJ17">
        <v>1.7469999999999999E-2</v>
      </c>
      <c r="DK17">
        <v>1.7585E-2</v>
      </c>
      <c r="DL17">
        <v>1.7690000000000001E-2</v>
      </c>
      <c r="DM17">
        <v>1.7774999999999999E-2</v>
      </c>
      <c r="DN17">
        <v>1.7874999999999999E-2</v>
      </c>
      <c r="DO17">
        <v>1.796E-2</v>
      </c>
      <c r="DP17">
        <v>1.8069999999999999E-2</v>
      </c>
    </row>
    <row r="18" spans="1:120" x14ac:dyDescent="0.25">
      <c r="A18" t="s">
        <v>132</v>
      </c>
      <c r="B18" t="s">
        <v>133</v>
      </c>
      <c r="C18" t="s">
        <v>144</v>
      </c>
      <c r="D18" t="s">
        <v>135</v>
      </c>
      <c r="E18">
        <v>83</v>
      </c>
      <c r="F18" t="s">
        <v>136</v>
      </c>
      <c r="G18" t="s">
        <v>137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4.0999999999999999E-4</v>
      </c>
      <c r="AQ18">
        <v>0.164214</v>
      </c>
      <c r="AR18">
        <v>0.31321680000000002</v>
      </c>
      <c r="AS18">
        <v>0.45672679999999999</v>
      </c>
      <c r="AT18">
        <v>0.59188529999999995</v>
      </c>
      <c r="AU18" s="109">
        <v>0.72107699999999997</v>
      </c>
      <c r="AV18">
        <v>0.84470020000000001</v>
      </c>
      <c r="AW18">
        <v>0.96122229999999997</v>
      </c>
      <c r="AX18">
        <v>1.0720670000000001</v>
      </c>
      <c r="AY18" s="109">
        <v>1.1772952999999999</v>
      </c>
      <c r="AZ18" s="109">
        <v>1.2778453000000001</v>
      </c>
      <c r="BA18">
        <v>1.3737410000000001</v>
      </c>
      <c r="BB18">
        <v>1.4635982000000001</v>
      </c>
      <c r="BC18">
        <v>1.5469516999999999</v>
      </c>
      <c r="BD18">
        <v>1.6248863</v>
      </c>
      <c r="BE18">
        <v>1.700029</v>
      </c>
      <c r="BF18">
        <v>1.7689067999999999</v>
      </c>
      <c r="BG18">
        <v>1.8369148</v>
      </c>
      <c r="BH18">
        <v>1.9001858</v>
      </c>
      <c r="BI18">
        <v>1.9610212</v>
      </c>
      <c r="BJ18">
        <v>2.0217353</v>
      </c>
      <c r="BK18">
        <v>2.0803210000000001</v>
      </c>
      <c r="BL18">
        <v>2.1380655000000002</v>
      </c>
      <c r="BM18">
        <v>2.1930222000000001</v>
      </c>
      <c r="BN18">
        <v>2.2459096000000001</v>
      </c>
      <c r="BO18">
        <v>2.2982844</v>
      </c>
      <c r="BP18">
        <v>2.3488194999999998</v>
      </c>
      <c r="BQ18">
        <v>2.3968853000000001</v>
      </c>
      <c r="BR18">
        <v>2.4457154999999999</v>
      </c>
      <c r="BS18">
        <v>2.4896360999999998</v>
      </c>
      <c r="BT18">
        <v>2.5369546000000001</v>
      </c>
      <c r="BU18">
        <v>2.5841546000000002</v>
      </c>
      <c r="BV18">
        <v>2.6329112000000001</v>
      </c>
      <c r="BW18">
        <v>2.6805702</v>
      </c>
      <c r="BX18">
        <v>2.7309608999999999</v>
      </c>
      <c r="BY18">
        <v>2.7820136</v>
      </c>
      <c r="BZ18">
        <v>2.8321819000000001</v>
      </c>
      <c r="CA18">
        <v>2.8818906000000002</v>
      </c>
      <c r="CB18">
        <v>2.9319025000000001</v>
      </c>
      <c r="CC18">
        <v>2.9815638</v>
      </c>
      <c r="CD18">
        <v>3.0321946999999998</v>
      </c>
      <c r="CE18">
        <v>3.0826655000000001</v>
      </c>
      <c r="CF18">
        <v>3.1304932999999999</v>
      </c>
      <c r="CG18">
        <v>3.1799639000000002</v>
      </c>
      <c r="CH18">
        <v>3.2273687</v>
      </c>
      <c r="CI18">
        <v>3.2770076000000001</v>
      </c>
      <c r="CJ18">
        <v>3.3258285000000001</v>
      </c>
      <c r="CK18">
        <v>3.3728725000000002</v>
      </c>
      <c r="CL18">
        <v>3.4228040000000002</v>
      </c>
      <c r="CM18">
        <v>3.4732134000000001</v>
      </c>
      <c r="CN18">
        <v>3.5216145000000001</v>
      </c>
      <c r="CO18">
        <v>3.5721924999999999</v>
      </c>
      <c r="CP18">
        <v>3.6234069</v>
      </c>
      <c r="CQ18">
        <v>3.6756867</v>
      </c>
      <c r="CR18">
        <v>3.7280909000000002</v>
      </c>
      <c r="CS18">
        <v>3.7869031</v>
      </c>
      <c r="CT18">
        <v>3.8396013</v>
      </c>
      <c r="CU18">
        <v>3.8943449000000001</v>
      </c>
      <c r="CV18">
        <v>3.9526954999999999</v>
      </c>
      <c r="CW18">
        <v>4.0025174999999997</v>
      </c>
      <c r="CX18">
        <v>4.0548418000000002</v>
      </c>
      <c r="CY18">
        <v>4.1070621000000003</v>
      </c>
      <c r="CZ18">
        <v>4.1602826999999998</v>
      </c>
      <c r="DA18">
        <v>4.2158667999999997</v>
      </c>
      <c r="DB18">
        <v>4.2723332999999997</v>
      </c>
      <c r="DC18">
        <v>4.3264665000000004</v>
      </c>
      <c r="DD18">
        <v>4.3890028000000001</v>
      </c>
      <c r="DE18">
        <v>4.4491021000000002</v>
      </c>
      <c r="DF18">
        <v>4.5066345999999999</v>
      </c>
      <c r="DG18">
        <v>4.5626886999999998</v>
      </c>
      <c r="DH18">
        <v>4.6160402999999999</v>
      </c>
      <c r="DI18">
        <v>4.6691336000000003</v>
      </c>
      <c r="DJ18">
        <v>4.7220038000000004</v>
      </c>
      <c r="DK18">
        <v>4.7730880000000004</v>
      </c>
      <c r="DL18">
        <v>4.8271917000000002</v>
      </c>
      <c r="DM18">
        <v>4.8840284</v>
      </c>
      <c r="DN18">
        <v>4.9382926999999999</v>
      </c>
      <c r="DO18">
        <v>4.9935720000000003</v>
      </c>
      <c r="DP18">
        <v>5.0537859000000003</v>
      </c>
    </row>
    <row r="19" spans="1:120" x14ac:dyDescent="0.25">
      <c r="A19" t="s">
        <v>132</v>
      </c>
      <c r="B19" t="s">
        <v>133</v>
      </c>
      <c r="C19" t="s">
        <v>144</v>
      </c>
      <c r="D19" t="s">
        <v>135</v>
      </c>
      <c r="E19">
        <v>83</v>
      </c>
      <c r="F19" t="s">
        <v>138</v>
      </c>
      <c r="G19" t="s">
        <v>141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-4.4000000000000002E-4</v>
      </c>
      <c r="AP19">
        <v>-1.1800000000000001E-3</v>
      </c>
      <c r="AQ19">
        <v>-9.6829999999999996E-4</v>
      </c>
      <c r="AR19">
        <v>-4.2000000000000002E-4</v>
      </c>
      <c r="AS19">
        <v>1.6000000000000001E-4</v>
      </c>
      <c r="AT19" s="109">
        <v>7.2999999999999996E-4</v>
      </c>
      <c r="AU19" s="109">
        <v>1.2899999999999999E-3</v>
      </c>
      <c r="AV19" s="109">
        <v>1.8400000000000001E-3</v>
      </c>
      <c r="AW19" s="109">
        <v>2.3800000000000002E-3</v>
      </c>
      <c r="AX19" s="109">
        <v>2.8999999999999998E-3</v>
      </c>
      <c r="AY19" s="109">
        <v>3.3899999999999998E-3</v>
      </c>
      <c r="AZ19" s="109">
        <v>3.8417E-3</v>
      </c>
      <c r="BA19" s="109">
        <v>4.3417000000000004E-3</v>
      </c>
      <c r="BB19" s="109">
        <v>4.81E-3</v>
      </c>
      <c r="BC19" s="109">
        <v>5.2817000000000003E-3</v>
      </c>
      <c r="BD19" s="109">
        <v>5.7099999999999998E-3</v>
      </c>
      <c r="BE19" s="109">
        <v>6.1716999999999996E-3</v>
      </c>
      <c r="BF19" s="109">
        <v>6.6699999999999997E-3</v>
      </c>
      <c r="BG19" s="109">
        <v>7.1533999999999999E-3</v>
      </c>
      <c r="BH19" s="109">
        <v>7.6400000000000001E-3</v>
      </c>
      <c r="BI19" s="109">
        <v>8.1116999999999995E-3</v>
      </c>
      <c r="BJ19" s="109">
        <v>8.5751000000000004E-3</v>
      </c>
      <c r="BK19" s="109">
        <v>9.0816999999999998E-3</v>
      </c>
      <c r="BL19" s="109">
        <v>9.6416999999999996E-3</v>
      </c>
      <c r="BM19" s="109">
        <v>1.0263400000000001E-2</v>
      </c>
      <c r="BN19" s="109">
        <v>1.0851700000000001E-2</v>
      </c>
      <c r="BO19" s="109">
        <v>1.1440000000000001E-2</v>
      </c>
      <c r="BP19" s="109">
        <v>1.19934E-2</v>
      </c>
      <c r="BQ19" s="109">
        <v>1.2641700000000001E-2</v>
      </c>
      <c r="BR19" s="109">
        <v>1.31851E-2</v>
      </c>
      <c r="BS19" s="109">
        <v>1.36317E-2</v>
      </c>
      <c r="BT19" s="109">
        <v>1.3951699999999999E-2</v>
      </c>
      <c r="BU19" s="109">
        <v>1.422E-2</v>
      </c>
      <c r="BV19" s="109">
        <v>1.44934E-2</v>
      </c>
      <c r="BW19" s="109">
        <v>1.4763399999999999E-2</v>
      </c>
      <c r="BX19" s="109">
        <v>1.49436E-2</v>
      </c>
      <c r="BY19" s="109">
        <v>1.5175299999999999E-2</v>
      </c>
      <c r="BZ19" s="109">
        <v>1.5493399999999999E-2</v>
      </c>
      <c r="CA19" s="109">
        <v>1.5713399999999999E-2</v>
      </c>
      <c r="CB19" s="109">
        <v>1.59334E-2</v>
      </c>
      <c r="CC19" s="109">
        <v>1.62068E-2</v>
      </c>
      <c r="CD19" s="109">
        <v>1.6421700000000001E-2</v>
      </c>
      <c r="CE19" s="109">
        <v>1.6560200000000001E-2</v>
      </c>
      <c r="CF19" s="109">
        <v>1.6706800000000001E-2</v>
      </c>
      <c r="CG19" s="109">
        <v>1.6881699999999999E-2</v>
      </c>
      <c r="CH19" s="109">
        <v>1.7093400000000002E-2</v>
      </c>
      <c r="CI19" s="109">
        <v>1.7243399999999999E-2</v>
      </c>
      <c r="CJ19" s="109">
        <v>1.7448499999999999E-2</v>
      </c>
      <c r="CK19" s="109">
        <v>1.7683399999999998E-2</v>
      </c>
      <c r="CL19" s="109">
        <v>1.7878700000000001E-2</v>
      </c>
      <c r="CM19" s="109">
        <v>1.8136800000000002E-2</v>
      </c>
      <c r="CN19" s="109">
        <v>1.8235100000000001E-2</v>
      </c>
      <c r="CO19">
        <v>1.8416800000000001E-2</v>
      </c>
      <c r="CP19">
        <v>1.85734E-2</v>
      </c>
      <c r="CQ19">
        <v>1.87802E-2</v>
      </c>
      <c r="CR19">
        <v>1.8993400000000001E-2</v>
      </c>
      <c r="CS19">
        <v>1.9111699999999999E-2</v>
      </c>
      <c r="CT19">
        <v>1.92734E-2</v>
      </c>
      <c r="CU19">
        <v>1.9449999999999999E-2</v>
      </c>
      <c r="CV19">
        <v>1.96017E-2</v>
      </c>
      <c r="CW19">
        <v>1.9733400000000002E-2</v>
      </c>
      <c r="CX19">
        <v>1.9890000000000001E-2</v>
      </c>
      <c r="CY19">
        <v>2.0013400000000001E-2</v>
      </c>
      <c r="CZ19">
        <v>2.0223399999999999E-2</v>
      </c>
      <c r="DA19">
        <v>2.0400000000000001E-2</v>
      </c>
      <c r="DB19">
        <v>2.05468E-2</v>
      </c>
      <c r="DC19">
        <v>2.0696800000000001E-2</v>
      </c>
      <c r="DD19">
        <v>2.0835099999999999E-2</v>
      </c>
      <c r="DE19">
        <v>2.09751E-2</v>
      </c>
      <c r="DF19">
        <v>2.1160600000000002E-2</v>
      </c>
      <c r="DG19">
        <v>2.1450199999999999E-2</v>
      </c>
      <c r="DH19">
        <v>2.1595300000000001E-2</v>
      </c>
      <c r="DI19">
        <v>2.189E-2</v>
      </c>
      <c r="DJ19">
        <v>2.2185300000000002E-2</v>
      </c>
      <c r="DK19">
        <v>2.24251E-2</v>
      </c>
      <c r="DL19">
        <v>2.2625099999999999E-2</v>
      </c>
      <c r="DM19">
        <v>2.2746800000000001E-2</v>
      </c>
      <c r="DN19">
        <v>2.2906800000000001E-2</v>
      </c>
      <c r="DO19">
        <v>2.3043399999999999E-2</v>
      </c>
      <c r="DP19">
        <v>2.3201699999999999E-2</v>
      </c>
    </row>
    <row r="20" spans="1:120" x14ac:dyDescent="0.25">
      <c r="A20" t="s">
        <v>132</v>
      </c>
      <c r="B20" t="s">
        <v>133</v>
      </c>
      <c r="C20" t="s">
        <v>144</v>
      </c>
      <c r="D20" t="s">
        <v>135</v>
      </c>
      <c r="E20">
        <v>95</v>
      </c>
      <c r="F20" t="s">
        <v>136</v>
      </c>
      <c r="G20" t="s">
        <v>137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2.2799999999999999E-3</v>
      </c>
      <c r="AQ20">
        <v>0.17014499999999999</v>
      </c>
      <c r="AR20">
        <v>0.32170850000000001</v>
      </c>
      <c r="AS20">
        <v>0.46649200000000002</v>
      </c>
      <c r="AT20">
        <v>0.60077749999999996</v>
      </c>
      <c r="AU20" s="109">
        <v>0.73016250000000005</v>
      </c>
      <c r="AV20">
        <v>0.85409800000000002</v>
      </c>
      <c r="AW20">
        <v>0.97543749999999996</v>
      </c>
      <c r="AX20" s="109">
        <v>1.0903375</v>
      </c>
      <c r="AY20" s="109">
        <v>1.202256</v>
      </c>
      <c r="AZ20" s="109">
        <v>1.3107385</v>
      </c>
      <c r="BA20">
        <v>1.4157249999999999</v>
      </c>
      <c r="BB20">
        <v>1.5150555000000001</v>
      </c>
      <c r="BC20">
        <v>1.6098275</v>
      </c>
      <c r="BD20">
        <v>1.698885</v>
      </c>
      <c r="BE20">
        <v>1.7832615000000001</v>
      </c>
      <c r="BF20">
        <v>1.8646225000000001</v>
      </c>
      <c r="BG20">
        <v>1.9426049999999999</v>
      </c>
      <c r="BH20">
        <v>2.0168520000000001</v>
      </c>
      <c r="BI20">
        <v>2.0893635000000002</v>
      </c>
      <c r="BJ20">
        <v>2.1589260000000001</v>
      </c>
      <c r="BK20">
        <v>2.2221060000000001</v>
      </c>
      <c r="BL20">
        <v>2.2892350000000001</v>
      </c>
      <c r="BM20">
        <v>2.3540695</v>
      </c>
      <c r="BN20">
        <v>2.4153250000000002</v>
      </c>
      <c r="BO20">
        <v>2.4716624999999999</v>
      </c>
      <c r="BP20">
        <v>2.5249964999999999</v>
      </c>
      <c r="BQ20">
        <v>2.5783809999999998</v>
      </c>
      <c r="BR20">
        <v>2.6296284999999999</v>
      </c>
      <c r="BS20">
        <v>2.6788020000000001</v>
      </c>
      <c r="BT20">
        <v>2.7299644999999999</v>
      </c>
      <c r="BU20">
        <v>2.7849900000000001</v>
      </c>
      <c r="BV20">
        <v>2.8389924999999998</v>
      </c>
      <c r="BW20">
        <v>2.8934829999999998</v>
      </c>
      <c r="BX20">
        <v>2.9471560000000001</v>
      </c>
      <c r="BY20">
        <v>3.0047799999999998</v>
      </c>
      <c r="BZ20">
        <v>3.051539</v>
      </c>
      <c r="CA20">
        <v>3.0926629999999999</v>
      </c>
      <c r="CB20">
        <v>3.1340539999999999</v>
      </c>
      <c r="CC20">
        <v>3.1759810000000002</v>
      </c>
      <c r="CD20">
        <v>3.2236189999999998</v>
      </c>
      <c r="CE20">
        <v>3.2794384999999999</v>
      </c>
      <c r="CF20">
        <v>3.3252595</v>
      </c>
      <c r="CG20">
        <v>3.3666485000000002</v>
      </c>
      <c r="CH20">
        <v>3.4126539999999999</v>
      </c>
      <c r="CI20">
        <v>3.4649779999999999</v>
      </c>
      <c r="CJ20">
        <v>3.5169845</v>
      </c>
      <c r="CK20">
        <v>3.5749900000000001</v>
      </c>
      <c r="CL20">
        <v>3.6259424999999998</v>
      </c>
      <c r="CM20">
        <v>3.6730779999999998</v>
      </c>
      <c r="CN20">
        <v>3.724758</v>
      </c>
      <c r="CO20">
        <v>3.7791345000000001</v>
      </c>
      <c r="CP20">
        <v>3.8281985000000001</v>
      </c>
      <c r="CQ20">
        <v>3.8856380000000001</v>
      </c>
      <c r="CR20">
        <v>3.9425715000000001</v>
      </c>
      <c r="CS20">
        <v>4.0078069999999997</v>
      </c>
      <c r="CT20">
        <v>4.0642075000000002</v>
      </c>
      <c r="CU20">
        <v>4.1279349999999999</v>
      </c>
      <c r="CV20">
        <v>4.1864185000000003</v>
      </c>
      <c r="CW20">
        <v>4.2532160000000001</v>
      </c>
      <c r="CX20">
        <v>4.3094299999999999</v>
      </c>
      <c r="CY20">
        <v>4.3676120000000003</v>
      </c>
      <c r="CZ20">
        <v>4.4313025000000001</v>
      </c>
      <c r="DA20">
        <v>4.4923450000000003</v>
      </c>
      <c r="DB20">
        <v>4.5529919999999997</v>
      </c>
      <c r="DC20">
        <v>4.613391</v>
      </c>
      <c r="DD20">
        <v>4.6735745</v>
      </c>
      <c r="DE20">
        <v>4.7335570000000002</v>
      </c>
      <c r="DF20">
        <v>4.7933754999999998</v>
      </c>
      <c r="DG20">
        <v>4.8530540000000002</v>
      </c>
      <c r="DH20">
        <v>4.9125519999999998</v>
      </c>
      <c r="DI20">
        <v>4.9720930000000001</v>
      </c>
      <c r="DJ20">
        <v>5.0351514999999996</v>
      </c>
      <c r="DK20">
        <v>5.1063869999999998</v>
      </c>
      <c r="DL20">
        <v>5.1679705</v>
      </c>
      <c r="DM20">
        <v>5.2239909999999998</v>
      </c>
      <c r="DN20">
        <v>5.2777120000000002</v>
      </c>
      <c r="DO20">
        <v>5.3408350000000002</v>
      </c>
      <c r="DP20">
        <v>5.4053934999999997</v>
      </c>
    </row>
    <row r="21" spans="1:120" x14ac:dyDescent="0.25">
      <c r="A21" t="s">
        <v>132</v>
      </c>
      <c r="B21" t="s">
        <v>133</v>
      </c>
      <c r="C21" s="109" t="s">
        <v>144</v>
      </c>
      <c r="D21" s="109" t="s">
        <v>135</v>
      </c>
      <c r="E21">
        <v>95</v>
      </c>
      <c r="F21" s="109" t="s">
        <v>138</v>
      </c>
      <c r="G21" s="109" t="s">
        <v>141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-3.4000000000000002E-4</v>
      </c>
      <c r="AP21">
        <v>-8.7000000000000001E-4</v>
      </c>
      <c r="AQ21">
        <v>-5.1000000000000004E-4</v>
      </c>
      <c r="AR21" s="109">
        <v>-1.0000000000000001E-5</v>
      </c>
      <c r="AS21" s="109">
        <v>5.4049999999999996E-4</v>
      </c>
      <c r="AT21" s="109">
        <v>1.1509999999999999E-3</v>
      </c>
      <c r="AU21" s="109">
        <v>1.7604999999999999E-3</v>
      </c>
      <c r="AV21" s="109">
        <v>2.32E-3</v>
      </c>
      <c r="AW21" s="109">
        <v>2.8804999999999998E-3</v>
      </c>
      <c r="AX21" s="109">
        <v>3.4199999999999999E-3</v>
      </c>
      <c r="AY21" s="109">
        <v>3.9505E-3</v>
      </c>
      <c r="AZ21" s="109">
        <v>4.4910000000000002E-3</v>
      </c>
      <c r="BA21" s="109">
        <v>4.9515000000000002E-3</v>
      </c>
      <c r="BB21" s="109">
        <v>5.4704999999999997E-3</v>
      </c>
      <c r="BC21" s="109">
        <v>6.0004999999999998E-3</v>
      </c>
      <c r="BD21" s="109">
        <v>6.4704999999999997E-3</v>
      </c>
      <c r="BE21" s="109">
        <v>6.9814999999999999E-3</v>
      </c>
      <c r="BF21" s="109">
        <v>7.541E-3</v>
      </c>
      <c r="BG21" s="109">
        <v>8.1099999999999992E-3</v>
      </c>
      <c r="BH21" s="109">
        <v>8.6234999999999992E-3</v>
      </c>
      <c r="BI21" s="109">
        <v>9.1800000000000007E-3</v>
      </c>
      <c r="BJ21" s="109">
        <v>9.8034999999999997E-3</v>
      </c>
      <c r="BK21" s="109">
        <v>1.04005E-2</v>
      </c>
      <c r="BL21" s="109">
        <v>1.1060499999999999E-2</v>
      </c>
      <c r="BM21" s="109">
        <v>1.1730000000000001E-2</v>
      </c>
      <c r="BN21" s="109">
        <v>1.23115E-2</v>
      </c>
      <c r="BO21" s="109">
        <v>1.29105E-2</v>
      </c>
      <c r="BP21" s="109">
        <v>1.36125E-2</v>
      </c>
      <c r="BQ21" s="109">
        <v>1.4291E-2</v>
      </c>
      <c r="BR21" s="109">
        <v>1.5011E-2</v>
      </c>
      <c r="BS21" s="109">
        <v>1.5484E-2</v>
      </c>
      <c r="BT21" s="109">
        <v>1.6001000000000001E-2</v>
      </c>
      <c r="BU21" s="109">
        <v>1.6324499999999999E-2</v>
      </c>
      <c r="BV21" s="109">
        <v>1.6711E-2</v>
      </c>
      <c r="BW21" s="109">
        <v>1.6993999999999999E-2</v>
      </c>
      <c r="BX21" s="109">
        <v>1.7372499999999999E-2</v>
      </c>
      <c r="BY21" s="109">
        <v>1.7731E-2</v>
      </c>
      <c r="BZ21" s="109">
        <v>1.8051500000000002E-2</v>
      </c>
      <c r="CA21" s="109">
        <v>1.8390500000000001E-2</v>
      </c>
      <c r="CB21" s="109">
        <v>1.8710999999999998E-2</v>
      </c>
      <c r="CC21" s="109">
        <v>1.8991500000000001E-2</v>
      </c>
      <c r="CD21" s="109">
        <v>1.9261500000000001E-2</v>
      </c>
      <c r="CE21" s="109">
        <v>1.9532000000000001E-2</v>
      </c>
      <c r="CF21" s="109">
        <v>1.9820999999999998E-2</v>
      </c>
      <c r="CG21">
        <v>2.0133499999999999E-2</v>
      </c>
      <c r="CH21">
        <v>2.0410999999999999E-2</v>
      </c>
      <c r="CI21">
        <v>2.0660499999999998E-2</v>
      </c>
      <c r="CJ21">
        <v>2.0920000000000001E-2</v>
      </c>
      <c r="CK21">
        <v>2.1180500000000001E-2</v>
      </c>
      <c r="CL21">
        <v>2.1440500000000001E-2</v>
      </c>
      <c r="CM21">
        <v>2.1700500000000001E-2</v>
      </c>
      <c r="CN21">
        <v>2.1951499999999999E-2</v>
      </c>
      <c r="CO21">
        <v>2.2211499999999999E-2</v>
      </c>
      <c r="CP21">
        <v>2.2499999999999999E-2</v>
      </c>
      <c r="CQ21">
        <v>2.2970000000000001E-2</v>
      </c>
      <c r="CR21">
        <v>2.3123000000000001E-2</v>
      </c>
      <c r="CS21">
        <v>2.3266499999999999E-2</v>
      </c>
      <c r="CT21">
        <v>2.3602000000000001E-2</v>
      </c>
      <c r="CU21">
        <v>2.4029999999999999E-2</v>
      </c>
      <c r="CV21">
        <v>2.4059500000000001E-2</v>
      </c>
      <c r="CW21">
        <v>2.4316000000000001E-2</v>
      </c>
      <c r="CX21">
        <v>2.4640499999999999E-2</v>
      </c>
      <c r="CY21">
        <v>2.4840000000000001E-2</v>
      </c>
      <c r="CZ21">
        <v>2.4973499999999999E-2</v>
      </c>
      <c r="DA21">
        <v>2.5014000000000002E-2</v>
      </c>
      <c r="DB21">
        <v>2.52135E-2</v>
      </c>
      <c r="DC21">
        <v>2.5434499999999999E-2</v>
      </c>
      <c r="DD21">
        <v>2.5634500000000001E-2</v>
      </c>
      <c r="DE21">
        <v>2.5991E-2</v>
      </c>
      <c r="DF21">
        <v>2.6199E-2</v>
      </c>
      <c r="DG21">
        <v>2.6349999999999998E-2</v>
      </c>
      <c r="DH21">
        <v>2.6866500000000001E-2</v>
      </c>
      <c r="DI21">
        <v>2.7184E-2</v>
      </c>
      <c r="DJ21">
        <v>2.7491000000000002E-2</v>
      </c>
      <c r="DK21">
        <v>2.7547499999999999E-2</v>
      </c>
      <c r="DL21">
        <v>2.7717499999999999E-2</v>
      </c>
      <c r="DM21">
        <v>2.7878500000000001E-2</v>
      </c>
      <c r="DN21">
        <v>2.8115500000000002E-2</v>
      </c>
      <c r="DO21">
        <v>2.8333000000000001E-2</v>
      </c>
      <c r="DP21">
        <v>2.8541E-2</v>
      </c>
    </row>
    <row r="22" spans="1:120" x14ac:dyDescent="0.25">
      <c r="A22" t="s">
        <v>132</v>
      </c>
      <c r="B22" t="s">
        <v>133</v>
      </c>
      <c r="C22" s="109" t="s">
        <v>50</v>
      </c>
      <c r="D22" s="109" t="s">
        <v>135</v>
      </c>
      <c r="E22" s="109">
        <v>5</v>
      </c>
      <c r="F22" s="109" t="s">
        <v>136</v>
      </c>
      <c r="G22" s="109" t="s">
        <v>137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419.5433185</v>
      </c>
      <c r="AQ22">
        <v>422.49297100000001</v>
      </c>
      <c r="AR22">
        <v>425.48011250000002</v>
      </c>
      <c r="AS22">
        <v>428.55053049999998</v>
      </c>
      <c r="AT22">
        <v>431.67386199999999</v>
      </c>
      <c r="AU22">
        <v>434.83928500000002</v>
      </c>
      <c r="AV22">
        <v>438.04838549999999</v>
      </c>
      <c r="AW22">
        <v>441.33583599999997</v>
      </c>
      <c r="AX22">
        <v>444.68373150000002</v>
      </c>
      <c r="AY22">
        <v>448.12867599999998</v>
      </c>
      <c r="AZ22">
        <v>451.607257</v>
      </c>
      <c r="BA22">
        <v>455.08949749999999</v>
      </c>
      <c r="BB22">
        <v>458.64692250000002</v>
      </c>
      <c r="BC22">
        <v>462.2116575</v>
      </c>
      <c r="BD22">
        <v>465.87498649999998</v>
      </c>
      <c r="BE22">
        <v>469.56187949999997</v>
      </c>
      <c r="BF22">
        <v>473.29599250000001</v>
      </c>
      <c r="BG22">
        <v>477.07793349999997</v>
      </c>
      <c r="BH22">
        <v>480.90790149999998</v>
      </c>
      <c r="BI22">
        <v>484.78446700000001</v>
      </c>
      <c r="BJ22">
        <v>488.69339000000002</v>
      </c>
      <c r="BK22">
        <v>492.63690600000001</v>
      </c>
      <c r="BL22">
        <v>496.59129350000001</v>
      </c>
      <c r="BM22">
        <v>500.56790549999999</v>
      </c>
      <c r="BN22">
        <v>504.57198399999999</v>
      </c>
      <c r="BO22">
        <v>508.61640449999999</v>
      </c>
      <c r="BP22">
        <v>512.721495</v>
      </c>
      <c r="BQ22">
        <v>516.859059</v>
      </c>
      <c r="BR22">
        <v>521.10150150000004</v>
      </c>
      <c r="BS22">
        <v>525.385131</v>
      </c>
      <c r="BT22">
        <v>529.63032899999996</v>
      </c>
      <c r="BU22">
        <v>533.88436349999995</v>
      </c>
      <c r="BV22">
        <v>538.17558450000001</v>
      </c>
      <c r="BW22">
        <v>542.48785699999996</v>
      </c>
      <c r="BX22">
        <v>546.81205950000003</v>
      </c>
      <c r="BY22">
        <v>551.18228050000005</v>
      </c>
      <c r="BZ22">
        <v>555.58983550000005</v>
      </c>
      <c r="CA22">
        <v>560.05407500000001</v>
      </c>
      <c r="CB22">
        <v>564.55999450000002</v>
      </c>
      <c r="CC22">
        <v>569.08210150000002</v>
      </c>
      <c r="CD22">
        <v>573.62908600000003</v>
      </c>
      <c r="CE22">
        <v>578.20451949999995</v>
      </c>
      <c r="CF22">
        <v>582.80994199999998</v>
      </c>
      <c r="CG22">
        <v>587.44682250000005</v>
      </c>
      <c r="CH22">
        <v>592.11686450000002</v>
      </c>
      <c r="CI22">
        <v>596.82294200000001</v>
      </c>
      <c r="CJ22">
        <v>601.5491475</v>
      </c>
      <c r="CK22">
        <v>606.30902749999996</v>
      </c>
      <c r="CL22">
        <v>611.10230799999999</v>
      </c>
      <c r="CM22">
        <v>615.92659300000003</v>
      </c>
      <c r="CN22">
        <v>620.77958699999999</v>
      </c>
      <c r="CO22">
        <v>625.66377399999999</v>
      </c>
      <c r="CP22">
        <v>630.57217249999997</v>
      </c>
      <c r="CQ22">
        <v>635.45888149999996</v>
      </c>
      <c r="CR22">
        <v>640.37867849999998</v>
      </c>
      <c r="CS22">
        <v>645.33252600000003</v>
      </c>
      <c r="CT22">
        <v>650.39271450000001</v>
      </c>
      <c r="CU22">
        <v>655.50813849999997</v>
      </c>
      <c r="CV22">
        <v>660.66628600000001</v>
      </c>
      <c r="CW22">
        <v>665.84730349999995</v>
      </c>
      <c r="CX22">
        <v>671.03409050000005</v>
      </c>
      <c r="CY22">
        <v>676.27452300000004</v>
      </c>
      <c r="CZ22">
        <v>681.56532449999997</v>
      </c>
      <c r="DA22">
        <v>686.90586299999995</v>
      </c>
      <c r="DB22">
        <v>692.29569049999998</v>
      </c>
      <c r="DC22">
        <v>697.73470299999997</v>
      </c>
      <c r="DD22">
        <v>703.22374500000001</v>
      </c>
      <c r="DE22">
        <v>708.76359649999995</v>
      </c>
      <c r="DF22">
        <v>714.39653150000004</v>
      </c>
      <c r="DG22">
        <v>720.09662649999996</v>
      </c>
      <c r="DH22">
        <v>725.86573399999997</v>
      </c>
      <c r="DI22">
        <v>731.70234049999999</v>
      </c>
      <c r="DJ22">
        <v>737.60120600000005</v>
      </c>
      <c r="DK22">
        <v>743.58227199999999</v>
      </c>
      <c r="DL22">
        <v>749.63681450000001</v>
      </c>
      <c r="DM22">
        <v>755.76683500000001</v>
      </c>
      <c r="DN22">
        <v>761.95997350000005</v>
      </c>
      <c r="DO22">
        <v>768.14996099999996</v>
      </c>
      <c r="DP22">
        <v>774.4402685</v>
      </c>
    </row>
    <row r="23" spans="1:120" x14ac:dyDescent="0.25">
      <c r="A23" t="s">
        <v>132</v>
      </c>
      <c r="B23" t="s">
        <v>133</v>
      </c>
      <c r="C23" s="109" t="s">
        <v>50</v>
      </c>
      <c r="D23" s="109" t="s">
        <v>135</v>
      </c>
      <c r="E23" s="109">
        <v>5</v>
      </c>
      <c r="F23" s="109" t="s">
        <v>138</v>
      </c>
      <c r="G23" s="109" t="s">
        <v>139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1.019010397</v>
      </c>
      <c r="AP23">
        <v>1.0491184659999999</v>
      </c>
      <c r="AQ23">
        <v>1.077546828</v>
      </c>
      <c r="AR23">
        <v>1.107505279</v>
      </c>
      <c r="AS23">
        <v>1.134243103</v>
      </c>
      <c r="AT23">
        <v>1.1578545929999999</v>
      </c>
      <c r="AU23">
        <v>1.1855848680000001</v>
      </c>
      <c r="AV23">
        <v>1.2100647790000001</v>
      </c>
      <c r="AW23">
        <v>1.2354122890000001</v>
      </c>
      <c r="AX23">
        <v>1.262666828</v>
      </c>
      <c r="AY23">
        <v>1.2920818279999999</v>
      </c>
      <c r="AZ23">
        <v>1.321991868</v>
      </c>
      <c r="BA23">
        <v>1.349916377</v>
      </c>
      <c r="BB23">
        <v>1.382199162</v>
      </c>
      <c r="BC23">
        <v>1.417256348</v>
      </c>
      <c r="BD23">
        <v>1.456171181</v>
      </c>
      <c r="BE23">
        <v>1.4860183280000001</v>
      </c>
      <c r="BF23">
        <v>1.507022348</v>
      </c>
      <c r="BG23">
        <v>1.5353179560000001</v>
      </c>
      <c r="BH23">
        <v>1.5597100930000001</v>
      </c>
      <c r="BI23">
        <v>1.5857401520000001</v>
      </c>
      <c r="BJ23">
        <v>1.611039436</v>
      </c>
      <c r="BK23">
        <v>1.635717917</v>
      </c>
      <c r="BL23">
        <v>1.6624999170000001</v>
      </c>
      <c r="BM23">
        <v>1.693412446</v>
      </c>
      <c r="BN23">
        <v>1.729927475</v>
      </c>
      <c r="BO23">
        <v>1.763991799</v>
      </c>
      <c r="BP23">
        <v>1.7942337989999999</v>
      </c>
      <c r="BQ23">
        <v>1.8209322990000001</v>
      </c>
      <c r="BR23">
        <v>1.8445043379999999</v>
      </c>
      <c r="BS23">
        <v>1.8702832009999999</v>
      </c>
      <c r="BT23">
        <v>1.897352672</v>
      </c>
      <c r="BU23">
        <v>1.923485672</v>
      </c>
      <c r="BV23">
        <v>1.949720672</v>
      </c>
      <c r="BW23">
        <v>1.9810839069999999</v>
      </c>
      <c r="BX23">
        <v>2.0111405250000001</v>
      </c>
      <c r="BY23">
        <v>2.0403450250000001</v>
      </c>
      <c r="BZ23">
        <v>2.0694635250000002</v>
      </c>
      <c r="CA23">
        <v>2.0970294749999998</v>
      </c>
      <c r="CB23">
        <v>2.1228454750000001</v>
      </c>
      <c r="CC23">
        <v>2.145995407</v>
      </c>
      <c r="CD23">
        <v>2.1701324070000001</v>
      </c>
      <c r="CE23">
        <v>2.1947174070000002</v>
      </c>
      <c r="CF23">
        <v>2.2198751130000001</v>
      </c>
      <c r="CG23">
        <v>2.2460421130000001</v>
      </c>
      <c r="CH23">
        <v>2.2745156130000002</v>
      </c>
      <c r="CI23">
        <v>2.305063681</v>
      </c>
      <c r="CJ23">
        <v>2.3356367790000001</v>
      </c>
      <c r="CK23">
        <v>2.3643554359999999</v>
      </c>
      <c r="CL23">
        <v>2.3901472300000002</v>
      </c>
      <c r="CM23">
        <v>2.4160010249999999</v>
      </c>
      <c r="CN23">
        <v>2.440225152</v>
      </c>
      <c r="CO23">
        <v>2.4656077789999999</v>
      </c>
      <c r="CP23">
        <v>2.4909704069999998</v>
      </c>
      <c r="CQ23">
        <v>2.5125290250000001</v>
      </c>
      <c r="CR23">
        <v>2.537960446</v>
      </c>
      <c r="CS23">
        <v>2.566500446</v>
      </c>
      <c r="CT23">
        <v>2.5966084459999998</v>
      </c>
      <c r="CU23">
        <v>2.6266170249999998</v>
      </c>
      <c r="CV23">
        <v>2.6561170249999999</v>
      </c>
      <c r="CW23">
        <v>2.6845935829999998</v>
      </c>
      <c r="CX23">
        <v>2.7145834259999999</v>
      </c>
      <c r="CY23">
        <v>2.7418869259999998</v>
      </c>
      <c r="CZ23">
        <v>2.7691364260000002</v>
      </c>
      <c r="DA23">
        <v>2.7954744260000002</v>
      </c>
      <c r="DB23">
        <v>2.821843426</v>
      </c>
      <c r="DC23">
        <v>2.8489604260000001</v>
      </c>
      <c r="DD23">
        <v>2.8764984070000001</v>
      </c>
      <c r="DE23">
        <v>2.9055224069999999</v>
      </c>
      <c r="DF23">
        <v>2.9360989260000001</v>
      </c>
      <c r="DG23">
        <v>2.9675909950000001</v>
      </c>
      <c r="DH23">
        <v>2.998523907</v>
      </c>
      <c r="DI23">
        <v>3.0282724070000002</v>
      </c>
      <c r="DJ23">
        <v>3.0563739069999998</v>
      </c>
      <c r="DK23">
        <v>3.0832047889999998</v>
      </c>
      <c r="DL23">
        <v>3.1088618380000002</v>
      </c>
      <c r="DM23">
        <v>3.135205338</v>
      </c>
      <c r="DN23">
        <v>3.1606188579999999</v>
      </c>
      <c r="DO23">
        <v>3.1900587699999998</v>
      </c>
      <c r="DP23">
        <v>3.2200616229999999</v>
      </c>
    </row>
    <row r="24" spans="1:120" x14ac:dyDescent="0.25">
      <c r="A24" t="s">
        <v>132</v>
      </c>
      <c r="B24" t="s">
        <v>133</v>
      </c>
      <c r="C24" s="109" t="s">
        <v>50</v>
      </c>
      <c r="D24" s="109" t="s">
        <v>135</v>
      </c>
      <c r="E24" s="109">
        <v>17</v>
      </c>
      <c r="F24" s="109" t="s">
        <v>136</v>
      </c>
      <c r="G24" s="109" t="s">
        <v>137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419.95800530000002</v>
      </c>
      <c r="AQ24">
        <v>422.94645759999997</v>
      </c>
      <c r="AR24">
        <v>426.01229810000001</v>
      </c>
      <c r="AS24">
        <v>429.11145729999998</v>
      </c>
      <c r="AT24">
        <v>432.31964479999999</v>
      </c>
      <c r="AU24">
        <v>435.56094830000001</v>
      </c>
      <c r="AV24">
        <v>438.8733393</v>
      </c>
      <c r="AW24">
        <v>442.2151197</v>
      </c>
      <c r="AX24">
        <v>445.6388551</v>
      </c>
      <c r="AY24">
        <v>449.15167339999999</v>
      </c>
      <c r="AZ24">
        <v>452.65968220000002</v>
      </c>
      <c r="BA24">
        <v>456.26606040000001</v>
      </c>
      <c r="BB24">
        <v>459.91166270000002</v>
      </c>
      <c r="BC24">
        <v>463.59584150000001</v>
      </c>
      <c r="BD24">
        <v>467.33129760000003</v>
      </c>
      <c r="BE24">
        <v>471.12155009999998</v>
      </c>
      <c r="BF24">
        <v>474.9906714</v>
      </c>
      <c r="BG24">
        <v>478.80719800000003</v>
      </c>
      <c r="BH24">
        <v>482.72029570000001</v>
      </c>
      <c r="BI24">
        <v>486.73825529999999</v>
      </c>
      <c r="BJ24">
        <v>490.7070726</v>
      </c>
      <c r="BK24">
        <v>494.7006624</v>
      </c>
      <c r="BL24">
        <v>498.81326760000002</v>
      </c>
      <c r="BM24">
        <v>502.92533950000001</v>
      </c>
      <c r="BN24">
        <v>507.08534730000002</v>
      </c>
      <c r="BO24">
        <v>511.35157679999998</v>
      </c>
      <c r="BP24">
        <v>515.62351579999995</v>
      </c>
      <c r="BQ24">
        <v>519.9522647</v>
      </c>
      <c r="BR24">
        <v>524.32175080000002</v>
      </c>
      <c r="BS24">
        <v>528.70021369999995</v>
      </c>
      <c r="BT24">
        <v>533.06127030000005</v>
      </c>
      <c r="BU24">
        <v>537.44496619999995</v>
      </c>
      <c r="BV24">
        <v>541.85264429999995</v>
      </c>
      <c r="BW24">
        <v>546.28149759999997</v>
      </c>
      <c r="BX24">
        <v>550.77032359999998</v>
      </c>
      <c r="BY24">
        <v>555.30148680000002</v>
      </c>
      <c r="BZ24">
        <v>559.88197449999996</v>
      </c>
      <c r="CA24">
        <v>564.50831909999999</v>
      </c>
      <c r="CB24">
        <v>569.19278020000002</v>
      </c>
      <c r="CC24">
        <v>573.87440719999995</v>
      </c>
      <c r="CD24">
        <v>578.62024169999995</v>
      </c>
      <c r="CE24">
        <v>583.37767440000005</v>
      </c>
      <c r="CF24">
        <v>588.09812829999998</v>
      </c>
      <c r="CG24">
        <v>592.84718429999998</v>
      </c>
      <c r="CH24">
        <v>597.69616900000005</v>
      </c>
      <c r="CI24">
        <v>602.5749634</v>
      </c>
      <c r="CJ24">
        <v>607.45141750000005</v>
      </c>
      <c r="CK24">
        <v>612.36593249999999</v>
      </c>
      <c r="CL24">
        <v>617.35019380000006</v>
      </c>
      <c r="CM24">
        <v>622.37812770000005</v>
      </c>
      <c r="CN24">
        <v>627.44027010000002</v>
      </c>
      <c r="CO24">
        <v>632.54063889999998</v>
      </c>
      <c r="CP24">
        <v>637.68198459999996</v>
      </c>
      <c r="CQ24">
        <v>642.85649639999997</v>
      </c>
      <c r="CR24">
        <v>648.03791130000002</v>
      </c>
      <c r="CS24">
        <v>653.23141929999997</v>
      </c>
      <c r="CT24">
        <v>658.45395189999999</v>
      </c>
      <c r="CU24">
        <v>663.74819119999995</v>
      </c>
      <c r="CV24">
        <v>669.09986060000006</v>
      </c>
      <c r="CW24">
        <v>674.47793730000001</v>
      </c>
      <c r="CX24">
        <v>679.91201990000002</v>
      </c>
      <c r="CY24">
        <v>685.40105370000003</v>
      </c>
      <c r="CZ24">
        <v>690.93841580000003</v>
      </c>
      <c r="DA24">
        <v>696.51790449999999</v>
      </c>
      <c r="DB24">
        <v>702.13658799999996</v>
      </c>
      <c r="DC24">
        <v>707.79333789999998</v>
      </c>
      <c r="DD24">
        <v>713.52609640000003</v>
      </c>
      <c r="DE24">
        <v>719.31915079999999</v>
      </c>
      <c r="DF24">
        <v>725.1531569</v>
      </c>
      <c r="DG24">
        <v>731.06171459999996</v>
      </c>
      <c r="DH24">
        <v>737.0418201</v>
      </c>
      <c r="DI24">
        <v>743.02764239999999</v>
      </c>
      <c r="DJ24">
        <v>749.07394580000005</v>
      </c>
      <c r="DK24">
        <v>755.2322418</v>
      </c>
      <c r="DL24">
        <v>761.47374939999997</v>
      </c>
      <c r="DM24">
        <v>767.7848755</v>
      </c>
      <c r="DN24">
        <v>774.14047860000005</v>
      </c>
      <c r="DO24">
        <v>780.52519099999995</v>
      </c>
      <c r="DP24">
        <v>786.97266000000002</v>
      </c>
    </row>
    <row r="25" spans="1:120" x14ac:dyDescent="0.25">
      <c r="A25" t="s">
        <v>132</v>
      </c>
      <c r="B25" t="s">
        <v>133</v>
      </c>
      <c r="C25" s="109" t="s">
        <v>50</v>
      </c>
      <c r="D25" s="109" t="s">
        <v>135</v>
      </c>
      <c r="E25" s="109">
        <v>17</v>
      </c>
      <c r="F25" s="109" t="s">
        <v>138</v>
      </c>
      <c r="G25" s="109" t="s">
        <v>139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1.1193924479999999</v>
      </c>
      <c r="AP25">
        <v>1.1536361740000001</v>
      </c>
      <c r="AQ25">
        <v>1.1884143890000001</v>
      </c>
      <c r="AR25">
        <v>1.217902611</v>
      </c>
      <c r="AS25">
        <v>1.249957397</v>
      </c>
      <c r="AT25" s="109">
        <v>1.2780770480000001</v>
      </c>
      <c r="AU25" s="109">
        <v>1.3104224600000001</v>
      </c>
      <c r="AV25" s="109">
        <v>1.3423916600000001</v>
      </c>
      <c r="AW25">
        <v>1.3690218810000001</v>
      </c>
      <c r="AX25">
        <v>1.3998274749999999</v>
      </c>
      <c r="AY25" s="109">
        <v>1.4282312319999999</v>
      </c>
      <c r="AZ25" s="109">
        <v>1.4562575440000001</v>
      </c>
      <c r="BA25" s="109">
        <v>1.4871600439999999</v>
      </c>
      <c r="BB25">
        <v>1.5223932680000001</v>
      </c>
      <c r="BC25">
        <v>1.559507105</v>
      </c>
      <c r="BD25">
        <v>1.5956349750000001</v>
      </c>
      <c r="BE25">
        <v>1.629843028</v>
      </c>
      <c r="BF25">
        <v>1.663866048</v>
      </c>
      <c r="BG25">
        <v>1.6963508540000001</v>
      </c>
      <c r="BH25">
        <v>1.7309381399999999</v>
      </c>
      <c r="BI25">
        <v>1.760548456</v>
      </c>
      <c r="BJ25">
        <v>1.7921124399999999</v>
      </c>
      <c r="BK25">
        <v>1.822442774</v>
      </c>
      <c r="BL25">
        <v>1.858817862</v>
      </c>
      <c r="BM25">
        <v>1.8962778170000001</v>
      </c>
      <c r="BN25">
        <v>1.933262617</v>
      </c>
      <c r="BO25">
        <v>1.9710853500000001</v>
      </c>
      <c r="BP25">
        <v>2.0107820090000001</v>
      </c>
      <c r="BQ25">
        <v>2.0437501600000001</v>
      </c>
      <c r="BR25">
        <v>2.0725072600000001</v>
      </c>
      <c r="BS25">
        <v>2.1003502890000001</v>
      </c>
      <c r="BT25">
        <v>2.1283785740000001</v>
      </c>
      <c r="BU25">
        <v>2.1542408260000001</v>
      </c>
      <c r="BV25">
        <v>2.1832176259999998</v>
      </c>
      <c r="BW25">
        <v>2.2181220619999999</v>
      </c>
      <c r="BX25">
        <v>2.2497181259999999</v>
      </c>
      <c r="BY25">
        <v>2.2842138620000001</v>
      </c>
      <c r="BZ25">
        <v>2.3154584620000001</v>
      </c>
      <c r="CA25">
        <v>2.3474573520000002</v>
      </c>
      <c r="CB25">
        <v>2.37663146</v>
      </c>
      <c r="CC25">
        <v>2.4029091990000002</v>
      </c>
      <c r="CD25">
        <v>2.4302675260000002</v>
      </c>
      <c r="CE25">
        <v>2.4576106499999999</v>
      </c>
      <c r="CF25">
        <v>2.4864153500000001</v>
      </c>
      <c r="CG25">
        <v>2.5163476500000002</v>
      </c>
      <c r="CH25">
        <v>2.5502255049999998</v>
      </c>
      <c r="CI25">
        <v>2.58396523</v>
      </c>
      <c r="CJ25">
        <v>2.6170606259999998</v>
      </c>
      <c r="CK25">
        <v>2.6501424500000001</v>
      </c>
      <c r="CL25">
        <v>2.6800658500000001</v>
      </c>
      <c r="CM25">
        <v>2.7080727499999999</v>
      </c>
      <c r="CN25">
        <v>2.7360200090000002</v>
      </c>
      <c r="CO25">
        <v>2.7647142750000002</v>
      </c>
      <c r="CP25">
        <v>2.793101842</v>
      </c>
      <c r="CQ25">
        <v>2.8219234750000002</v>
      </c>
      <c r="CR25">
        <v>2.851055675</v>
      </c>
      <c r="CS25">
        <v>2.8812636440000001</v>
      </c>
      <c r="CT25">
        <v>2.9124388479999999</v>
      </c>
      <c r="CU25">
        <v>2.9463185439999999</v>
      </c>
      <c r="CV25">
        <v>2.9801488439999999</v>
      </c>
      <c r="CW25">
        <v>3.012087626</v>
      </c>
      <c r="CX25">
        <v>3.0439502439999999</v>
      </c>
      <c r="CY25">
        <v>3.0732673500000001</v>
      </c>
      <c r="CZ25">
        <v>3.10271915</v>
      </c>
      <c r="DA25">
        <v>3.1307336499999998</v>
      </c>
      <c r="DB25">
        <v>3.1586069170000002</v>
      </c>
      <c r="DC25">
        <v>3.1877365169999998</v>
      </c>
      <c r="DD25">
        <v>3.2161097230000002</v>
      </c>
      <c r="DE25">
        <v>3.244436356</v>
      </c>
      <c r="DF25">
        <v>3.2775248810000002</v>
      </c>
      <c r="DG25">
        <v>3.3134695870000002</v>
      </c>
      <c r="DH25">
        <v>3.3513765969999998</v>
      </c>
      <c r="DI25">
        <v>3.3868984769999999</v>
      </c>
      <c r="DJ25">
        <v>3.4167076770000002</v>
      </c>
      <c r="DK25">
        <v>3.44655406</v>
      </c>
      <c r="DL25">
        <v>3.4763912600000002</v>
      </c>
      <c r="DM25">
        <v>3.5063486500000001</v>
      </c>
      <c r="DN25">
        <v>3.5328903399999998</v>
      </c>
      <c r="DO25">
        <v>3.5611270400000001</v>
      </c>
      <c r="DP25">
        <v>3.5934354069999999</v>
      </c>
    </row>
    <row r="26" spans="1:120" x14ac:dyDescent="0.25">
      <c r="A26" t="s">
        <v>132</v>
      </c>
      <c r="B26" t="s">
        <v>133</v>
      </c>
      <c r="C26" s="109" t="s">
        <v>50</v>
      </c>
      <c r="D26" s="109" t="s">
        <v>135</v>
      </c>
      <c r="E26" s="109">
        <v>50</v>
      </c>
      <c r="F26" s="109" t="s">
        <v>136</v>
      </c>
      <c r="G26" s="109" t="s">
        <v>137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420.93313999999998</v>
      </c>
      <c r="AQ26">
        <v>424.05927000000003</v>
      </c>
      <c r="AR26">
        <v>427.27944000000002</v>
      </c>
      <c r="AS26">
        <v>430.60852499999999</v>
      </c>
      <c r="AT26">
        <v>433.96645999999998</v>
      </c>
      <c r="AU26">
        <v>437.372005</v>
      </c>
      <c r="AV26">
        <v>440.86923999999999</v>
      </c>
      <c r="AW26">
        <v>444.44709499999999</v>
      </c>
      <c r="AX26">
        <v>448.10034999999999</v>
      </c>
      <c r="AY26">
        <v>451.84666499999997</v>
      </c>
      <c r="AZ26">
        <v>455.61684000000002</v>
      </c>
      <c r="BA26">
        <v>459.512495</v>
      </c>
      <c r="BB26">
        <v>463.42539499999998</v>
      </c>
      <c r="BC26">
        <v>467.36487499999998</v>
      </c>
      <c r="BD26">
        <v>471.43389000000002</v>
      </c>
      <c r="BE26">
        <v>475.54271999999997</v>
      </c>
      <c r="BF26">
        <v>479.74116500000002</v>
      </c>
      <c r="BG26">
        <v>483.97985499999999</v>
      </c>
      <c r="BH26">
        <v>488.30973</v>
      </c>
      <c r="BI26">
        <v>492.69443999999999</v>
      </c>
      <c r="BJ26">
        <v>497.12540999999999</v>
      </c>
      <c r="BK26">
        <v>501.61067000000003</v>
      </c>
      <c r="BL26">
        <v>506.14476999999999</v>
      </c>
      <c r="BM26">
        <v>510.71194500000001</v>
      </c>
      <c r="BN26">
        <v>515.29132000000004</v>
      </c>
      <c r="BO26">
        <v>519.96686999999997</v>
      </c>
      <c r="BP26">
        <v>524.62028999999995</v>
      </c>
      <c r="BQ26">
        <v>529.36076000000003</v>
      </c>
      <c r="BR26">
        <v>534.14282500000002</v>
      </c>
      <c r="BS26">
        <v>539.138375</v>
      </c>
      <c r="BT26">
        <v>544.14080999999999</v>
      </c>
      <c r="BU26">
        <v>549.09757999999999</v>
      </c>
      <c r="BV26">
        <v>554.10029499999996</v>
      </c>
      <c r="BW26">
        <v>559.17031999999995</v>
      </c>
      <c r="BX26">
        <v>564.20000000000005</v>
      </c>
      <c r="BY26">
        <v>569.25445999999999</v>
      </c>
      <c r="BZ26">
        <v>574.40536999999995</v>
      </c>
      <c r="CA26">
        <v>579.54727000000003</v>
      </c>
      <c r="CB26">
        <v>584.67674</v>
      </c>
      <c r="CC26">
        <v>589.99321499999996</v>
      </c>
      <c r="CD26">
        <v>595.28546500000004</v>
      </c>
      <c r="CE26">
        <v>600.62226999999996</v>
      </c>
      <c r="CF26">
        <v>606.05174499999998</v>
      </c>
      <c r="CG26">
        <v>611.55327499999999</v>
      </c>
      <c r="CH26">
        <v>617.08409500000005</v>
      </c>
      <c r="CI26">
        <v>622.66098</v>
      </c>
      <c r="CJ26">
        <v>628.24682499999994</v>
      </c>
      <c r="CK26">
        <v>633.86206500000003</v>
      </c>
      <c r="CL26">
        <v>639.48787000000004</v>
      </c>
      <c r="CM26">
        <v>645.13847499999997</v>
      </c>
      <c r="CN26">
        <v>650.83735999999999</v>
      </c>
      <c r="CO26">
        <v>656.69924500000002</v>
      </c>
      <c r="CP26">
        <v>662.50379999999996</v>
      </c>
      <c r="CQ26">
        <v>668.35101499999996</v>
      </c>
      <c r="CR26">
        <v>674.31641999999999</v>
      </c>
      <c r="CS26">
        <v>680.28967999999998</v>
      </c>
      <c r="CT26">
        <v>686.21907499999998</v>
      </c>
      <c r="CU26">
        <v>692.23465999999996</v>
      </c>
      <c r="CV26">
        <v>698.28311499999995</v>
      </c>
      <c r="CW26">
        <v>704.44472499999995</v>
      </c>
      <c r="CX26">
        <v>710.54747499999996</v>
      </c>
      <c r="CY26">
        <v>716.73385499999995</v>
      </c>
      <c r="CZ26">
        <v>723.06313</v>
      </c>
      <c r="DA26">
        <v>729.37743</v>
      </c>
      <c r="DB26">
        <v>735.89805000000001</v>
      </c>
      <c r="DC26">
        <v>742.63073999999995</v>
      </c>
      <c r="DD26">
        <v>749.24542499999995</v>
      </c>
      <c r="DE26">
        <v>755.92079000000001</v>
      </c>
      <c r="DF26">
        <v>762.65832</v>
      </c>
      <c r="DG26">
        <v>769.35772999999995</v>
      </c>
      <c r="DH26">
        <v>776.12900999999999</v>
      </c>
      <c r="DI26">
        <v>782.97736499999996</v>
      </c>
      <c r="DJ26">
        <v>789.82965000000002</v>
      </c>
      <c r="DK26">
        <v>796.71295999999995</v>
      </c>
      <c r="DL26">
        <v>803.70523500000002</v>
      </c>
      <c r="DM26">
        <v>810.69897500000002</v>
      </c>
      <c r="DN26">
        <v>818.06992500000001</v>
      </c>
      <c r="DO26">
        <v>825.41591500000004</v>
      </c>
      <c r="DP26">
        <v>832.877115</v>
      </c>
    </row>
    <row r="27" spans="1:120" x14ac:dyDescent="0.25">
      <c r="A27" t="s">
        <v>132</v>
      </c>
      <c r="B27" t="s">
        <v>133</v>
      </c>
      <c r="C27" s="109" t="s">
        <v>50</v>
      </c>
      <c r="D27" s="109" t="s">
        <v>135</v>
      </c>
      <c r="E27" s="109">
        <v>50</v>
      </c>
      <c r="F27" s="109" t="s">
        <v>138</v>
      </c>
      <c r="G27" s="109" t="s">
        <v>139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1.2538880830000001</v>
      </c>
      <c r="AP27">
        <v>1.294258377</v>
      </c>
      <c r="AQ27">
        <v>1.337839652</v>
      </c>
      <c r="AR27">
        <v>1.376235436</v>
      </c>
      <c r="AS27" s="109">
        <v>1.411184848</v>
      </c>
      <c r="AT27">
        <v>1.4461413190000001</v>
      </c>
      <c r="AU27">
        <v>1.4805957300000001</v>
      </c>
      <c r="AV27">
        <v>1.517247593</v>
      </c>
      <c r="AW27">
        <v>1.5543142599999999</v>
      </c>
      <c r="AX27" s="109">
        <v>1.5914898479999999</v>
      </c>
      <c r="AY27">
        <v>1.626694946</v>
      </c>
      <c r="AZ27">
        <v>1.6647274949999999</v>
      </c>
      <c r="BA27">
        <v>1.70805377</v>
      </c>
      <c r="BB27">
        <v>1.7548290639999999</v>
      </c>
      <c r="BC27">
        <v>1.798474946</v>
      </c>
      <c r="BD27">
        <v>1.842075436</v>
      </c>
      <c r="BE27">
        <v>1.883604456</v>
      </c>
      <c r="BF27">
        <v>1.9263312210000001</v>
      </c>
      <c r="BG27">
        <v>1.9655477889999999</v>
      </c>
      <c r="BH27">
        <v>2.0021012210000002</v>
      </c>
      <c r="BI27">
        <v>2.037645044</v>
      </c>
      <c r="BJ27">
        <v>2.0757513190000001</v>
      </c>
      <c r="BK27">
        <v>2.1162633770000001</v>
      </c>
      <c r="BL27">
        <v>2.1565699459999998</v>
      </c>
      <c r="BM27">
        <v>2.1978920049999999</v>
      </c>
      <c r="BN27">
        <v>2.2382303380000002</v>
      </c>
      <c r="BO27">
        <v>2.2792909259999998</v>
      </c>
      <c r="BP27">
        <v>2.3220012209999998</v>
      </c>
      <c r="BQ27">
        <v>2.365747593</v>
      </c>
      <c r="BR27">
        <v>2.4018244559999999</v>
      </c>
      <c r="BS27">
        <v>2.436569456</v>
      </c>
      <c r="BT27">
        <v>2.469967397</v>
      </c>
      <c r="BU27">
        <v>2.5024378870000001</v>
      </c>
      <c r="BV27">
        <v>2.5383241619999999</v>
      </c>
      <c r="BW27">
        <v>2.5792408280000001</v>
      </c>
      <c r="BX27">
        <v>2.620733574</v>
      </c>
      <c r="BY27">
        <v>2.6613923970000002</v>
      </c>
      <c r="BZ27">
        <v>2.700582201</v>
      </c>
      <c r="CA27">
        <v>2.7394261229999999</v>
      </c>
      <c r="CB27">
        <v>2.7742406320000002</v>
      </c>
      <c r="CC27">
        <v>2.806587103</v>
      </c>
      <c r="CD27">
        <v>2.839948181</v>
      </c>
      <c r="CE27">
        <v>2.8764681809999999</v>
      </c>
      <c r="CF27">
        <v>2.9134481810000001</v>
      </c>
      <c r="CG27">
        <v>2.9495970050000002</v>
      </c>
      <c r="CH27">
        <v>2.9847534750000002</v>
      </c>
      <c r="CI27">
        <v>3.0262884749999999</v>
      </c>
      <c r="CJ27">
        <v>3.0663203380000001</v>
      </c>
      <c r="CK27">
        <v>3.1033853379999998</v>
      </c>
      <c r="CL27">
        <v>3.138954064</v>
      </c>
      <c r="CM27">
        <v>3.176701907</v>
      </c>
      <c r="CN27">
        <v>3.2156327889999998</v>
      </c>
      <c r="CO27">
        <v>3.251766613</v>
      </c>
      <c r="CP27">
        <v>3.2881488679999999</v>
      </c>
      <c r="CQ27">
        <v>3.3221511229999998</v>
      </c>
      <c r="CR27">
        <v>3.3607711230000001</v>
      </c>
      <c r="CS27">
        <v>3.401485632</v>
      </c>
      <c r="CT27">
        <v>3.4423856320000001</v>
      </c>
      <c r="CU27">
        <v>3.484630632</v>
      </c>
      <c r="CV27">
        <v>3.5271906319999999</v>
      </c>
      <c r="CW27">
        <v>3.5684872009999999</v>
      </c>
      <c r="CX27">
        <v>3.6075539659999998</v>
      </c>
      <c r="CY27">
        <v>3.6447889660000001</v>
      </c>
      <c r="CZ27">
        <v>3.6815289660000001</v>
      </c>
      <c r="DA27">
        <v>3.7169189660000002</v>
      </c>
      <c r="DB27">
        <v>3.7520139659999998</v>
      </c>
      <c r="DC27">
        <v>3.788208966</v>
      </c>
      <c r="DD27">
        <v>3.8278580830000002</v>
      </c>
      <c r="DE27">
        <v>3.8684883769999998</v>
      </c>
      <c r="DF27">
        <v>3.9121225929999999</v>
      </c>
      <c r="DG27">
        <v>3.9604499460000002</v>
      </c>
      <c r="DH27">
        <v>4.0086299460000001</v>
      </c>
      <c r="DI27">
        <v>4.0511303380000001</v>
      </c>
      <c r="DJ27">
        <v>4.0876814169999998</v>
      </c>
      <c r="DK27">
        <v>4.1222314170000001</v>
      </c>
      <c r="DL27">
        <v>4.1584657299999996</v>
      </c>
      <c r="DM27">
        <v>4.19679073</v>
      </c>
      <c r="DN27">
        <v>4.2349830830000004</v>
      </c>
      <c r="DO27">
        <v>4.274223181</v>
      </c>
      <c r="DP27">
        <v>4.3174248479999999</v>
      </c>
    </row>
    <row r="28" spans="1:120" x14ac:dyDescent="0.25">
      <c r="A28" t="s">
        <v>132</v>
      </c>
      <c r="B28" t="s">
        <v>133</v>
      </c>
      <c r="C28" s="109" t="s">
        <v>50</v>
      </c>
      <c r="D28" s="109" t="s">
        <v>135</v>
      </c>
      <c r="E28" s="109">
        <v>83</v>
      </c>
      <c r="F28" s="109" t="s">
        <v>136</v>
      </c>
      <c r="G28" s="109" t="s">
        <v>137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422.35336260000003</v>
      </c>
      <c r="AQ28">
        <v>425.67144489999998</v>
      </c>
      <c r="AR28">
        <v>429.09897669999998</v>
      </c>
      <c r="AS28">
        <v>432.59658189999999</v>
      </c>
      <c r="AT28">
        <v>436.20203450000002</v>
      </c>
      <c r="AU28">
        <v>439.88253159999999</v>
      </c>
      <c r="AV28">
        <v>443.61033200000003</v>
      </c>
      <c r="AW28">
        <v>447.46190430000001</v>
      </c>
      <c r="AX28">
        <v>451.36659989999998</v>
      </c>
      <c r="AY28">
        <v>455.36507590000002</v>
      </c>
      <c r="AZ28">
        <v>459.4684929</v>
      </c>
      <c r="BA28">
        <v>463.60714780000001</v>
      </c>
      <c r="BB28">
        <v>467.79299989999998</v>
      </c>
      <c r="BC28">
        <v>472.03403049999997</v>
      </c>
      <c r="BD28">
        <v>476.38673219999998</v>
      </c>
      <c r="BE28">
        <v>480.81469529999998</v>
      </c>
      <c r="BF28">
        <v>485.34882299999998</v>
      </c>
      <c r="BG28">
        <v>489.96082630000001</v>
      </c>
      <c r="BH28">
        <v>494.61828209999999</v>
      </c>
      <c r="BI28">
        <v>499.40774829999998</v>
      </c>
      <c r="BJ28">
        <v>504.34754779999997</v>
      </c>
      <c r="BK28">
        <v>509.26362799999998</v>
      </c>
      <c r="BL28">
        <v>514.11065069999995</v>
      </c>
      <c r="BM28">
        <v>519.07137969999997</v>
      </c>
      <c r="BN28">
        <v>524.17066269999998</v>
      </c>
      <c r="BO28">
        <v>529.3254283</v>
      </c>
      <c r="BP28">
        <v>534.58846349999999</v>
      </c>
      <c r="BQ28">
        <v>539.89213949999998</v>
      </c>
      <c r="BR28">
        <v>545.30804000000001</v>
      </c>
      <c r="BS28">
        <v>550.76376289999996</v>
      </c>
      <c r="BT28">
        <v>556.30050730000005</v>
      </c>
      <c r="BU28">
        <v>561.81140110000001</v>
      </c>
      <c r="BV28">
        <v>567.34366469999998</v>
      </c>
      <c r="BW28">
        <v>572.89650389999997</v>
      </c>
      <c r="BX28">
        <v>578.60766039999999</v>
      </c>
      <c r="BY28">
        <v>584.30334649999998</v>
      </c>
      <c r="BZ28">
        <v>590.02592660000005</v>
      </c>
      <c r="CA28">
        <v>595.77320299999997</v>
      </c>
      <c r="CB28">
        <v>601.57988420000004</v>
      </c>
      <c r="CC28">
        <v>607.43179840000005</v>
      </c>
      <c r="CD28">
        <v>613.32238570000004</v>
      </c>
      <c r="CE28">
        <v>619.30629450000004</v>
      </c>
      <c r="CF28">
        <v>625.20422289999999</v>
      </c>
      <c r="CG28">
        <v>631.33360219999997</v>
      </c>
      <c r="CH28">
        <v>637.54644410000003</v>
      </c>
      <c r="CI28">
        <v>643.7046957</v>
      </c>
      <c r="CJ28">
        <v>649.90348740000002</v>
      </c>
      <c r="CK28">
        <v>656.40759609999998</v>
      </c>
      <c r="CL28">
        <v>662.74744859999998</v>
      </c>
      <c r="CM28">
        <v>669.30844260000003</v>
      </c>
      <c r="CN28">
        <v>675.6267431</v>
      </c>
      <c r="CO28">
        <v>681.97353759999999</v>
      </c>
      <c r="CP28">
        <v>688.67776630000003</v>
      </c>
      <c r="CQ28">
        <v>695.31585689999997</v>
      </c>
      <c r="CR28">
        <v>701.97661630000005</v>
      </c>
      <c r="CS28">
        <v>708.58608790000005</v>
      </c>
      <c r="CT28">
        <v>715.21921740000005</v>
      </c>
      <c r="CU28">
        <v>721.93948109999997</v>
      </c>
      <c r="CV28">
        <v>728.74185220000004</v>
      </c>
      <c r="CW28">
        <v>735.53046819999997</v>
      </c>
      <c r="CX28">
        <v>742.60329920000004</v>
      </c>
      <c r="CY28">
        <v>749.80891870000005</v>
      </c>
      <c r="CZ28">
        <v>757.0398778</v>
      </c>
      <c r="DA28">
        <v>764.28769769999997</v>
      </c>
      <c r="DB28">
        <v>771.55318290000002</v>
      </c>
      <c r="DC28">
        <v>779.01267359999997</v>
      </c>
      <c r="DD28">
        <v>786.306288</v>
      </c>
      <c r="DE28">
        <v>793.65772779999998</v>
      </c>
      <c r="DF28">
        <v>801.2804979</v>
      </c>
      <c r="DG28">
        <v>808.74882219999995</v>
      </c>
      <c r="DH28">
        <v>816.81844439999998</v>
      </c>
      <c r="DI28">
        <v>824.50923239999997</v>
      </c>
      <c r="DJ28">
        <v>832.20813299999998</v>
      </c>
      <c r="DK28">
        <v>840.23652679999998</v>
      </c>
      <c r="DL28">
        <v>848.1536327</v>
      </c>
      <c r="DM28">
        <v>856.09126460000004</v>
      </c>
      <c r="DN28">
        <v>864.27255479999997</v>
      </c>
      <c r="DO28">
        <v>872.43111699999997</v>
      </c>
      <c r="DP28">
        <v>880.34741229999997</v>
      </c>
    </row>
    <row r="29" spans="1:120" x14ac:dyDescent="0.25">
      <c r="A29" t="s">
        <v>132</v>
      </c>
      <c r="B29" t="s">
        <v>133</v>
      </c>
      <c r="C29" s="109" t="s">
        <v>50</v>
      </c>
      <c r="D29" s="109" t="s">
        <v>135</v>
      </c>
      <c r="E29" s="109">
        <v>83</v>
      </c>
      <c r="F29" s="109" t="s">
        <v>138</v>
      </c>
      <c r="G29" s="109" t="s">
        <v>139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1.382405538</v>
      </c>
      <c r="AP29">
        <v>1.4313283560000001</v>
      </c>
      <c r="AQ29">
        <v>1.4820856250000001</v>
      </c>
      <c r="AR29">
        <v>1.5310133969999999</v>
      </c>
      <c r="AS29">
        <v>1.5750148340000001</v>
      </c>
      <c r="AT29">
        <v>1.6194914300000001</v>
      </c>
      <c r="AU29">
        <v>1.656560174</v>
      </c>
      <c r="AV29">
        <v>1.7008903230000001</v>
      </c>
      <c r="AW29">
        <v>1.7429105229999999</v>
      </c>
      <c r="AX29">
        <v>1.7865963279999999</v>
      </c>
      <c r="AY29">
        <v>1.8379847970000001</v>
      </c>
      <c r="AZ29">
        <v>1.8838120970000001</v>
      </c>
      <c r="BA29">
        <v>1.9321263209999999</v>
      </c>
      <c r="BB29">
        <v>1.982294521</v>
      </c>
      <c r="BC29">
        <v>2.0357255830000001</v>
      </c>
      <c r="BD29">
        <v>2.09142955</v>
      </c>
      <c r="BE29">
        <v>2.1441172169999998</v>
      </c>
      <c r="BF29">
        <v>2.1995975130000001</v>
      </c>
      <c r="BG29">
        <v>2.2505611829999999</v>
      </c>
      <c r="BH29">
        <v>2.3002661949999998</v>
      </c>
      <c r="BI29">
        <v>2.3447103579999999</v>
      </c>
      <c r="BJ29">
        <v>2.3903309849999999</v>
      </c>
      <c r="BK29">
        <v>2.4418456850000001</v>
      </c>
      <c r="BL29">
        <v>2.494562009</v>
      </c>
      <c r="BM29">
        <v>2.548220766</v>
      </c>
      <c r="BN29">
        <v>2.6073580129999998</v>
      </c>
      <c r="BO29">
        <v>2.6638508889999999</v>
      </c>
      <c r="BP29">
        <v>2.717376003</v>
      </c>
      <c r="BQ29">
        <v>2.7633867950000002</v>
      </c>
      <c r="BR29">
        <v>2.8047034229999999</v>
      </c>
      <c r="BS29">
        <v>2.8453560229999999</v>
      </c>
      <c r="BT29">
        <v>2.8855767229999998</v>
      </c>
      <c r="BU29">
        <v>2.9298927749999999</v>
      </c>
      <c r="BV29">
        <v>2.9760494720000001</v>
      </c>
      <c r="BW29">
        <v>3.0226493720000001</v>
      </c>
      <c r="BX29">
        <v>3.0731481719999998</v>
      </c>
      <c r="BY29">
        <v>3.1232601720000002</v>
      </c>
      <c r="BZ29">
        <v>3.17261375</v>
      </c>
      <c r="CA29">
        <v>3.2237054089999999</v>
      </c>
      <c r="CB29">
        <v>3.273215854</v>
      </c>
      <c r="CC29">
        <v>3.316082142</v>
      </c>
      <c r="CD29">
        <v>3.3593419419999999</v>
      </c>
      <c r="CE29">
        <v>3.4020070420000001</v>
      </c>
      <c r="CF29">
        <v>3.4499647090000001</v>
      </c>
      <c r="CG29">
        <v>3.4957453090000001</v>
      </c>
      <c r="CH29">
        <v>3.5436192420000001</v>
      </c>
      <c r="CI29">
        <v>3.5968744720000001</v>
      </c>
      <c r="CJ29">
        <v>3.6479708070000001</v>
      </c>
      <c r="CK29">
        <v>3.7005880850000001</v>
      </c>
      <c r="CL29">
        <v>3.7479478030000002</v>
      </c>
      <c r="CM29">
        <v>3.7881249029999999</v>
      </c>
      <c r="CN29">
        <v>3.8276284029999998</v>
      </c>
      <c r="CO29">
        <v>3.8684079090000001</v>
      </c>
      <c r="CP29">
        <v>3.912707975</v>
      </c>
      <c r="CQ29">
        <v>3.9564978750000002</v>
      </c>
      <c r="CR29">
        <v>4.0056934699999998</v>
      </c>
      <c r="CS29">
        <v>4.0467933699999996</v>
      </c>
      <c r="CT29">
        <v>4.0926065420000004</v>
      </c>
      <c r="CU29">
        <v>4.1432124420000003</v>
      </c>
      <c r="CV29">
        <v>4.1951613480000001</v>
      </c>
      <c r="CW29">
        <v>4.2475232480000003</v>
      </c>
      <c r="CX29">
        <v>4.2982979480000001</v>
      </c>
      <c r="CY29">
        <v>4.3485580830000004</v>
      </c>
      <c r="CZ29">
        <v>4.3990498499999999</v>
      </c>
      <c r="DA29">
        <v>4.4523330620000001</v>
      </c>
      <c r="DB29">
        <v>4.5023702830000003</v>
      </c>
      <c r="DC29">
        <v>4.5464493170000004</v>
      </c>
      <c r="DD29">
        <v>4.5946574279999997</v>
      </c>
      <c r="DE29">
        <v>4.6408696169999999</v>
      </c>
      <c r="DF29">
        <v>4.6937274169999998</v>
      </c>
      <c r="DG29">
        <v>4.7483051170000001</v>
      </c>
      <c r="DH29">
        <v>4.8039676829999998</v>
      </c>
      <c r="DI29">
        <v>4.8556200829999998</v>
      </c>
      <c r="DJ29">
        <v>4.9018754830000004</v>
      </c>
      <c r="DK29">
        <v>4.9483482030000001</v>
      </c>
      <c r="DL29">
        <v>4.9954135830000004</v>
      </c>
      <c r="DM29">
        <v>5.0384810829999997</v>
      </c>
      <c r="DN29">
        <v>5.0823625830000001</v>
      </c>
      <c r="DO29">
        <v>5.1285979829999997</v>
      </c>
      <c r="DP29">
        <v>5.1784065830000001</v>
      </c>
    </row>
    <row r="30" spans="1:120" x14ac:dyDescent="0.25">
      <c r="A30" t="s">
        <v>132</v>
      </c>
      <c r="B30" t="s">
        <v>133</v>
      </c>
      <c r="C30" s="109" t="s">
        <v>50</v>
      </c>
      <c r="D30" s="109" t="s">
        <v>135</v>
      </c>
      <c r="E30" s="109">
        <v>95</v>
      </c>
      <c r="F30" s="109" t="s">
        <v>136</v>
      </c>
      <c r="G30" s="109" t="s">
        <v>137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423.24514149999999</v>
      </c>
      <c r="AQ30">
        <v>426.71020199999998</v>
      </c>
      <c r="AR30">
        <v>430.33385349999998</v>
      </c>
      <c r="AS30">
        <v>434.05016449999999</v>
      </c>
      <c r="AT30">
        <v>437.8208085</v>
      </c>
      <c r="AU30">
        <v>441.71100999999999</v>
      </c>
      <c r="AV30">
        <v>445.69105949999999</v>
      </c>
      <c r="AW30">
        <v>449.75931700000001</v>
      </c>
      <c r="AX30">
        <v>453.93065899999999</v>
      </c>
      <c r="AY30">
        <v>458.15802350000001</v>
      </c>
      <c r="AZ30">
        <v>462.49951449999998</v>
      </c>
      <c r="BA30">
        <v>466.92882049999997</v>
      </c>
      <c r="BB30">
        <v>471.32609150000002</v>
      </c>
      <c r="BC30">
        <v>475.710781</v>
      </c>
      <c r="BD30">
        <v>480.21337749999998</v>
      </c>
      <c r="BE30">
        <v>485.08520600000003</v>
      </c>
      <c r="BF30">
        <v>490.03367300000002</v>
      </c>
      <c r="BG30">
        <v>494.88090349999999</v>
      </c>
      <c r="BH30">
        <v>499.79093899999998</v>
      </c>
      <c r="BI30">
        <v>504.99610849999999</v>
      </c>
      <c r="BJ30">
        <v>510.16611949999998</v>
      </c>
      <c r="BK30">
        <v>515.32130400000005</v>
      </c>
      <c r="BL30">
        <v>520.76728449999996</v>
      </c>
      <c r="BM30">
        <v>526.22284549999995</v>
      </c>
      <c r="BN30">
        <v>531.57679949999999</v>
      </c>
      <c r="BO30">
        <v>537.32624750000002</v>
      </c>
      <c r="BP30">
        <v>542.80112750000001</v>
      </c>
      <c r="BQ30">
        <v>548.56207900000004</v>
      </c>
      <c r="BR30">
        <v>554.46871499999997</v>
      </c>
      <c r="BS30">
        <v>560.36168450000002</v>
      </c>
      <c r="BT30">
        <v>566.31707800000004</v>
      </c>
      <c r="BU30">
        <v>572.46000100000003</v>
      </c>
      <c r="BV30">
        <v>578.58900600000004</v>
      </c>
      <c r="BW30">
        <v>584.82991100000004</v>
      </c>
      <c r="BX30">
        <v>591.13333499999999</v>
      </c>
      <c r="BY30">
        <v>597.50626599999998</v>
      </c>
      <c r="BZ30">
        <v>603.94293949999997</v>
      </c>
      <c r="CA30">
        <v>610.44224399999996</v>
      </c>
      <c r="CB30">
        <v>616.98489900000004</v>
      </c>
      <c r="CC30">
        <v>623.56733350000002</v>
      </c>
      <c r="CD30">
        <v>629.78915700000005</v>
      </c>
      <c r="CE30">
        <v>636.01557600000001</v>
      </c>
      <c r="CF30">
        <v>642.25592500000005</v>
      </c>
      <c r="CG30">
        <v>648.5284825</v>
      </c>
      <c r="CH30">
        <v>654.83849550000002</v>
      </c>
      <c r="CI30">
        <v>661.19644949999997</v>
      </c>
      <c r="CJ30">
        <v>667.60903699999994</v>
      </c>
      <c r="CK30">
        <v>674.26160000000004</v>
      </c>
      <c r="CL30">
        <v>681.08189600000003</v>
      </c>
      <c r="CM30">
        <v>687.93664200000001</v>
      </c>
      <c r="CN30">
        <v>694.94313499999998</v>
      </c>
      <c r="CO30">
        <v>702.03722449999998</v>
      </c>
      <c r="CP30">
        <v>708.97837549999997</v>
      </c>
      <c r="CQ30">
        <v>716.38293650000003</v>
      </c>
      <c r="CR30">
        <v>723.63160349999998</v>
      </c>
      <c r="CS30">
        <v>730.91961849999996</v>
      </c>
      <c r="CT30">
        <v>738.2514615</v>
      </c>
      <c r="CU30">
        <v>745.74996750000003</v>
      </c>
      <c r="CV30">
        <v>753.30169899999999</v>
      </c>
      <c r="CW30">
        <v>760.88723349999998</v>
      </c>
      <c r="CX30">
        <v>768.54921100000001</v>
      </c>
      <c r="CY30">
        <v>776.28381049999996</v>
      </c>
      <c r="CZ30">
        <v>784.08651799999996</v>
      </c>
      <c r="DA30">
        <v>791.95646499999998</v>
      </c>
      <c r="DB30">
        <v>799.89045250000004</v>
      </c>
      <c r="DC30">
        <v>807.888418</v>
      </c>
      <c r="DD30">
        <v>815.95444350000002</v>
      </c>
      <c r="DE30">
        <v>824.09166900000002</v>
      </c>
      <c r="DF30">
        <v>832.39146049999999</v>
      </c>
      <c r="DG30">
        <v>840.80213800000001</v>
      </c>
      <c r="DH30">
        <v>849.18633199999999</v>
      </c>
      <c r="DI30">
        <v>857.53312149999999</v>
      </c>
      <c r="DJ30">
        <v>866.06435399999998</v>
      </c>
      <c r="DK30">
        <v>874.70994350000001</v>
      </c>
      <c r="DL30">
        <v>883.52629750000006</v>
      </c>
      <c r="DM30">
        <v>892.77754300000004</v>
      </c>
      <c r="DN30">
        <v>902.02368899999999</v>
      </c>
      <c r="DO30">
        <v>910.90629300000001</v>
      </c>
      <c r="DP30">
        <v>919.87673299999994</v>
      </c>
    </row>
    <row r="31" spans="1:120" x14ac:dyDescent="0.25">
      <c r="A31" t="s">
        <v>132</v>
      </c>
      <c r="B31" t="s">
        <v>133</v>
      </c>
      <c r="C31" s="109" t="s">
        <v>50</v>
      </c>
      <c r="D31" s="109" t="s">
        <v>135</v>
      </c>
      <c r="E31" s="109">
        <v>95</v>
      </c>
      <c r="F31" s="109" t="s">
        <v>138</v>
      </c>
      <c r="G31" s="109" t="s">
        <v>139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1.4828606419999999</v>
      </c>
      <c r="AP31">
        <v>1.536669995</v>
      </c>
      <c r="AQ31">
        <v>1.590516485</v>
      </c>
      <c r="AR31">
        <v>1.6426173770000001</v>
      </c>
      <c r="AS31">
        <v>1.700873211</v>
      </c>
      <c r="AT31" s="109">
        <v>1.745161623</v>
      </c>
      <c r="AU31" s="109">
        <v>1.799413387</v>
      </c>
      <c r="AV31" s="109">
        <v>1.8462502789999999</v>
      </c>
      <c r="AW31">
        <v>1.8991247790000001</v>
      </c>
      <c r="AX31">
        <v>1.953682779</v>
      </c>
      <c r="AY31" s="109">
        <v>2.0044682599999999</v>
      </c>
      <c r="AZ31" s="109">
        <v>2.0590403770000001</v>
      </c>
      <c r="BA31" s="109">
        <v>2.1150229660000002</v>
      </c>
      <c r="BB31">
        <v>2.1754333090000002</v>
      </c>
      <c r="BC31">
        <v>2.2393671319999999</v>
      </c>
      <c r="BD31">
        <v>2.3046070150000002</v>
      </c>
      <c r="BE31">
        <v>2.3694402210000001</v>
      </c>
      <c r="BF31">
        <v>2.429635368</v>
      </c>
      <c r="BG31">
        <v>2.492888642</v>
      </c>
      <c r="BH31">
        <v>2.5551421419999998</v>
      </c>
      <c r="BI31">
        <v>2.6164636419999998</v>
      </c>
      <c r="BJ31">
        <v>2.6774721420000001</v>
      </c>
      <c r="BK31">
        <v>2.734084926</v>
      </c>
      <c r="BL31">
        <v>2.7914039260000001</v>
      </c>
      <c r="BM31">
        <v>2.853309426</v>
      </c>
      <c r="BN31">
        <v>2.9176024260000002</v>
      </c>
      <c r="BO31">
        <v>2.983184074</v>
      </c>
      <c r="BP31">
        <v>3.0463775740000001</v>
      </c>
      <c r="BQ31">
        <v>3.1042885739999999</v>
      </c>
      <c r="BR31">
        <v>3.1561755740000002</v>
      </c>
      <c r="BS31">
        <v>3.205883574</v>
      </c>
      <c r="BT31">
        <v>3.25742274</v>
      </c>
      <c r="BU31">
        <v>3.3113715930000001</v>
      </c>
      <c r="BV31">
        <v>3.3680067500000002</v>
      </c>
      <c r="BW31">
        <v>3.4325342499999998</v>
      </c>
      <c r="BX31">
        <v>3.50003975</v>
      </c>
      <c r="BY31">
        <v>3.5669817500000001</v>
      </c>
      <c r="BZ31">
        <v>3.6318072209999999</v>
      </c>
      <c r="CA31">
        <v>3.6971731320000001</v>
      </c>
      <c r="CB31">
        <v>3.75948774</v>
      </c>
      <c r="CC31">
        <v>3.818125985</v>
      </c>
      <c r="CD31">
        <v>3.8756114849999999</v>
      </c>
      <c r="CE31">
        <v>3.932425828</v>
      </c>
      <c r="CF31">
        <v>3.9815128280000001</v>
      </c>
      <c r="CG31">
        <v>4.0404475050000004</v>
      </c>
      <c r="CH31">
        <v>4.1081320049999999</v>
      </c>
      <c r="CI31">
        <v>4.1775195050000002</v>
      </c>
      <c r="CJ31">
        <v>4.2473670050000001</v>
      </c>
      <c r="CK31">
        <v>4.3124774459999999</v>
      </c>
      <c r="CL31">
        <v>4.374313946</v>
      </c>
      <c r="CM31">
        <v>4.4338104459999998</v>
      </c>
      <c r="CN31">
        <v>4.4922796910000002</v>
      </c>
      <c r="CO31">
        <v>4.5511106909999999</v>
      </c>
      <c r="CP31">
        <v>4.6085661619999998</v>
      </c>
      <c r="CQ31">
        <v>4.6609081620000001</v>
      </c>
      <c r="CR31">
        <v>4.7137291619999999</v>
      </c>
      <c r="CS31">
        <v>4.7683371619999999</v>
      </c>
      <c r="CT31">
        <v>4.8281602890000004</v>
      </c>
      <c r="CU31">
        <v>4.8941867889999999</v>
      </c>
      <c r="CV31">
        <v>4.9613532889999998</v>
      </c>
      <c r="CW31">
        <v>5.0269567889999998</v>
      </c>
      <c r="CX31">
        <v>5.0905321519999998</v>
      </c>
      <c r="CY31">
        <v>5.1507506520000002</v>
      </c>
      <c r="CZ31">
        <v>5.2094861520000002</v>
      </c>
      <c r="DA31">
        <v>5.2654136520000003</v>
      </c>
      <c r="DB31">
        <v>5.3202091520000003</v>
      </c>
      <c r="DC31">
        <v>5.3767406519999996</v>
      </c>
      <c r="DD31">
        <v>5.4353486520000001</v>
      </c>
      <c r="DE31">
        <v>5.4977381520000002</v>
      </c>
      <c r="DF31">
        <v>5.5652296520000002</v>
      </c>
      <c r="DG31">
        <v>5.6353231519999998</v>
      </c>
      <c r="DH31">
        <v>5.7076016520000001</v>
      </c>
      <c r="DI31">
        <v>5.7755726520000001</v>
      </c>
      <c r="DJ31">
        <v>5.8367656520000004</v>
      </c>
      <c r="DK31">
        <v>5.8941171519999997</v>
      </c>
      <c r="DL31">
        <v>5.9488966520000002</v>
      </c>
      <c r="DM31">
        <v>6.0040781519999999</v>
      </c>
      <c r="DN31">
        <v>6.0603661520000003</v>
      </c>
      <c r="DO31">
        <v>6.1198456520000004</v>
      </c>
      <c r="DP31">
        <v>6.1843451519999997</v>
      </c>
    </row>
    <row r="32" spans="1:120" x14ac:dyDescent="0.25">
      <c r="C32" s="109"/>
      <c r="D32" s="109"/>
      <c r="E32" s="109"/>
      <c r="F32" s="109"/>
      <c r="G32" s="109"/>
    </row>
    <row r="33" spans="3:7" x14ac:dyDescent="0.25">
      <c r="C33" s="109"/>
      <c r="D33" s="109"/>
      <c r="E33" s="109"/>
      <c r="F33" s="109"/>
      <c r="G33" s="109"/>
    </row>
    <row r="34" spans="3:7" x14ac:dyDescent="0.25">
      <c r="C34" s="109"/>
      <c r="D34" s="109"/>
      <c r="E34" s="109"/>
      <c r="F34" s="109"/>
      <c r="G34" s="109"/>
    </row>
    <row r="35" spans="3:7" x14ac:dyDescent="0.25">
      <c r="C35" s="109"/>
      <c r="D35" s="109"/>
      <c r="E35" s="109"/>
      <c r="F35" s="109"/>
      <c r="G35" s="109"/>
    </row>
    <row r="36" spans="3:7" x14ac:dyDescent="0.25">
      <c r="C36" s="109"/>
      <c r="D36" s="109"/>
      <c r="E36" s="109"/>
      <c r="F36" s="109"/>
      <c r="G36" s="109"/>
    </row>
    <row r="37" spans="3:7" x14ac:dyDescent="0.25">
      <c r="C37" s="109"/>
      <c r="D37" s="109"/>
      <c r="E37" s="109"/>
      <c r="F37" s="109"/>
      <c r="G37" s="109"/>
    </row>
    <row r="38" spans="3:7" x14ac:dyDescent="0.25">
      <c r="C38" s="109"/>
      <c r="D38" s="109"/>
      <c r="E38" s="109"/>
      <c r="F38" s="109"/>
      <c r="G38" s="109"/>
    </row>
    <row r="39" spans="3:7" x14ac:dyDescent="0.25">
      <c r="C39" s="109"/>
      <c r="D39" s="109"/>
      <c r="E39" s="109"/>
      <c r="F39" s="109"/>
      <c r="G39" s="109"/>
    </row>
    <row r="40" spans="3:7" x14ac:dyDescent="0.25">
      <c r="C40" s="109"/>
      <c r="D40" s="109"/>
      <c r="E40" s="109"/>
      <c r="F40" s="109"/>
      <c r="G40" s="109"/>
    </row>
    <row r="41" spans="3:7" x14ac:dyDescent="0.25">
      <c r="C41" s="109"/>
      <c r="D41" s="109"/>
      <c r="E41" s="109"/>
      <c r="F41" s="109"/>
      <c r="G41" s="109"/>
    </row>
    <row r="42" spans="3:7" x14ac:dyDescent="0.25">
      <c r="C42" s="109"/>
      <c r="D42" s="109"/>
      <c r="E42" s="109"/>
      <c r="F42" s="109"/>
      <c r="G42" s="109"/>
    </row>
    <row r="43" spans="3:7" x14ac:dyDescent="0.25">
      <c r="C43" s="109"/>
      <c r="D43" s="109"/>
      <c r="E43" s="109"/>
      <c r="F43" s="109"/>
      <c r="G43" s="109"/>
    </row>
    <row r="44" spans="3:7" x14ac:dyDescent="0.25">
      <c r="C44" s="109"/>
      <c r="D44" s="109"/>
      <c r="E44" s="109"/>
      <c r="F44" s="109"/>
      <c r="G44" s="109"/>
    </row>
    <row r="45" spans="3:7" x14ac:dyDescent="0.25">
      <c r="C45" s="109"/>
      <c r="D45" s="109"/>
      <c r="E45" s="109"/>
      <c r="F45" s="109"/>
      <c r="G45" s="109"/>
    </row>
    <row r="46" spans="3:7" x14ac:dyDescent="0.25">
      <c r="C46" s="109"/>
      <c r="D46" s="109"/>
      <c r="E46" s="109"/>
      <c r="F46" s="109"/>
      <c r="G46" s="109"/>
    </row>
    <row r="47" spans="3:7" x14ac:dyDescent="0.25">
      <c r="C47" s="109"/>
      <c r="D47" s="109"/>
      <c r="E47" s="109"/>
      <c r="F47" s="109"/>
      <c r="G47" s="109"/>
    </row>
    <row r="48" spans="3:7" x14ac:dyDescent="0.25">
      <c r="C48" s="109"/>
      <c r="D48" s="109"/>
      <c r="E48" s="109"/>
      <c r="F48" s="109"/>
      <c r="G48" s="109"/>
    </row>
    <row r="49" spans="3:7" x14ac:dyDescent="0.25">
      <c r="C49" s="109"/>
      <c r="D49" s="109"/>
      <c r="E49" s="109"/>
      <c r="F49" s="109"/>
      <c r="G49" s="109"/>
    </row>
    <row r="50" spans="3:7" x14ac:dyDescent="0.25">
      <c r="C50" s="109"/>
      <c r="D50" s="109"/>
      <c r="E50" s="109"/>
      <c r="F50" s="109"/>
      <c r="G50" s="109"/>
    </row>
    <row r="51" spans="3:7" x14ac:dyDescent="0.25">
      <c r="C51" s="109"/>
      <c r="D51" s="109"/>
      <c r="E51" s="109"/>
      <c r="F51" s="109"/>
      <c r="G51" s="109"/>
    </row>
    <row r="52" spans="3:7" x14ac:dyDescent="0.25">
      <c r="C52" s="109"/>
      <c r="D52" s="109"/>
      <c r="E52" s="109"/>
      <c r="F52" s="109"/>
      <c r="G52" s="109"/>
    </row>
    <row r="53" spans="3:7" x14ac:dyDescent="0.25">
      <c r="C53" s="109"/>
      <c r="D53" s="109"/>
      <c r="E53" s="109"/>
      <c r="F53" s="109"/>
      <c r="G53" s="109"/>
    </row>
    <row r="54" spans="3:7" x14ac:dyDescent="0.25">
      <c r="C54" s="109"/>
      <c r="D54" s="109"/>
      <c r="E54" s="109"/>
      <c r="F54" s="109"/>
      <c r="G54" s="109"/>
    </row>
    <row r="55" spans="3:7" x14ac:dyDescent="0.25">
      <c r="C55" s="109"/>
      <c r="D55" s="109"/>
      <c r="E55" s="109"/>
      <c r="F55" s="109"/>
      <c r="G55" s="109"/>
    </row>
    <row r="56" spans="3:7" x14ac:dyDescent="0.25">
      <c r="C56" s="109"/>
      <c r="D56" s="109"/>
      <c r="E56" s="109"/>
      <c r="F56" s="109"/>
      <c r="G56" s="109"/>
    </row>
    <row r="57" spans="3:7" x14ac:dyDescent="0.25">
      <c r="C57" s="109"/>
      <c r="D57" s="109"/>
      <c r="E57" s="109"/>
      <c r="F57" s="109"/>
      <c r="G57" s="109"/>
    </row>
    <row r="58" spans="3:7" x14ac:dyDescent="0.25">
      <c r="C58" s="109"/>
      <c r="D58" s="109"/>
      <c r="E58" s="109"/>
      <c r="F58" s="109"/>
      <c r="G58" s="109"/>
    </row>
    <row r="59" spans="3:7" x14ac:dyDescent="0.25">
      <c r="C59" s="109"/>
      <c r="D59" s="109"/>
      <c r="E59" s="109"/>
      <c r="F59" s="109"/>
      <c r="G59" s="109"/>
    </row>
    <row r="60" spans="3:7" x14ac:dyDescent="0.25">
      <c r="C60" s="109"/>
      <c r="D60" s="109"/>
      <c r="E60" s="109"/>
      <c r="F60" s="109"/>
      <c r="G60" s="109"/>
    </row>
    <row r="61" spans="3:7" x14ac:dyDescent="0.25">
      <c r="C61" s="109"/>
      <c r="D61" s="109"/>
      <c r="E61" s="109"/>
      <c r="F61" s="109"/>
      <c r="G61" s="109"/>
    </row>
    <row r="62" spans="3:7" x14ac:dyDescent="0.25">
      <c r="C62" s="109"/>
      <c r="D62" s="109"/>
      <c r="E62" s="109"/>
      <c r="F62" s="109"/>
      <c r="G62" s="109"/>
    </row>
    <row r="63" spans="3:7" x14ac:dyDescent="0.25">
      <c r="C63" s="109"/>
      <c r="D63" s="109"/>
      <c r="E63" s="109"/>
      <c r="F63" s="109"/>
      <c r="G63" s="109"/>
    </row>
    <row r="64" spans="3:7" x14ac:dyDescent="0.25">
      <c r="C64" s="109"/>
      <c r="D64" s="109"/>
      <c r="E64" s="109"/>
      <c r="F64" s="109"/>
      <c r="G64" s="109"/>
    </row>
    <row r="65" spans="3:7" x14ac:dyDescent="0.25">
      <c r="C65" s="109"/>
      <c r="D65" s="109"/>
      <c r="E65" s="109"/>
      <c r="F65" s="109"/>
      <c r="G65" s="109"/>
    </row>
    <row r="66" spans="3:7" x14ac:dyDescent="0.25">
      <c r="C66" s="109"/>
      <c r="D66" s="109"/>
      <c r="E66" s="109"/>
      <c r="F66" s="109"/>
      <c r="G66" s="109"/>
    </row>
    <row r="67" spans="3:7" x14ac:dyDescent="0.25">
      <c r="C67" s="109"/>
      <c r="D67" s="109"/>
      <c r="E67" s="109"/>
      <c r="F67" s="109"/>
      <c r="G67" s="109"/>
    </row>
    <row r="68" spans="3:7" x14ac:dyDescent="0.25">
      <c r="C68" s="109"/>
      <c r="D68" s="109"/>
      <c r="E68" s="109"/>
      <c r="F68" s="109"/>
      <c r="G68" s="109"/>
    </row>
    <row r="69" spans="3:7" x14ac:dyDescent="0.25">
      <c r="C69" s="109"/>
      <c r="D69" s="109"/>
      <c r="E69" s="109"/>
      <c r="F69" s="109"/>
      <c r="G69" s="109"/>
    </row>
    <row r="70" spans="3:7" x14ac:dyDescent="0.25">
      <c r="C70" s="109"/>
      <c r="D70" s="109"/>
      <c r="E70" s="109"/>
      <c r="F70" s="109"/>
      <c r="G70" s="109"/>
    </row>
    <row r="71" spans="3:7" x14ac:dyDescent="0.25">
      <c r="C71" s="109"/>
      <c r="D71" s="109"/>
      <c r="E71" s="109"/>
      <c r="F71" s="109"/>
      <c r="G71" s="109"/>
    </row>
    <row r="72" spans="3:7" x14ac:dyDescent="0.25">
      <c r="C72" s="109"/>
      <c r="D72" s="109"/>
      <c r="E72" s="109"/>
      <c r="F72" s="109"/>
      <c r="G72" s="109"/>
    </row>
    <row r="73" spans="3:7" x14ac:dyDescent="0.25">
      <c r="C73" s="109"/>
      <c r="D73" s="109"/>
      <c r="E73" s="109"/>
      <c r="F73" s="109"/>
      <c r="G73" s="109"/>
    </row>
    <row r="74" spans="3:7" x14ac:dyDescent="0.25">
      <c r="C74" s="109"/>
      <c r="D74" s="109"/>
      <c r="E74" s="109"/>
      <c r="F74" s="109"/>
      <c r="G74" s="109"/>
    </row>
    <row r="75" spans="3:7" x14ac:dyDescent="0.25">
      <c r="C75" s="109"/>
      <c r="D75" s="109"/>
      <c r="E75" s="109"/>
      <c r="F75" s="109"/>
      <c r="G75" s="109"/>
    </row>
    <row r="76" spans="3:7" x14ac:dyDescent="0.25">
      <c r="C76" s="109"/>
      <c r="D76" s="109"/>
      <c r="E76" s="109"/>
      <c r="F76" s="109"/>
      <c r="G76" s="109"/>
    </row>
    <row r="77" spans="3:7" x14ac:dyDescent="0.25">
      <c r="C77" s="109"/>
      <c r="D77" s="109"/>
      <c r="E77" s="109"/>
      <c r="F77" s="109"/>
      <c r="G77" s="109"/>
    </row>
    <row r="78" spans="3:7" x14ac:dyDescent="0.25">
      <c r="C78" s="109"/>
      <c r="D78" s="109"/>
      <c r="E78" s="109"/>
      <c r="F78" s="109"/>
      <c r="G78" s="109"/>
    </row>
    <row r="79" spans="3:7" x14ac:dyDescent="0.25">
      <c r="C79" s="109"/>
      <c r="D79" s="109"/>
      <c r="E79" s="109"/>
      <c r="F79" s="109"/>
      <c r="G79" s="109"/>
    </row>
    <row r="80" spans="3:7" x14ac:dyDescent="0.25">
      <c r="C80" s="109"/>
      <c r="D80" s="109"/>
      <c r="E80" s="109"/>
      <c r="F80" s="109"/>
      <c r="G80" s="109"/>
    </row>
    <row r="81" spans="3:7" x14ac:dyDescent="0.25">
      <c r="C81" s="109"/>
      <c r="D81" s="109"/>
      <c r="E81" s="109"/>
      <c r="F81" s="109"/>
      <c r="G81" s="109"/>
    </row>
    <row r="82" spans="3:7" x14ac:dyDescent="0.25">
      <c r="C82" s="109"/>
      <c r="D82" s="109"/>
      <c r="E82" s="109"/>
      <c r="F82" s="109"/>
      <c r="G82" s="109"/>
    </row>
    <row r="83" spans="3:7" x14ac:dyDescent="0.25">
      <c r="C83" s="109"/>
      <c r="D83" s="109"/>
      <c r="E83" s="109"/>
      <c r="F83" s="109"/>
      <c r="G83" s="109"/>
    </row>
    <row r="84" spans="3:7" x14ac:dyDescent="0.25">
      <c r="C84" s="109"/>
      <c r="D84" s="109"/>
      <c r="E84" s="109"/>
      <c r="F84" s="109"/>
      <c r="G84" s="109"/>
    </row>
    <row r="85" spans="3:7" x14ac:dyDescent="0.25">
      <c r="C85" s="109"/>
      <c r="D85" s="109"/>
      <c r="E85" s="109"/>
      <c r="F85" s="109"/>
      <c r="G85" s="109"/>
    </row>
    <row r="86" spans="3:7" x14ac:dyDescent="0.25">
      <c r="C86" s="109"/>
      <c r="D86" s="109"/>
      <c r="E86" s="109"/>
      <c r="F86" s="109"/>
      <c r="G86" s="109"/>
    </row>
    <row r="87" spans="3:7" x14ac:dyDescent="0.25">
      <c r="C87" s="109"/>
      <c r="D87" s="109"/>
      <c r="E87" s="109"/>
      <c r="F87" s="109"/>
      <c r="G87" s="109"/>
    </row>
    <row r="88" spans="3:7" x14ac:dyDescent="0.25">
      <c r="C88" s="109"/>
      <c r="D88" s="109"/>
      <c r="E88" s="109"/>
      <c r="F88" s="109"/>
      <c r="G88" s="109"/>
    </row>
    <row r="89" spans="3:7" x14ac:dyDescent="0.25">
      <c r="C89" s="109"/>
      <c r="D89" s="109"/>
      <c r="E89" s="109"/>
      <c r="F89" s="109"/>
      <c r="G89" s="109"/>
    </row>
    <row r="90" spans="3:7" x14ac:dyDescent="0.25">
      <c r="C90" s="109"/>
      <c r="D90" s="109"/>
      <c r="E90" s="109"/>
      <c r="F90" s="109"/>
      <c r="G90" s="109"/>
    </row>
    <row r="91" spans="3:7" x14ac:dyDescent="0.25">
      <c r="C91" s="109"/>
      <c r="D91" s="109"/>
      <c r="E91" s="109"/>
      <c r="F91" s="109"/>
      <c r="G91" s="109"/>
    </row>
    <row r="92" spans="3:7" x14ac:dyDescent="0.25">
      <c r="C92" s="109"/>
      <c r="D92" s="109"/>
      <c r="E92" s="109"/>
      <c r="F92" s="109"/>
      <c r="G92" s="109"/>
    </row>
    <row r="93" spans="3:7" x14ac:dyDescent="0.25">
      <c r="C93" s="109"/>
      <c r="D93" s="109"/>
      <c r="E93" s="109"/>
      <c r="F93" s="109"/>
      <c r="G93" s="109"/>
    </row>
    <row r="94" spans="3:7" x14ac:dyDescent="0.25">
      <c r="C94" s="109"/>
      <c r="D94" s="109"/>
      <c r="E94" s="109"/>
      <c r="F94" s="109"/>
      <c r="G94" s="109"/>
    </row>
    <row r="95" spans="3:7" x14ac:dyDescent="0.25">
      <c r="C95" s="109"/>
      <c r="D95" s="109"/>
      <c r="E95" s="109"/>
      <c r="F95" s="109"/>
      <c r="G95" s="109"/>
    </row>
    <row r="96" spans="3:7" x14ac:dyDescent="0.25">
      <c r="C96" s="109"/>
      <c r="D96" s="109"/>
      <c r="E96" s="109"/>
      <c r="F96" s="109"/>
      <c r="G96" s="109"/>
    </row>
    <row r="97" spans="3:7" x14ac:dyDescent="0.25">
      <c r="C97" s="109"/>
      <c r="D97" s="109"/>
      <c r="E97" s="109"/>
      <c r="F97" s="109"/>
      <c r="G97" s="109"/>
    </row>
    <row r="98" spans="3:7" x14ac:dyDescent="0.25">
      <c r="C98" s="109"/>
      <c r="D98" s="109"/>
      <c r="E98" s="109"/>
      <c r="F98" s="109"/>
      <c r="G98" s="109"/>
    </row>
    <row r="99" spans="3:7" x14ac:dyDescent="0.25">
      <c r="C99" s="109"/>
      <c r="D99" s="109"/>
      <c r="E99" s="109"/>
      <c r="F99" s="109"/>
      <c r="G99" s="109"/>
    </row>
    <row r="100" spans="3:7" x14ac:dyDescent="0.25">
      <c r="C100" s="109"/>
      <c r="D100" s="109"/>
      <c r="E100" s="109"/>
      <c r="F100" s="109"/>
      <c r="G100" s="109"/>
    </row>
    <row r="101" spans="3:7" x14ac:dyDescent="0.25">
      <c r="C101" s="109"/>
      <c r="D101" s="109"/>
      <c r="E101" s="109"/>
      <c r="F101" s="109"/>
      <c r="G101" s="109"/>
    </row>
    <row r="102" spans="3:7" x14ac:dyDescent="0.25">
      <c r="C102" s="109"/>
      <c r="D102" s="109"/>
      <c r="E102" s="109"/>
      <c r="F102" s="109"/>
      <c r="G102" s="109"/>
    </row>
    <row r="103" spans="3:7" x14ac:dyDescent="0.25">
      <c r="C103" s="109"/>
      <c r="D103" s="109"/>
      <c r="E103" s="109"/>
      <c r="F103" s="109"/>
      <c r="G103" s="109"/>
    </row>
    <row r="104" spans="3:7" x14ac:dyDescent="0.25">
      <c r="C104" s="109"/>
      <c r="D104" s="109"/>
      <c r="E104" s="109"/>
      <c r="F104" s="109"/>
      <c r="G104" s="109"/>
    </row>
    <row r="105" spans="3:7" x14ac:dyDescent="0.25">
      <c r="C105" s="109"/>
      <c r="D105" s="109"/>
      <c r="E105" s="109"/>
      <c r="F105" s="109"/>
      <c r="G105" s="109"/>
    </row>
    <row r="106" spans="3:7" x14ac:dyDescent="0.25">
      <c r="C106" s="109"/>
      <c r="D106" s="109"/>
      <c r="E106" s="109"/>
      <c r="F106" s="109"/>
      <c r="G106" s="109"/>
    </row>
    <row r="107" spans="3:7" x14ac:dyDescent="0.25">
      <c r="C107" s="109"/>
      <c r="D107" s="109"/>
      <c r="E107" s="109"/>
      <c r="F107" s="109"/>
      <c r="G107" s="109"/>
    </row>
    <row r="108" spans="3:7" x14ac:dyDescent="0.25">
      <c r="C108" s="109"/>
      <c r="D108" s="109"/>
      <c r="E108" s="109"/>
      <c r="F108" s="109"/>
      <c r="G108" s="109"/>
    </row>
    <row r="109" spans="3:7" x14ac:dyDescent="0.25">
      <c r="C109" s="109"/>
      <c r="D109" s="109"/>
      <c r="E109" s="109"/>
      <c r="F109" s="109"/>
      <c r="G109" s="109"/>
    </row>
    <row r="110" spans="3:7" x14ac:dyDescent="0.25">
      <c r="C110" s="109"/>
      <c r="D110" s="109"/>
      <c r="E110" s="109"/>
      <c r="F110" s="109"/>
      <c r="G110" s="109"/>
    </row>
    <row r="111" spans="3:7" x14ac:dyDescent="0.25">
      <c r="C111" s="109"/>
      <c r="D111" s="109"/>
      <c r="E111" s="109"/>
      <c r="F111" s="109"/>
      <c r="G111" s="109"/>
    </row>
    <row r="112" spans="3:7" x14ac:dyDescent="0.25">
      <c r="C112" s="109"/>
      <c r="D112" s="109"/>
      <c r="E112" s="109"/>
      <c r="F112" s="109"/>
      <c r="G112" s="109"/>
    </row>
    <row r="113" spans="3:7" x14ac:dyDescent="0.25">
      <c r="C113" s="109"/>
      <c r="D113" s="109"/>
      <c r="E113" s="109"/>
      <c r="F113" s="109"/>
      <c r="G113" s="109"/>
    </row>
    <row r="114" spans="3:7" x14ac:dyDescent="0.25">
      <c r="C114" s="109"/>
      <c r="D114" s="109"/>
      <c r="E114" s="109"/>
      <c r="F114" s="109"/>
      <c r="G114" s="109"/>
    </row>
    <row r="115" spans="3:7" x14ac:dyDescent="0.25">
      <c r="C115" s="109"/>
      <c r="D115" s="109"/>
      <c r="E115" s="109"/>
      <c r="F115" s="109"/>
      <c r="G115" s="109"/>
    </row>
    <row r="116" spans="3:7" x14ac:dyDescent="0.25">
      <c r="C116" s="109"/>
      <c r="D116" s="109"/>
      <c r="E116" s="109"/>
      <c r="F116" s="109"/>
      <c r="G116" s="109"/>
    </row>
    <row r="117" spans="3:7" x14ac:dyDescent="0.25">
      <c r="C117" s="109"/>
      <c r="D117" s="109"/>
      <c r="E117" s="109"/>
      <c r="F117" s="109"/>
      <c r="G117" s="109"/>
    </row>
    <row r="118" spans="3:7" x14ac:dyDescent="0.25">
      <c r="C118" s="109"/>
      <c r="D118" s="109"/>
      <c r="E118" s="109"/>
      <c r="F118" s="109"/>
      <c r="G118" s="109"/>
    </row>
    <row r="119" spans="3:7" x14ac:dyDescent="0.25">
      <c r="C119" s="109"/>
      <c r="D119" s="109"/>
      <c r="E119" s="109"/>
      <c r="F119" s="109"/>
      <c r="G119" s="109"/>
    </row>
    <row r="120" spans="3:7" x14ac:dyDescent="0.25">
      <c r="C120" s="109"/>
      <c r="D120" s="109"/>
      <c r="E120" s="109"/>
      <c r="F120" s="109"/>
      <c r="G120" s="109"/>
    </row>
    <row r="121" spans="3:7" x14ac:dyDescent="0.25">
      <c r="C121" s="109"/>
      <c r="D121" s="109"/>
      <c r="E121" s="109"/>
      <c r="F121" s="109"/>
      <c r="G121" s="109"/>
    </row>
    <row r="122" spans="3:7" x14ac:dyDescent="0.25">
      <c r="C122" s="109"/>
      <c r="D122" s="109"/>
      <c r="E122" s="109"/>
      <c r="F122" s="109"/>
      <c r="G122" s="109"/>
    </row>
    <row r="123" spans="3:7" x14ac:dyDescent="0.25">
      <c r="C123" s="109"/>
      <c r="D123" s="109"/>
      <c r="E123" s="109"/>
      <c r="F123" s="109"/>
      <c r="G123" s="109"/>
    </row>
    <row r="124" spans="3:7" x14ac:dyDescent="0.25">
      <c r="C124" s="109"/>
      <c r="D124" s="109"/>
      <c r="E124" s="109"/>
      <c r="F124" s="109"/>
      <c r="G124" s="109"/>
    </row>
    <row r="125" spans="3:7" x14ac:dyDescent="0.25">
      <c r="C125" s="109"/>
      <c r="D125" s="109"/>
      <c r="E125" s="109"/>
      <c r="F125" s="109"/>
      <c r="G125" s="109"/>
    </row>
    <row r="126" spans="3:7" x14ac:dyDescent="0.25">
      <c r="C126" s="109"/>
      <c r="D126" s="109"/>
      <c r="E126" s="109"/>
      <c r="F126" s="109"/>
      <c r="G126" s="109"/>
    </row>
    <row r="127" spans="3:7" x14ac:dyDescent="0.25">
      <c r="C127" s="109"/>
      <c r="D127" s="109"/>
      <c r="E127" s="109"/>
      <c r="F127" s="109"/>
      <c r="G127" s="109"/>
    </row>
    <row r="128" spans="3:7" x14ac:dyDescent="0.25">
      <c r="C128" s="109"/>
      <c r="D128" s="109"/>
      <c r="E128" s="109"/>
      <c r="F128" s="109"/>
      <c r="G128" s="109"/>
    </row>
    <row r="129" spans="3:7" x14ac:dyDescent="0.25">
      <c r="C129" s="109"/>
      <c r="D129" s="109"/>
      <c r="E129" s="109"/>
      <c r="F129" s="109"/>
      <c r="G129" s="109"/>
    </row>
    <row r="130" spans="3:7" x14ac:dyDescent="0.25">
      <c r="C130" s="109"/>
      <c r="D130" s="109"/>
      <c r="E130" s="109"/>
      <c r="F130" s="109"/>
      <c r="G130" s="109"/>
    </row>
    <row r="131" spans="3:7" x14ac:dyDescent="0.25">
      <c r="C131" s="109"/>
      <c r="D131" s="109"/>
      <c r="E131" s="109"/>
      <c r="F131" s="109"/>
      <c r="G131" s="109"/>
    </row>
    <row r="132" spans="3:7" x14ac:dyDescent="0.25">
      <c r="C132" s="109"/>
      <c r="D132" s="109"/>
      <c r="E132" s="109"/>
      <c r="F132" s="109"/>
      <c r="G132" s="109"/>
    </row>
    <row r="133" spans="3:7" x14ac:dyDescent="0.25">
      <c r="C133" s="109"/>
      <c r="D133" s="109"/>
      <c r="E133" s="109"/>
      <c r="F133" s="109"/>
      <c r="G133" s="109"/>
    </row>
    <row r="134" spans="3:7" x14ac:dyDescent="0.25">
      <c r="C134" s="109"/>
      <c r="D134" s="109"/>
      <c r="E134" s="109"/>
      <c r="F134" s="109"/>
      <c r="G134" s="109"/>
    </row>
    <row r="135" spans="3:7" x14ac:dyDescent="0.25">
      <c r="C135" s="109"/>
      <c r="D135" s="109"/>
      <c r="E135" s="109"/>
      <c r="F135" s="109"/>
      <c r="G135" s="109"/>
    </row>
    <row r="136" spans="3:7" x14ac:dyDescent="0.25">
      <c r="C136" s="109"/>
      <c r="D136" s="109"/>
      <c r="E136" s="109"/>
      <c r="F136" s="109"/>
      <c r="G136" s="109"/>
    </row>
    <row r="137" spans="3:7" x14ac:dyDescent="0.25">
      <c r="C137" s="109"/>
      <c r="D137" s="109"/>
      <c r="E137" s="109"/>
      <c r="F137" s="109"/>
      <c r="G137" s="109"/>
    </row>
    <row r="138" spans="3:7" x14ac:dyDescent="0.25">
      <c r="C138" s="109"/>
      <c r="D138" s="109"/>
      <c r="E138" s="109"/>
      <c r="F138" s="109"/>
      <c r="G138" s="109"/>
    </row>
    <row r="139" spans="3:7" x14ac:dyDescent="0.25">
      <c r="C139" s="109"/>
      <c r="D139" s="109"/>
      <c r="E139" s="109"/>
      <c r="F139" s="109"/>
      <c r="G139" s="109"/>
    </row>
    <row r="140" spans="3:7" x14ac:dyDescent="0.25">
      <c r="C140" s="109"/>
      <c r="D140" s="109"/>
      <c r="E140" s="109"/>
      <c r="F140" s="109"/>
      <c r="G140" s="109"/>
    </row>
    <row r="141" spans="3:7" x14ac:dyDescent="0.25">
      <c r="C141" s="109"/>
      <c r="D141" s="109"/>
      <c r="E141" s="109"/>
      <c r="F141" s="109"/>
      <c r="G141" s="109"/>
    </row>
    <row r="142" spans="3:7" x14ac:dyDescent="0.25">
      <c r="C142" s="109"/>
      <c r="D142" s="109"/>
      <c r="E142" s="109"/>
      <c r="F142" s="109"/>
      <c r="G142" s="109"/>
    </row>
    <row r="143" spans="3:7" x14ac:dyDescent="0.25">
      <c r="C143" s="109"/>
      <c r="D143" s="109"/>
      <c r="E143" s="109"/>
      <c r="F143" s="109"/>
      <c r="G143" s="109"/>
    </row>
    <row r="144" spans="3:7" x14ac:dyDescent="0.25">
      <c r="C144" s="109"/>
      <c r="D144" s="109"/>
      <c r="E144" s="109"/>
      <c r="F144" s="109"/>
      <c r="G144" s="109"/>
    </row>
    <row r="145" spans="3:7" x14ac:dyDescent="0.25">
      <c r="C145" s="109"/>
      <c r="D145" s="109"/>
      <c r="E145" s="109"/>
      <c r="F145" s="109"/>
      <c r="G145" s="109"/>
    </row>
    <row r="146" spans="3:7" x14ac:dyDescent="0.25">
      <c r="C146" s="109"/>
      <c r="D146" s="109"/>
      <c r="E146" s="109"/>
      <c r="F146" s="109"/>
      <c r="G146" s="109"/>
    </row>
    <row r="147" spans="3:7" x14ac:dyDescent="0.25">
      <c r="C147" s="109"/>
      <c r="D147" s="109"/>
      <c r="E147" s="109"/>
      <c r="F147" s="109"/>
      <c r="G147" s="109"/>
    </row>
    <row r="148" spans="3:7" x14ac:dyDescent="0.25">
      <c r="C148" s="109"/>
      <c r="D148" s="109"/>
      <c r="E148" s="109"/>
      <c r="F148" s="109"/>
      <c r="G148" s="109"/>
    </row>
    <row r="149" spans="3:7" x14ac:dyDescent="0.25">
      <c r="C149" s="109"/>
      <c r="D149" s="109"/>
      <c r="E149" s="109"/>
      <c r="F149" s="109"/>
      <c r="G149" s="109"/>
    </row>
    <row r="150" spans="3:7" x14ac:dyDescent="0.25">
      <c r="C150" s="109"/>
      <c r="D150" s="109"/>
      <c r="E150" s="109"/>
      <c r="F150" s="109"/>
      <c r="G150" s="109"/>
    </row>
    <row r="151" spans="3:7" x14ac:dyDescent="0.25">
      <c r="C151" s="109"/>
      <c r="D151" s="109"/>
      <c r="E151" s="109"/>
      <c r="F151" s="109"/>
      <c r="G151" s="109"/>
    </row>
    <row r="152" spans="3:7" x14ac:dyDescent="0.25">
      <c r="C152" s="109"/>
      <c r="D152" s="109"/>
      <c r="E152" s="109"/>
      <c r="F152" s="109"/>
      <c r="G152" s="109"/>
    </row>
    <row r="153" spans="3:7" x14ac:dyDescent="0.25">
      <c r="C153" s="109"/>
      <c r="D153" s="109"/>
      <c r="E153" s="109"/>
      <c r="F153" s="109"/>
      <c r="G153" s="109"/>
    </row>
    <row r="154" spans="3:7" x14ac:dyDescent="0.25">
      <c r="C154" s="109"/>
      <c r="D154" s="109"/>
      <c r="E154" s="109"/>
      <c r="F154" s="109"/>
      <c r="G154" s="109"/>
    </row>
    <row r="155" spans="3:7" x14ac:dyDescent="0.25">
      <c r="C155" s="109"/>
      <c r="D155" s="109"/>
      <c r="E155" s="109"/>
      <c r="F155" s="109"/>
      <c r="G155" s="109"/>
    </row>
    <row r="156" spans="3:7" x14ac:dyDescent="0.25">
      <c r="C156" s="109"/>
      <c r="D156" s="109"/>
      <c r="E156" s="109"/>
      <c r="F156" s="109"/>
      <c r="G156" s="109"/>
    </row>
    <row r="157" spans="3:7" x14ac:dyDescent="0.25">
      <c r="C157" s="109"/>
      <c r="D157" s="109"/>
      <c r="E157" s="109"/>
      <c r="F157" s="109"/>
      <c r="G157" s="109"/>
    </row>
    <row r="158" spans="3:7" x14ac:dyDescent="0.25">
      <c r="C158" s="109"/>
      <c r="D158" s="109"/>
      <c r="E158" s="109"/>
      <c r="F158" s="109"/>
      <c r="G158" s="109"/>
    </row>
    <row r="159" spans="3:7" x14ac:dyDescent="0.25">
      <c r="C159" s="109"/>
      <c r="D159" s="109"/>
      <c r="E159" s="109"/>
      <c r="F159" s="109"/>
      <c r="G159" s="109"/>
    </row>
    <row r="160" spans="3:7" x14ac:dyDescent="0.25">
      <c r="C160" s="109"/>
      <c r="D160" s="109"/>
      <c r="E160" s="109"/>
      <c r="F160" s="109"/>
      <c r="G160" s="109"/>
    </row>
    <row r="161" spans="3:7" x14ac:dyDescent="0.25">
      <c r="C161" s="109"/>
      <c r="D161" s="109"/>
      <c r="E161" s="109"/>
      <c r="F161" s="109"/>
      <c r="G161" s="109"/>
    </row>
    <row r="162" spans="3:7" x14ac:dyDescent="0.25">
      <c r="C162" s="109"/>
      <c r="D162" s="109"/>
      <c r="E162" s="109"/>
      <c r="F162" s="109"/>
      <c r="G162" s="109"/>
    </row>
    <row r="163" spans="3:7" x14ac:dyDescent="0.25">
      <c r="C163" s="109"/>
      <c r="D163" s="109"/>
      <c r="E163" s="109"/>
      <c r="F163" s="109"/>
      <c r="G163" s="109"/>
    </row>
    <row r="164" spans="3:7" x14ac:dyDescent="0.25">
      <c r="C164" s="109"/>
      <c r="D164" s="109"/>
      <c r="E164" s="109"/>
      <c r="F164" s="109"/>
      <c r="G164" s="109"/>
    </row>
    <row r="165" spans="3:7" x14ac:dyDescent="0.25">
      <c r="C165" s="109"/>
      <c r="D165" s="109"/>
      <c r="E165" s="109"/>
      <c r="F165" s="109"/>
      <c r="G165" s="109"/>
    </row>
    <row r="166" spans="3:7" x14ac:dyDescent="0.25">
      <c r="C166" s="109"/>
      <c r="D166" s="109"/>
      <c r="E166" s="109"/>
      <c r="F166" s="109"/>
      <c r="G166" s="109"/>
    </row>
    <row r="167" spans="3:7" x14ac:dyDescent="0.25">
      <c r="C167" s="109"/>
      <c r="D167" s="109"/>
      <c r="E167" s="109"/>
      <c r="F167" s="109"/>
      <c r="G167" s="109"/>
    </row>
    <row r="168" spans="3:7" x14ac:dyDescent="0.25">
      <c r="C168" s="109"/>
      <c r="D168" s="109"/>
      <c r="E168" s="109"/>
      <c r="F168" s="109"/>
      <c r="G168" s="109"/>
    </row>
    <row r="169" spans="3:7" x14ac:dyDescent="0.25">
      <c r="C169" s="109"/>
      <c r="D169" s="109"/>
      <c r="E169" s="109"/>
      <c r="F169" s="109"/>
      <c r="G169" s="109"/>
    </row>
    <row r="170" spans="3:7" x14ac:dyDescent="0.25">
      <c r="C170" s="109"/>
      <c r="D170" s="109"/>
      <c r="E170" s="109"/>
      <c r="F170" s="109"/>
      <c r="G170" s="109"/>
    </row>
    <row r="171" spans="3:7" x14ac:dyDescent="0.25">
      <c r="C171" s="109"/>
      <c r="D171" s="109"/>
      <c r="E171" s="109"/>
      <c r="F171" s="109"/>
      <c r="G171" s="109"/>
    </row>
    <row r="172" spans="3:7" x14ac:dyDescent="0.25">
      <c r="C172" s="109"/>
      <c r="D172" s="109"/>
      <c r="E172" s="109"/>
      <c r="F172" s="109"/>
      <c r="G172" s="109"/>
    </row>
    <row r="173" spans="3:7" x14ac:dyDescent="0.25">
      <c r="C173" s="109"/>
      <c r="D173" s="109"/>
      <c r="E173" s="109"/>
      <c r="F173" s="109"/>
      <c r="G173" s="109"/>
    </row>
    <row r="174" spans="3:7" x14ac:dyDescent="0.25">
      <c r="C174" s="109"/>
      <c r="D174" s="109"/>
      <c r="E174" s="109"/>
      <c r="F174" s="109"/>
      <c r="G174" s="109"/>
    </row>
    <row r="175" spans="3:7" x14ac:dyDescent="0.25">
      <c r="C175" s="109"/>
      <c r="D175" s="109"/>
      <c r="E175" s="109"/>
      <c r="F175" s="109"/>
      <c r="G175" s="109"/>
    </row>
    <row r="176" spans="3:7" x14ac:dyDescent="0.25">
      <c r="C176" s="109"/>
      <c r="D176" s="109"/>
      <c r="E176" s="109"/>
      <c r="F176" s="109"/>
      <c r="G176" s="109"/>
    </row>
    <row r="177" spans="3:7" x14ac:dyDescent="0.25">
      <c r="C177" s="109"/>
      <c r="D177" s="109"/>
      <c r="E177" s="109"/>
      <c r="F177" s="109"/>
      <c r="G177" s="109"/>
    </row>
    <row r="178" spans="3:7" x14ac:dyDescent="0.25">
      <c r="C178" s="109"/>
      <c r="D178" s="109"/>
      <c r="E178" s="109"/>
      <c r="F178" s="109"/>
      <c r="G178" s="109"/>
    </row>
    <row r="179" spans="3:7" x14ac:dyDescent="0.25">
      <c r="C179" s="109"/>
      <c r="D179" s="109"/>
      <c r="E179" s="109"/>
      <c r="F179" s="109"/>
      <c r="G179" s="109"/>
    </row>
    <row r="180" spans="3:7" x14ac:dyDescent="0.25">
      <c r="C180" s="109"/>
      <c r="D180" s="109"/>
      <c r="E180" s="109"/>
      <c r="F180" s="109"/>
      <c r="G180" s="109"/>
    </row>
    <row r="181" spans="3:7" x14ac:dyDescent="0.25">
      <c r="C181" s="109"/>
      <c r="D181" s="109"/>
      <c r="E181" s="109"/>
      <c r="F181" s="109"/>
      <c r="G181" s="109"/>
    </row>
    <row r="182" spans="3:7" x14ac:dyDescent="0.25">
      <c r="C182" s="109"/>
      <c r="D182" s="109"/>
      <c r="E182" s="109"/>
      <c r="F182" s="109"/>
      <c r="G182" s="109"/>
    </row>
    <row r="183" spans="3:7" x14ac:dyDescent="0.25">
      <c r="C183" s="109"/>
      <c r="D183" s="109"/>
      <c r="E183" s="109"/>
      <c r="F183" s="109"/>
      <c r="G183" s="109"/>
    </row>
    <row r="184" spans="3:7" x14ac:dyDescent="0.25">
      <c r="C184" s="109"/>
      <c r="D184" s="109"/>
      <c r="E184" s="109"/>
      <c r="F184" s="109"/>
      <c r="G184" s="109"/>
    </row>
    <row r="185" spans="3:7" x14ac:dyDescent="0.25">
      <c r="C185" s="109"/>
      <c r="D185" s="109"/>
      <c r="E185" s="109"/>
      <c r="F185" s="109"/>
      <c r="G185" s="109"/>
    </row>
    <row r="186" spans="3:7" x14ac:dyDescent="0.25">
      <c r="C186" s="109"/>
      <c r="D186" s="109"/>
      <c r="E186" s="109"/>
      <c r="F186" s="109"/>
      <c r="G186" s="109"/>
    </row>
    <row r="187" spans="3:7" x14ac:dyDescent="0.25">
      <c r="C187" s="109"/>
      <c r="D187" s="109"/>
      <c r="E187" s="109"/>
      <c r="F187" s="109"/>
      <c r="G187" s="109"/>
    </row>
    <row r="188" spans="3:7" x14ac:dyDescent="0.25">
      <c r="C188" s="109"/>
      <c r="D188" s="109"/>
      <c r="E188" s="109"/>
      <c r="F188" s="109"/>
      <c r="G188" s="109"/>
    </row>
    <row r="189" spans="3:7" x14ac:dyDescent="0.25">
      <c r="C189" s="109"/>
      <c r="D189" s="109"/>
      <c r="E189" s="109"/>
      <c r="F189" s="109"/>
      <c r="G189" s="109"/>
    </row>
    <row r="190" spans="3:7" x14ac:dyDescent="0.25">
      <c r="C190" s="109"/>
      <c r="D190" s="109"/>
      <c r="E190" s="109"/>
      <c r="F190" s="109"/>
      <c r="G190" s="109"/>
    </row>
    <row r="191" spans="3:7" x14ac:dyDescent="0.25">
      <c r="C191" s="109"/>
      <c r="D191" s="109"/>
      <c r="E191" s="109"/>
      <c r="F191" s="109"/>
      <c r="G191" s="109"/>
    </row>
    <row r="192" spans="3:7" x14ac:dyDescent="0.25">
      <c r="C192" s="109"/>
      <c r="D192" s="109"/>
      <c r="E192" s="109"/>
      <c r="F192" s="109"/>
      <c r="G192" s="109"/>
    </row>
    <row r="193" spans="3:7" x14ac:dyDescent="0.25">
      <c r="C193" s="109"/>
      <c r="D193" s="109"/>
      <c r="E193" s="109"/>
      <c r="F193" s="109"/>
      <c r="G193" s="109"/>
    </row>
    <row r="194" spans="3:7" x14ac:dyDescent="0.25">
      <c r="C194" s="109"/>
      <c r="D194" s="109"/>
      <c r="E194" s="109"/>
      <c r="F194" s="109"/>
      <c r="G194" s="109"/>
    </row>
    <row r="195" spans="3:7" x14ac:dyDescent="0.25">
      <c r="C195" s="109"/>
      <c r="D195" s="109"/>
      <c r="E195" s="109"/>
      <c r="F195" s="109"/>
      <c r="G195" s="109"/>
    </row>
    <row r="196" spans="3:7" x14ac:dyDescent="0.25">
      <c r="C196" s="109"/>
      <c r="D196" s="109"/>
      <c r="E196" s="109"/>
      <c r="F196" s="109"/>
      <c r="G196" s="109"/>
    </row>
    <row r="197" spans="3:7" x14ac:dyDescent="0.25">
      <c r="C197" s="109"/>
      <c r="D197" s="109"/>
      <c r="E197" s="109"/>
      <c r="F197" s="109"/>
      <c r="G197" s="109"/>
    </row>
    <row r="198" spans="3:7" x14ac:dyDescent="0.25">
      <c r="C198" s="109"/>
      <c r="D198" s="109"/>
      <c r="E198" s="109"/>
      <c r="F198" s="109"/>
      <c r="G198" s="109"/>
    </row>
    <row r="199" spans="3:7" x14ac:dyDescent="0.25">
      <c r="C199" s="109"/>
      <c r="D199" s="109"/>
      <c r="E199" s="109"/>
      <c r="F199" s="109"/>
      <c r="G199" s="109"/>
    </row>
    <row r="200" spans="3:7" x14ac:dyDescent="0.25">
      <c r="C200" s="109"/>
      <c r="D200" s="109"/>
      <c r="E200" s="109"/>
      <c r="F200" s="109"/>
      <c r="G200" s="109"/>
    </row>
    <row r="201" spans="3:7" x14ac:dyDescent="0.25">
      <c r="C201" s="109"/>
      <c r="D201" s="109"/>
      <c r="E201" s="109"/>
      <c r="F201" s="109"/>
      <c r="G201" s="109"/>
    </row>
    <row r="202" spans="3:7" x14ac:dyDescent="0.25">
      <c r="C202" s="109"/>
      <c r="D202" s="109"/>
      <c r="E202" s="109"/>
      <c r="F202" s="109"/>
      <c r="G202" s="109"/>
    </row>
    <row r="203" spans="3:7" x14ac:dyDescent="0.25">
      <c r="C203" s="109"/>
      <c r="D203" s="109"/>
      <c r="E203" s="109"/>
      <c r="F203" s="109"/>
      <c r="G203" s="109"/>
    </row>
    <row r="204" spans="3:7" x14ac:dyDescent="0.25">
      <c r="C204" s="109"/>
      <c r="D204" s="109"/>
      <c r="E204" s="109"/>
      <c r="F204" s="109"/>
      <c r="G204" s="109"/>
    </row>
    <row r="205" spans="3:7" x14ac:dyDescent="0.25">
      <c r="C205" s="109"/>
      <c r="D205" s="109"/>
      <c r="E205" s="109"/>
      <c r="F205" s="109"/>
      <c r="G205" s="109"/>
    </row>
    <row r="206" spans="3:7" x14ac:dyDescent="0.25">
      <c r="C206" s="109"/>
      <c r="D206" s="109"/>
      <c r="E206" s="109"/>
      <c r="F206" s="109"/>
      <c r="G206" s="109"/>
    </row>
    <row r="207" spans="3:7" x14ac:dyDescent="0.25">
      <c r="C207" s="109"/>
      <c r="D207" s="109"/>
      <c r="E207" s="109"/>
      <c r="F207" s="109"/>
      <c r="G207" s="109"/>
    </row>
    <row r="208" spans="3:7" x14ac:dyDescent="0.25">
      <c r="C208" s="109"/>
      <c r="D208" s="109"/>
      <c r="E208" s="109"/>
      <c r="F208" s="109"/>
      <c r="G208" s="109"/>
    </row>
    <row r="209" spans="3:7" x14ac:dyDescent="0.25">
      <c r="C209" s="109"/>
      <c r="D209" s="109"/>
      <c r="E209" s="109"/>
      <c r="F209" s="109"/>
      <c r="G209" s="109"/>
    </row>
    <row r="210" spans="3:7" x14ac:dyDescent="0.25">
      <c r="C210" s="109"/>
      <c r="D210" s="109"/>
      <c r="E210" s="109"/>
      <c r="F210" s="109"/>
      <c r="G210" s="109"/>
    </row>
    <row r="211" spans="3:7" x14ac:dyDescent="0.25">
      <c r="C211" s="109"/>
      <c r="D211" s="109"/>
      <c r="E211" s="109"/>
      <c r="F211" s="109"/>
      <c r="G211" s="109"/>
    </row>
    <row r="212" spans="3:7" x14ac:dyDescent="0.25">
      <c r="C212" s="109"/>
      <c r="D212" s="109"/>
      <c r="E212" s="109"/>
      <c r="F212" s="109"/>
      <c r="G212" s="109"/>
    </row>
    <row r="213" spans="3:7" x14ac:dyDescent="0.25">
      <c r="C213" s="109"/>
      <c r="D213" s="109"/>
      <c r="E213" s="109"/>
      <c r="F213" s="109"/>
      <c r="G213" s="109"/>
    </row>
    <row r="214" spans="3:7" x14ac:dyDescent="0.25">
      <c r="C214" s="109"/>
      <c r="D214" s="109"/>
      <c r="E214" s="109"/>
      <c r="F214" s="109"/>
      <c r="G214" s="109"/>
    </row>
    <row r="215" spans="3:7" x14ac:dyDescent="0.25">
      <c r="C215" s="109"/>
      <c r="D215" s="109"/>
      <c r="E215" s="109"/>
      <c r="F215" s="109"/>
      <c r="G215" s="109"/>
    </row>
    <row r="216" spans="3:7" x14ac:dyDescent="0.25">
      <c r="C216" s="109"/>
      <c r="D216" s="109"/>
      <c r="E216" s="109"/>
      <c r="F216" s="109"/>
      <c r="G216" s="109"/>
    </row>
    <row r="217" spans="3:7" x14ac:dyDescent="0.25">
      <c r="C217" s="109"/>
      <c r="D217" s="109"/>
      <c r="E217" s="109"/>
      <c r="F217" s="109"/>
      <c r="G217" s="109"/>
    </row>
    <row r="218" spans="3:7" x14ac:dyDescent="0.25">
      <c r="C218" s="109"/>
      <c r="D218" s="109"/>
      <c r="E218" s="109"/>
      <c r="F218" s="109"/>
      <c r="G218" s="109"/>
    </row>
    <row r="219" spans="3:7" x14ac:dyDescent="0.25">
      <c r="C219" s="109"/>
      <c r="D219" s="109"/>
      <c r="E219" s="109"/>
      <c r="F219" s="109"/>
      <c r="G219" s="109"/>
    </row>
    <row r="220" spans="3:7" x14ac:dyDescent="0.25">
      <c r="C220" s="109"/>
      <c r="D220" s="109"/>
      <c r="E220" s="109"/>
      <c r="F220" s="109"/>
      <c r="G220" s="109"/>
    </row>
    <row r="221" spans="3:7" x14ac:dyDescent="0.25">
      <c r="C221" s="109"/>
      <c r="D221" s="109"/>
      <c r="E221" s="109"/>
      <c r="F221" s="109"/>
      <c r="G221" s="109"/>
    </row>
    <row r="222" spans="3:7" x14ac:dyDescent="0.25">
      <c r="C222" s="109"/>
      <c r="D222" s="109"/>
      <c r="E222" s="109"/>
      <c r="F222" s="109"/>
      <c r="G222" s="109"/>
    </row>
    <row r="223" spans="3:7" x14ac:dyDescent="0.25">
      <c r="C223" s="109"/>
      <c r="D223" s="109"/>
      <c r="E223" s="109"/>
      <c r="F223" s="109"/>
      <c r="G223" s="109"/>
    </row>
    <row r="224" spans="3:7" x14ac:dyDescent="0.25">
      <c r="C224" s="109"/>
      <c r="D224" s="109"/>
      <c r="E224" s="109"/>
      <c r="F224" s="109"/>
      <c r="G224" s="109"/>
    </row>
    <row r="225" spans="3:7" x14ac:dyDescent="0.25">
      <c r="C225" s="109"/>
      <c r="D225" s="109"/>
      <c r="E225" s="109"/>
      <c r="F225" s="109"/>
      <c r="G225" s="109"/>
    </row>
    <row r="226" spans="3:7" x14ac:dyDescent="0.25">
      <c r="C226" s="109"/>
      <c r="D226" s="109"/>
      <c r="E226" s="109"/>
      <c r="F226" s="109"/>
      <c r="G226" s="109"/>
    </row>
    <row r="227" spans="3:7" x14ac:dyDescent="0.25">
      <c r="C227" s="109"/>
      <c r="D227" s="109"/>
      <c r="E227" s="109"/>
      <c r="F227" s="109"/>
      <c r="G227" s="109"/>
    </row>
    <row r="228" spans="3:7" x14ac:dyDescent="0.25">
      <c r="C228" s="109"/>
      <c r="D228" s="109"/>
      <c r="E228" s="109"/>
      <c r="F228" s="109"/>
      <c r="G228" s="109"/>
    </row>
    <row r="229" spans="3:7" x14ac:dyDescent="0.25">
      <c r="C229" s="109"/>
      <c r="D229" s="109"/>
      <c r="E229" s="109"/>
      <c r="F229" s="109"/>
      <c r="G229" s="109"/>
    </row>
    <row r="230" spans="3:7" x14ac:dyDescent="0.25">
      <c r="C230" s="109"/>
      <c r="D230" s="109"/>
      <c r="E230" s="109"/>
      <c r="F230" s="109"/>
      <c r="G230" s="109"/>
    </row>
    <row r="231" spans="3:7" x14ac:dyDescent="0.25">
      <c r="C231" s="109"/>
      <c r="D231" s="109"/>
      <c r="E231" s="109"/>
      <c r="F231" s="109"/>
      <c r="G231" s="109"/>
    </row>
    <row r="232" spans="3:7" x14ac:dyDescent="0.25">
      <c r="C232" s="109"/>
      <c r="D232" s="109"/>
      <c r="E232" s="109"/>
      <c r="F232" s="109"/>
      <c r="G232" s="109"/>
    </row>
    <row r="233" spans="3:7" x14ac:dyDescent="0.25">
      <c r="C233" s="109"/>
      <c r="D233" s="109"/>
      <c r="E233" s="109"/>
      <c r="F233" s="109"/>
      <c r="G233" s="109"/>
    </row>
    <row r="234" spans="3:7" x14ac:dyDescent="0.25">
      <c r="C234" s="109"/>
      <c r="D234" s="109"/>
      <c r="E234" s="109"/>
      <c r="F234" s="109"/>
      <c r="G234" s="109"/>
    </row>
    <row r="235" spans="3:7" x14ac:dyDescent="0.25">
      <c r="C235" s="109"/>
      <c r="D235" s="109"/>
      <c r="E235" s="109"/>
      <c r="F235" s="109"/>
      <c r="G235" s="109"/>
    </row>
    <row r="236" spans="3:7" x14ac:dyDescent="0.25">
      <c r="C236" s="109"/>
      <c r="D236" s="109"/>
      <c r="E236" s="109"/>
      <c r="F236" s="109"/>
      <c r="G236" s="109"/>
    </row>
    <row r="237" spans="3:7" x14ac:dyDescent="0.25">
      <c r="C237" s="109"/>
      <c r="D237" s="109"/>
      <c r="E237" s="109"/>
      <c r="F237" s="109"/>
      <c r="G237" s="109"/>
    </row>
    <row r="238" spans="3:7" x14ac:dyDescent="0.25">
      <c r="C238" s="109"/>
      <c r="D238" s="109"/>
      <c r="E238" s="109"/>
      <c r="F238" s="109"/>
      <c r="G238" s="109"/>
    </row>
    <row r="239" spans="3:7" x14ac:dyDescent="0.25">
      <c r="C239" s="109"/>
      <c r="D239" s="109"/>
      <c r="E239" s="109"/>
      <c r="F239" s="109"/>
      <c r="G239" s="109"/>
    </row>
    <row r="240" spans="3:7" x14ac:dyDescent="0.25">
      <c r="C240" s="109"/>
      <c r="D240" s="109"/>
      <c r="E240" s="109"/>
      <c r="F240" s="109"/>
      <c r="G240" s="109"/>
    </row>
    <row r="241" spans="3:7" x14ac:dyDescent="0.25">
      <c r="C241" s="109"/>
      <c r="D241" s="109"/>
      <c r="E241" s="109"/>
      <c r="F241" s="109"/>
      <c r="G241" s="109"/>
    </row>
    <row r="242" spans="3:7" x14ac:dyDescent="0.25">
      <c r="C242" s="109"/>
      <c r="D242" s="109"/>
      <c r="E242" s="109"/>
      <c r="F242" s="109"/>
      <c r="G242" s="109"/>
    </row>
    <row r="243" spans="3:7" x14ac:dyDescent="0.25">
      <c r="C243" s="109"/>
      <c r="D243" s="109"/>
      <c r="E243" s="109"/>
      <c r="F243" s="109"/>
      <c r="G243" s="109"/>
    </row>
    <row r="244" spans="3:7" x14ac:dyDescent="0.25">
      <c r="C244" s="109"/>
      <c r="D244" s="109"/>
      <c r="E244" s="109"/>
      <c r="F244" s="109"/>
      <c r="G244" s="109"/>
    </row>
    <row r="245" spans="3:7" x14ac:dyDescent="0.25">
      <c r="C245" s="109"/>
      <c r="D245" s="109"/>
      <c r="E245" s="109"/>
      <c r="F245" s="109"/>
      <c r="G245" s="109"/>
    </row>
    <row r="246" spans="3:7" x14ac:dyDescent="0.25">
      <c r="C246" s="109"/>
      <c r="D246" s="109"/>
      <c r="E246" s="109"/>
      <c r="F246" s="109"/>
      <c r="G246" s="109"/>
    </row>
    <row r="247" spans="3:7" x14ac:dyDescent="0.25">
      <c r="C247" s="109"/>
      <c r="D247" s="109"/>
      <c r="E247" s="109"/>
      <c r="F247" s="109"/>
      <c r="G247" s="109"/>
    </row>
    <row r="248" spans="3:7" x14ac:dyDescent="0.25">
      <c r="C248" s="109"/>
      <c r="D248" s="109"/>
      <c r="E248" s="109"/>
      <c r="F248" s="109"/>
      <c r="G248" s="109"/>
    </row>
    <row r="249" spans="3:7" x14ac:dyDescent="0.25">
      <c r="C249" s="109"/>
      <c r="D249" s="109"/>
      <c r="E249" s="109"/>
      <c r="F249" s="109"/>
      <c r="G249" s="109"/>
    </row>
    <row r="250" spans="3:7" x14ac:dyDescent="0.25">
      <c r="C250" s="109"/>
      <c r="D250" s="109"/>
      <c r="E250" s="109"/>
      <c r="F250" s="109"/>
      <c r="G250" s="109"/>
    </row>
    <row r="251" spans="3:7" x14ac:dyDescent="0.25">
      <c r="C251" s="109"/>
      <c r="D251" s="109"/>
      <c r="E251" s="109"/>
      <c r="F251" s="109"/>
      <c r="G251" s="109"/>
    </row>
    <row r="252" spans="3:7" x14ac:dyDescent="0.25">
      <c r="C252" s="109"/>
      <c r="D252" s="109"/>
      <c r="E252" s="109"/>
      <c r="F252" s="109"/>
      <c r="G252" s="109"/>
    </row>
    <row r="253" spans="3:7" x14ac:dyDescent="0.25">
      <c r="C253" s="109"/>
      <c r="D253" s="109"/>
      <c r="E253" s="109"/>
      <c r="F253" s="109"/>
      <c r="G253" s="109"/>
    </row>
    <row r="254" spans="3:7" x14ac:dyDescent="0.25">
      <c r="C254" s="109"/>
      <c r="D254" s="109"/>
      <c r="E254" s="109"/>
      <c r="F254" s="109"/>
      <c r="G254" s="109"/>
    </row>
    <row r="255" spans="3:7" x14ac:dyDescent="0.25">
      <c r="C255" s="109"/>
      <c r="D255" s="109"/>
      <c r="E255" s="109"/>
      <c r="F255" s="109"/>
      <c r="G255" s="109"/>
    </row>
    <row r="256" spans="3:7" x14ac:dyDescent="0.25">
      <c r="C256" s="109"/>
      <c r="D256" s="109"/>
      <c r="E256" s="109"/>
      <c r="F256" s="109"/>
      <c r="G256" s="109"/>
    </row>
    <row r="257" spans="3:7" x14ac:dyDescent="0.25">
      <c r="C257" s="109"/>
      <c r="D257" s="109"/>
      <c r="E257" s="109"/>
      <c r="F257" s="109"/>
      <c r="G257" s="109"/>
    </row>
    <row r="258" spans="3:7" x14ac:dyDescent="0.25">
      <c r="C258" s="109"/>
      <c r="D258" s="109"/>
      <c r="E258" s="109"/>
      <c r="F258" s="109"/>
      <c r="G258" s="109"/>
    </row>
    <row r="259" spans="3:7" x14ac:dyDescent="0.25">
      <c r="C259" s="109"/>
      <c r="D259" s="109"/>
      <c r="E259" s="109"/>
      <c r="F259" s="109"/>
      <c r="G259" s="109"/>
    </row>
    <row r="260" spans="3:7" x14ac:dyDescent="0.25">
      <c r="C260" s="109"/>
      <c r="D260" s="109"/>
      <c r="E260" s="109"/>
      <c r="F260" s="109"/>
      <c r="G260" s="109"/>
    </row>
    <row r="261" spans="3:7" x14ac:dyDescent="0.25">
      <c r="C261" s="109"/>
      <c r="D261" s="109"/>
      <c r="E261" s="109"/>
      <c r="F261" s="109"/>
      <c r="G261" s="109"/>
    </row>
    <row r="262" spans="3:7" x14ac:dyDescent="0.25">
      <c r="C262" s="109"/>
      <c r="D262" s="109"/>
      <c r="E262" s="109"/>
      <c r="F262" s="109"/>
      <c r="G262" s="109"/>
    </row>
    <row r="263" spans="3:7" x14ac:dyDescent="0.25">
      <c r="C263" s="109"/>
      <c r="D263" s="109"/>
      <c r="E263" s="109"/>
      <c r="F263" s="109"/>
      <c r="G263" s="109"/>
    </row>
    <row r="264" spans="3:7" x14ac:dyDescent="0.25">
      <c r="C264" s="109"/>
      <c r="D264" s="109"/>
      <c r="E264" s="109"/>
      <c r="F264" s="109"/>
      <c r="G264" s="109"/>
    </row>
    <row r="265" spans="3:7" x14ac:dyDescent="0.25">
      <c r="C265" s="109"/>
      <c r="D265" s="109"/>
      <c r="E265" s="109"/>
      <c r="F265" s="109"/>
      <c r="G265" s="109"/>
    </row>
    <row r="266" spans="3:7" x14ac:dyDescent="0.25">
      <c r="C266" s="109"/>
      <c r="D266" s="109"/>
      <c r="E266" s="109"/>
      <c r="F266" s="109"/>
      <c r="G266" s="109"/>
    </row>
    <row r="267" spans="3:7" x14ac:dyDescent="0.25">
      <c r="C267" s="109"/>
      <c r="D267" s="109"/>
      <c r="E267" s="109"/>
      <c r="F267" s="109"/>
      <c r="G267" s="109"/>
    </row>
    <row r="268" spans="3:7" x14ac:dyDescent="0.25">
      <c r="C268" s="109"/>
      <c r="D268" s="109"/>
      <c r="E268" s="109"/>
      <c r="F268" s="109"/>
      <c r="G268" s="109"/>
    </row>
    <row r="269" spans="3:7" x14ac:dyDescent="0.25">
      <c r="C269" s="109"/>
      <c r="D269" s="109"/>
      <c r="E269" s="109"/>
      <c r="F269" s="109"/>
      <c r="G269" s="109"/>
    </row>
    <row r="270" spans="3:7" x14ac:dyDescent="0.25">
      <c r="C270" s="109"/>
      <c r="D270" s="109"/>
      <c r="E270" s="109"/>
      <c r="F270" s="109"/>
      <c r="G270" s="109"/>
    </row>
    <row r="271" spans="3:7" x14ac:dyDescent="0.25">
      <c r="C271" s="109"/>
      <c r="D271" s="109"/>
      <c r="E271" s="109"/>
      <c r="F271" s="109"/>
      <c r="G271" s="109"/>
    </row>
    <row r="272" spans="3:7" x14ac:dyDescent="0.25">
      <c r="C272" s="109"/>
      <c r="D272" s="109"/>
      <c r="E272" s="109"/>
      <c r="F272" s="109"/>
      <c r="G272" s="109"/>
    </row>
    <row r="273" spans="3:7" x14ac:dyDescent="0.25">
      <c r="C273" s="109"/>
      <c r="D273" s="109"/>
      <c r="E273" s="109"/>
      <c r="F273" s="109"/>
      <c r="G273" s="109"/>
    </row>
    <row r="274" spans="3:7" x14ac:dyDescent="0.25">
      <c r="C274" s="109"/>
      <c r="D274" s="109"/>
      <c r="E274" s="109"/>
      <c r="F274" s="109"/>
      <c r="G274" s="109"/>
    </row>
    <row r="275" spans="3:7" x14ac:dyDescent="0.25">
      <c r="C275" s="109"/>
      <c r="D275" s="109"/>
      <c r="E275" s="109"/>
      <c r="F275" s="109"/>
      <c r="G275" s="109"/>
    </row>
    <row r="276" spans="3:7" x14ac:dyDescent="0.25">
      <c r="C276" s="109"/>
      <c r="D276" s="109"/>
      <c r="E276" s="109"/>
      <c r="F276" s="109"/>
      <c r="G276" s="109"/>
    </row>
    <row r="277" spans="3:7" x14ac:dyDescent="0.25">
      <c r="C277" s="109"/>
      <c r="D277" s="109"/>
      <c r="E277" s="109"/>
      <c r="F277" s="109"/>
      <c r="G277" s="109"/>
    </row>
    <row r="278" spans="3:7" x14ac:dyDescent="0.25">
      <c r="C278" s="109"/>
      <c r="D278" s="109"/>
      <c r="E278" s="109"/>
      <c r="F278" s="109"/>
      <c r="G278" s="109"/>
    </row>
    <row r="279" spans="3:7" x14ac:dyDescent="0.25">
      <c r="C279" s="109"/>
      <c r="D279" s="109"/>
      <c r="E279" s="109"/>
      <c r="F279" s="109"/>
      <c r="G279" s="109"/>
    </row>
    <row r="280" spans="3:7" x14ac:dyDescent="0.25">
      <c r="C280" s="109"/>
      <c r="D280" s="109"/>
      <c r="E280" s="109"/>
      <c r="F280" s="109"/>
      <c r="G280" s="109"/>
    </row>
    <row r="281" spans="3:7" x14ac:dyDescent="0.25">
      <c r="C281" s="109"/>
      <c r="D281" s="109"/>
      <c r="E281" s="109"/>
      <c r="F281" s="109"/>
      <c r="G281" s="109"/>
    </row>
    <row r="282" spans="3:7" x14ac:dyDescent="0.25">
      <c r="C282" s="109"/>
      <c r="D282" s="109"/>
      <c r="E282" s="109"/>
      <c r="F282" s="109"/>
      <c r="G282" s="109"/>
    </row>
    <row r="283" spans="3:7" x14ac:dyDescent="0.25">
      <c r="C283" s="109"/>
      <c r="D283" s="109"/>
      <c r="E283" s="109"/>
      <c r="F283" s="109"/>
      <c r="G283" s="109"/>
    </row>
    <row r="284" spans="3:7" x14ac:dyDescent="0.25">
      <c r="C284" s="109"/>
      <c r="D284" s="109"/>
      <c r="E284" s="109"/>
      <c r="F284" s="109"/>
      <c r="G284" s="109"/>
    </row>
    <row r="285" spans="3:7" x14ac:dyDescent="0.25">
      <c r="C285" s="109"/>
      <c r="D285" s="109"/>
      <c r="E285" s="109"/>
      <c r="F285" s="109"/>
      <c r="G285" s="109"/>
    </row>
    <row r="286" spans="3:7" x14ac:dyDescent="0.25">
      <c r="C286" s="109"/>
      <c r="D286" s="109"/>
      <c r="E286" s="109"/>
      <c r="F286" s="109"/>
      <c r="G286" s="109"/>
    </row>
    <row r="287" spans="3:7" x14ac:dyDescent="0.25">
      <c r="C287" s="109"/>
      <c r="D287" s="109"/>
      <c r="E287" s="109"/>
      <c r="F287" s="109"/>
      <c r="G287" s="109"/>
    </row>
    <row r="288" spans="3:7" x14ac:dyDescent="0.25">
      <c r="C288" s="109"/>
      <c r="D288" s="109"/>
      <c r="E288" s="109"/>
      <c r="F288" s="109"/>
      <c r="G288" s="109"/>
    </row>
    <row r="289" spans="3:7" x14ac:dyDescent="0.25">
      <c r="C289" s="109"/>
      <c r="D289" s="109"/>
      <c r="E289" s="109"/>
      <c r="F289" s="109"/>
      <c r="G289" s="109"/>
    </row>
    <row r="290" spans="3:7" x14ac:dyDescent="0.25">
      <c r="C290" s="109"/>
      <c r="D290" s="109"/>
      <c r="E290" s="109"/>
      <c r="F290" s="109"/>
      <c r="G290" s="109"/>
    </row>
    <row r="291" spans="3:7" x14ac:dyDescent="0.25">
      <c r="C291" s="109"/>
      <c r="D291" s="109"/>
      <c r="E291" s="109"/>
      <c r="F291" s="109"/>
      <c r="G291" s="109"/>
    </row>
    <row r="292" spans="3:7" x14ac:dyDescent="0.25">
      <c r="C292" s="109"/>
      <c r="D292" s="109"/>
      <c r="E292" s="109"/>
      <c r="F292" s="109"/>
      <c r="G292" s="109"/>
    </row>
    <row r="293" spans="3:7" x14ac:dyDescent="0.25">
      <c r="C293" s="109"/>
      <c r="D293" s="109"/>
      <c r="E293" s="109"/>
      <c r="F293" s="109"/>
      <c r="G293" s="109"/>
    </row>
    <row r="294" spans="3:7" x14ac:dyDescent="0.25">
      <c r="C294" s="109"/>
      <c r="D294" s="109"/>
      <c r="E294" s="109"/>
      <c r="F294" s="109"/>
      <c r="G294" s="109"/>
    </row>
    <row r="295" spans="3:7" x14ac:dyDescent="0.25">
      <c r="C295" s="109"/>
      <c r="D295" s="109"/>
      <c r="E295" s="109"/>
      <c r="F295" s="109"/>
      <c r="G295" s="109"/>
    </row>
    <row r="296" spans="3:7" x14ac:dyDescent="0.25">
      <c r="C296" s="109"/>
      <c r="D296" s="109"/>
      <c r="E296" s="109"/>
      <c r="F296" s="109"/>
      <c r="G296" s="109"/>
    </row>
    <row r="297" spans="3:7" x14ac:dyDescent="0.25">
      <c r="C297" s="109"/>
      <c r="D297" s="109"/>
      <c r="E297" s="109"/>
      <c r="F297" s="109"/>
      <c r="G297" s="109"/>
    </row>
    <row r="298" spans="3:7" x14ac:dyDescent="0.25">
      <c r="C298" s="109"/>
      <c r="D298" s="109"/>
      <c r="E298" s="109"/>
      <c r="F298" s="109"/>
      <c r="G298" s="109"/>
    </row>
    <row r="299" spans="3:7" x14ac:dyDescent="0.25">
      <c r="C299" s="109"/>
      <c r="D299" s="109"/>
      <c r="E299" s="109"/>
      <c r="F299" s="109"/>
      <c r="G299" s="109"/>
    </row>
    <row r="300" spans="3:7" x14ac:dyDescent="0.25">
      <c r="C300" s="109"/>
      <c r="D300" s="109"/>
      <c r="E300" s="109"/>
      <c r="F300" s="109"/>
      <c r="G300" s="109"/>
    </row>
    <row r="301" spans="3:7" x14ac:dyDescent="0.25">
      <c r="C301" s="109"/>
      <c r="D301" s="109"/>
      <c r="E301" s="109"/>
      <c r="F301" s="109"/>
      <c r="G301" s="109"/>
    </row>
    <row r="302" spans="3:7" x14ac:dyDescent="0.25">
      <c r="C302" s="109"/>
      <c r="D302" s="109"/>
      <c r="E302" s="109"/>
      <c r="F302" s="109"/>
      <c r="G302" s="109"/>
    </row>
    <row r="303" spans="3:7" x14ac:dyDescent="0.25">
      <c r="C303" s="109"/>
      <c r="D303" s="109"/>
      <c r="E303" s="109"/>
      <c r="F303" s="109"/>
      <c r="G303" s="109"/>
    </row>
    <row r="304" spans="3:7" x14ac:dyDescent="0.25">
      <c r="C304" s="109"/>
      <c r="D304" s="109"/>
      <c r="E304" s="109"/>
      <c r="F304" s="109"/>
      <c r="G304" s="109"/>
    </row>
    <row r="305" spans="3:7" x14ac:dyDescent="0.25">
      <c r="C305" s="109"/>
      <c r="D305" s="109"/>
      <c r="E305" s="109"/>
      <c r="F305" s="109"/>
      <c r="G305" s="109"/>
    </row>
    <row r="306" spans="3:7" x14ac:dyDescent="0.25">
      <c r="C306" s="109"/>
      <c r="D306" s="109"/>
      <c r="E306" s="109"/>
      <c r="F306" s="109"/>
      <c r="G306" s="109"/>
    </row>
    <row r="307" spans="3:7" x14ac:dyDescent="0.25">
      <c r="C307" s="109"/>
      <c r="D307" s="109"/>
      <c r="E307" s="109"/>
      <c r="F307" s="109"/>
      <c r="G307" s="109"/>
    </row>
    <row r="308" spans="3:7" x14ac:dyDescent="0.25">
      <c r="C308" s="109"/>
      <c r="D308" s="109"/>
      <c r="E308" s="109"/>
      <c r="F308" s="109"/>
      <c r="G308" s="109"/>
    </row>
    <row r="309" spans="3:7" x14ac:dyDescent="0.25">
      <c r="C309" s="109"/>
      <c r="D309" s="109"/>
      <c r="E309" s="109"/>
      <c r="F309" s="109"/>
      <c r="G309" s="109"/>
    </row>
    <row r="310" spans="3:7" x14ac:dyDescent="0.25">
      <c r="C310" s="109"/>
      <c r="D310" s="109"/>
      <c r="E310" s="109"/>
      <c r="F310" s="109"/>
      <c r="G310" s="109"/>
    </row>
    <row r="311" spans="3:7" x14ac:dyDescent="0.25">
      <c r="C311" s="109"/>
      <c r="D311" s="109"/>
      <c r="E311" s="109"/>
      <c r="F311" s="109"/>
      <c r="G311" s="109"/>
    </row>
    <row r="312" spans="3:7" x14ac:dyDescent="0.25">
      <c r="C312" s="109"/>
      <c r="D312" s="109"/>
      <c r="E312" s="109"/>
      <c r="F312" s="109"/>
      <c r="G312" s="109"/>
    </row>
    <row r="313" spans="3:7" x14ac:dyDescent="0.25">
      <c r="C313" s="109"/>
      <c r="D313" s="109"/>
      <c r="E313" s="109"/>
      <c r="F313" s="109"/>
      <c r="G313" s="109"/>
    </row>
    <row r="314" spans="3:7" x14ac:dyDescent="0.25">
      <c r="C314" s="109"/>
      <c r="D314" s="109"/>
      <c r="E314" s="109"/>
      <c r="F314" s="109"/>
      <c r="G314" s="109"/>
    </row>
    <row r="315" spans="3:7" x14ac:dyDescent="0.25">
      <c r="C315" s="109"/>
      <c r="D315" s="109"/>
      <c r="E315" s="109"/>
      <c r="F315" s="109"/>
      <c r="G315" s="109"/>
    </row>
    <row r="316" spans="3:7" x14ac:dyDescent="0.25">
      <c r="C316" s="109"/>
      <c r="D316" s="109"/>
      <c r="E316" s="109"/>
      <c r="F316" s="109"/>
      <c r="G316" s="109"/>
    </row>
    <row r="317" spans="3:7" x14ac:dyDescent="0.25">
      <c r="C317" s="109"/>
      <c r="D317" s="109"/>
      <c r="E317" s="109"/>
      <c r="F317" s="109"/>
      <c r="G317" s="109"/>
    </row>
    <row r="318" spans="3:7" x14ac:dyDescent="0.25">
      <c r="C318" s="109"/>
      <c r="D318" s="109"/>
      <c r="E318" s="109"/>
      <c r="F318" s="109"/>
      <c r="G318" s="109"/>
    </row>
    <row r="319" spans="3:7" x14ac:dyDescent="0.25">
      <c r="C319" s="109"/>
      <c r="D319" s="109"/>
      <c r="E319" s="109"/>
      <c r="F319" s="109"/>
      <c r="G319" s="109"/>
    </row>
    <row r="320" spans="3:7" x14ac:dyDescent="0.25">
      <c r="C320" s="109"/>
      <c r="D320" s="109"/>
      <c r="E320" s="109"/>
      <c r="F320" s="109"/>
      <c r="G320" s="109"/>
    </row>
    <row r="321" spans="3:7" x14ac:dyDescent="0.25">
      <c r="C321" s="109"/>
      <c r="D321" s="109"/>
      <c r="E321" s="109"/>
      <c r="F321" s="109"/>
      <c r="G321" s="109"/>
    </row>
    <row r="322" spans="3:7" x14ac:dyDescent="0.25">
      <c r="C322" s="109"/>
      <c r="D322" s="109"/>
      <c r="E322" s="109"/>
      <c r="F322" s="109"/>
      <c r="G322" s="109"/>
    </row>
    <row r="323" spans="3:7" x14ac:dyDescent="0.25">
      <c r="C323" s="109"/>
      <c r="D323" s="109"/>
      <c r="E323" s="109"/>
      <c r="F323" s="109"/>
      <c r="G323" s="109"/>
    </row>
    <row r="324" spans="3:7" x14ac:dyDescent="0.25">
      <c r="C324" s="109"/>
      <c r="D324" s="109"/>
      <c r="E324" s="109"/>
      <c r="F324" s="109"/>
      <c r="G324" s="109"/>
    </row>
    <row r="325" spans="3:7" x14ac:dyDescent="0.25">
      <c r="C325" s="109"/>
      <c r="D325" s="109"/>
      <c r="E325" s="109"/>
      <c r="F325" s="109"/>
      <c r="G325" s="109"/>
    </row>
    <row r="326" spans="3:7" x14ac:dyDescent="0.25">
      <c r="C326" s="109"/>
      <c r="D326" s="109"/>
      <c r="E326" s="109"/>
      <c r="F326" s="109"/>
      <c r="G326" s="109"/>
    </row>
    <row r="327" spans="3:7" x14ac:dyDescent="0.25">
      <c r="C327" s="109"/>
      <c r="D327" s="109"/>
      <c r="E327" s="109"/>
      <c r="F327" s="109"/>
      <c r="G327" s="109"/>
    </row>
    <row r="328" spans="3:7" x14ac:dyDescent="0.25">
      <c r="C328" s="109"/>
      <c r="D328" s="109"/>
      <c r="E328" s="109"/>
      <c r="F328" s="109"/>
      <c r="G328" s="109"/>
    </row>
    <row r="329" spans="3:7" x14ac:dyDescent="0.25">
      <c r="C329" s="109"/>
      <c r="D329" s="109"/>
      <c r="E329" s="109"/>
      <c r="F329" s="109"/>
      <c r="G329" s="109"/>
    </row>
    <row r="330" spans="3:7" x14ac:dyDescent="0.25">
      <c r="C330" s="109"/>
      <c r="D330" s="109"/>
      <c r="E330" s="109"/>
      <c r="F330" s="109"/>
      <c r="G330" s="109"/>
    </row>
    <row r="331" spans="3:7" x14ac:dyDescent="0.25">
      <c r="C331" s="109"/>
      <c r="D331" s="109"/>
      <c r="E331" s="109"/>
      <c r="F331" s="109"/>
      <c r="G331" s="109"/>
    </row>
    <row r="332" spans="3:7" x14ac:dyDescent="0.25">
      <c r="C332" s="109"/>
      <c r="D332" s="109"/>
      <c r="E332" s="109"/>
      <c r="F332" s="109"/>
      <c r="G332" s="109"/>
    </row>
    <row r="333" spans="3:7" x14ac:dyDescent="0.25">
      <c r="C333" s="109"/>
      <c r="D333" s="109"/>
      <c r="E333" s="109"/>
      <c r="F333" s="109"/>
      <c r="G333" s="109"/>
    </row>
    <row r="334" spans="3:7" x14ac:dyDescent="0.25">
      <c r="C334" s="109"/>
      <c r="D334" s="109"/>
      <c r="E334" s="109"/>
      <c r="F334" s="109"/>
      <c r="G334" s="109"/>
    </row>
    <row r="335" spans="3:7" x14ac:dyDescent="0.25">
      <c r="C335" s="109"/>
      <c r="D335" s="109"/>
      <c r="E335" s="109"/>
      <c r="F335" s="109"/>
      <c r="G335" s="109"/>
    </row>
    <row r="336" spans="3:7" x14ac:dyDescent="0.25">
      <c r="C336" s="109"/>
      <c r="D336" s="109"/>
      <c r="E336" s="109"/>
      <c r="F336" s="109"/>
      <c r="G336" s="109"/>
    </row>
    <row r="337" spans="3:7" x14ac:dyDescent="0.25">
      <c r="C337" s="109"/>
      <c r="D337" s="109"/>
      <c r="E337" s="109"/>
      <c r="F337" s="109"/>
      <c r="G337" s="109"/>
    </row>
    <row r="338" spans="3:7" x14ac:dyDescent="0.25">
      <c r="C338" s="109"/>
      <c r="D338" s="109"/>
      <c r="E338" s="109"/>
      <c r="F338" s="109"/>
      <c r="G338" s="109"/>
    </row>
    <row r="339" spans="3:7" x14ac:dyDescent="0.25">
      <c r="C339" s="109"/>
      <c r="D339" s="109"/>
      <c r="E339" s="109"/>
      <c r="F339" s="109"/>
      <c r="G339" s="109"/>
    </row>
    <row r="340" spans="3:7" x14ac:dyDescent="0.25">
      <c r="C340" s="109"/>
      <c r="D340" s="109"/>
      <c r="E340" s="109"/>
      <c r="F340" s="109"/>
      <c r="G340" s="109"/>
    </row>
    <row r="341" spans="3:7" x14ac:dyDescent="0.25">
      <c r="C341" s="109"/>
      <c r="D341" s="109"/>
      <c r="E341" s="109"/>
      <c r="F341" s="109"/>
      <c r="G341" s="109"/>
    </row>
    <row r="342" spans="3:7" x14ac:dyDescent="0.25">
      <c r="C342" s="109"/>
      <c r="D342" s="109"/>
      <c r="E342" s="109"/>
      <c r="F342" s="109"/>
      <c r="G342" s="109"/>
    </row>
    <row r="343" spans="3:7" x14ac:dyDescent="0.25">
      <c r="C343" s="109"/>
      <c r="D343" s="109"/>
      <c r="E343" s="109"/>
      <c r="F343" s="109"/>
      <c r="G343" s="109"/>
    </row>
    <row r="344" spans="3:7" x14ac:dyDescent="0.25">
      <c r="C344" s="109"/>
      <c r="D344" s="109"/>
      <c r="E344" s="109"/>
      <c r="F344" s="109"/>
      <c r="G344" s="109"/>
    </row>
    <row r="345" spans="3:7" x14ac:dyDescent="0.25">
      <c r="C345" s="109"/>
      <c r="D345" s="109"/>
      <c r="E345" s="109"/>
      <c r="F345" s="109"/>
      <c r="G345" s="109"/>
    </row>
    <row r="346" spans="3:7" x14ac:dyDescent="0.25">
      <c r="C346" s="109"/>
      <c r="D346" s="109"/>
      <c r="E346" s="109"/>
      <c r="F346" s="109"/>
      <c r="G346" s="109"/>
    </row>
    <row r="347" spans="3:7" x14ac:dyDescent="0.25">
      <c r="C347" s="109"/>
      <c r="D347" s="109"/>
      <c r="E347" s="109"/>
      <c r="F347" s="109"/>
      <c r="G347" s="109"/>
    </row>
    <row r="348" spans="3:7" x14ac:dyDescent="0.25">
      <c r="C348" s="109"/>
      <c r="D348" s="109"/>
      <c r="E348" s="109"/>
      <c r="F348" s="109"/>
      <c r="G348" s="109"/>
    </row>
    <row r="349" spans="3:7" x14ac:dyDescent="0.25">
      <c r="C349" s="109"/>
      <c r="D349" s="109"/>
      <c r="E349" s="109"/>
      <c r="F349" s="109"/>
      <c r="G349" s="109"/>
    </row>
    <row r="350" spans="3:7" x14ac:dyDescent="0.25">
      <c r="C350" s="109"/>
      <c r="D350" s="109"/>
      <c r="E350" s="109"/>
      <c r="F350" s="109"/>
      <c r="G350" s="109"/>
    </row>
    <row r="351" spans="3:7" x14ac:dyDescent="0.25">
      <c r="C351" s="109"/>
      <c r="D351" s="109"/>
      <c r="E351" s="109"/>
      <c r="F351" s="109"/>
      <c r="G351" s="109"/>
    </row>
    <row r="352" spans="3:7" x14ac:dyDescent="0.25">
      <c r="C352" s="109"/>
      <c r="D352" s="109"/>
      <c r="E352" s="109"/>
      <c r="F352" s="109"/>
      <c r="G352" s="109"/>
    </row>
    <row r="353" spans="3:7" x14ac:dyDescent="0.25">
      <c r="C353" s="109"/>
      <c r="D353" s="109"/>
      <c r="E353" s="109"/>
      <c r="F353" s="109"/>
      <c r="G353" s="109"/>
    </row>
    <row r="354" spans="3:7" x14ac:dyDescent="0.25">
      <c r="C354" s="109"/>
      <c r="D354" s="109"/>
      <c r="E354" s="109"/>
      <c r="F354" s="109"/>
      <c r="G354" s="109"/>
    </row>
    <row r="355" spans="3:7" x14ac:dyDescent="0.25">
      <c r="C355" s="109"/>
      <c r="D355" s="109"/>
      <c r="E355" s="109"/>
      <c r="F355" s="109"/>
      <c r="G355" s="109"/>
    </row>
    <row r="356" spans="3:7" x14ac:dyDescent="0.25">
      <c r="C356" s="109"/>
      <c r="D356" s="109"/>
      <c r="E356" s="109"/>
      <c r="F356" s="109"/>
      <c r="G356" s="10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0BE6B-FEBA-4881-9DB0-A0870C03B3FA}">
  <sheetPr codeName="Sheet10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2"/>
      <c r="B1" s="163" t="s">
        <v>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x14ac:dyDescent="0.25">
      <c r="A2" s="162"/>
      <c r="B2" s="162"/>
      <c r="C2" s="162" t="s">
        <v>145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x14ac:dyDescent="0.25">
      <c r="A3" s="162"/>
      <c r="B3" s="162"/>
      <c r="C3" s="162"/>
      <c r="D3" s="106" t="s">
        <v>118</v>
      </c>
      <c r="E3" s="107" t="s">
        <v>119</v>
      </c>
      <c r="F3" s="107" t="s">
        <v>120</v>
      </c>
      <c r="G3" s="107" t="s">
        <v>121</v>
      </c>
      <c r="H3" s="107" t="s">
        <v>122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1" x14ac:dyDescent="0.25">
      <c r="A4" s="162"/>
      <c r="B4" s="162"/>
      <c r="C4" s="162"/>
      <c r="D4" s="106">
        <f>VLOOKUP($B$1,'ICF SLR Lookup'!$A$5:$F$7,2,FALSE)</f>
        <v>4.7211341248418998E-2</v>
      </c>
      <c r="E4" s="106">
        <f>VLOOKUP($B$1,'ICF SLR Lookup'!$A$5:$F$7,3,FALSE)</f>
        <v>0</v>
      </c>
      <c r="F4" s="106">
        <f>VLOOKUP($B$1,'ICF SLR Lookup'!$A$5:$F$7,4,FALSE)</f>
        <v>0</v>
      </c>
      <c r="G4" s="106">
        <f>VLOOKUP($B$1,'ICF SLR Lookup'!$A$5:$F$7,5,FALSE)</f>
        <v>0.24259022558161961</v>
      </c>
      <c r="H4" s="106">
        <f>VLOOKUP($B$1,'ICF SLR Lookup'!$A$5:$F$7,6,FALSE)</f>
        <v>0.16867647376862901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x14ac:dyDescent="0.25">
      <c r="A6" s="162"/>
      <c r="B6" s="164"/>
      <c r="C6" s="165" t="s">
        <v>146</v>
      </c>
      <c r="D6" s="165" t="s">
        <v>147</v>
      </c>
      <c r="E6" s="165" t="s">
        <v>119</v>
      </c>
      <c r="F6" s="165" t="s">
        <v>120</v>
      </c>
      <c r="G6" s="165" t="s">
        <v>121</v>
      </c>
      <c r="H6" s="165" t="s">
        <v>122</v>
      </c>
      <c r="I6" s="162"/>
      <c r="J6" s="166" t="s">
        <v>148</v>
      </c>
      <c r="K6" s="167" t="s">
        <v>149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x14ac:dyDescent="0.25">
      <c r="A7" s="162"/>
      <c r="B7" s="162">
        <v>1950</v>
      </c>
      <c r="C7" s="168">
        <v>-0.5</v>
      </c>
      <c r="D7" s="169"/>
      <c r="E7" s="169"/>
      <c r="F7" s="169"/>
      <c r="G7" s="169"/>
      <c r="H7" s="169"/>
      <c r="I7" s="168"/>
      <c r="J7" s="16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x14ac:dyDescent="0.25">
      <c r="A8" s="162"/>
      <c r="B8" s="162">
        <v>1955</v>
      </c>
      <c r="C8" s="168">
        <v>-0.5</v>
      </c>
      <c r="D8" s="169"/>
      <c r="E8" s="169"/>
      <c r="F8" s="169"/>
      <c r="G8" s="169"/>
      <c r="H8" s="169"/>
      <c r="I8" s="168"/>
      <c r="J8" s="16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 x14ac:dyDescent="0.25">
      <c r="A9" s="162"/>
      <c r="B9" s="162">
        <v>1960</v>
      </c>
      <c r="C9" s="168">
        <v>-0.7</v>
      </c>
      <c r="D9" s="169"/>
      <c r="E9" s="169"/>
      <c r="F9" s="169"/>
      <c r="G9" s="169"/>
      <c r="H9" s="169"/>
      <c r="I9" s="168"/>
      <c r="J9" s="168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 x14ac:dyDescent="0.25">
      <c r="A10" s="162"/>
      <c r="B10" s="162">
        <v>1965</v>
      </c>
      <c r="C10" s="168">
        <v>-0.5</v>
      </c>
      <c r="D10" s="169"/>
      <c r="E10" s="169"/>
      <c r="F10" s="169"/>
      <c r="G10" s="169"/>
      <c r="H10" s="169"/>
      <c r="I10" s="168"/>
      <c r="J10" s="168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31" x14ac:dyDescent="0.25">
      <c r="A11" s="162"/>
      <c r="B11" s="162">
        <v>1970</v>
      </c>
      <c r="C11" s="168">
        <v>-0.5</v>
      </c>
      <c r="D11" s="169"/>
      <c r="E11" s="169"/>
      <c r="F11" s="169"/>
      <c r="G11" s="169"/>
      <c r="H11" s="169"/>
      <c r="I11" s="168"/>
      <c r="J11" s="168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31" x14ac:dyDescent="0.25">
      <c r="A12" s="162"/>
      <c r="B12" s="162">
        <v>1975</v>
      </c>
      <c r="C12" s="168">
        <v>-0.5</v>
      </c>
      <c r="D12" s="169"/>
      <c r="E12" s="169"/>
      <c r="F12" s="169"/>
      <c r="G12" s="169"/>
      <c r="H12" s="169"/>
      <c r="I12" s="168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x14ac:dyDescent="0.25">
      <c r="A13" s="162"/>
      <c r="B13" s="162">
        <v>1980</v>
      </c>
      <c r="C13" s="168">
        <v>-0.5</v>
      </c>
      <c r="D13" s="168"/>
      <c r="E13" s="168"/>
      <c r="F13" s="168"/>
      <c r="G13" s="168"/>
      <c r="H13" s="168"/>
      <c r="I13" s="168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1" x14ac:dyDescent="0.25">
      <c r="A14" s="162"/>
      <c r="B14" s="162">
        <v>1985</v>
      </c>
      <c r="C14" s="168">
        <v>-0.2</v>
      </c>
      <c r="D14" s="169"/>
      <c r="E14" s="168"/>
      <c r="F14" s="168"/>
      <c r="G14" s="168"/>
      <c r="H14" s="168"/>
      <c r="I14" s="168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5">
      <c r="A15" s="162"/>
      <c r="B15" s="162">
        <v>1990</v>
      </c>
      <c r="C15" s="168">
        <f>HLOOKUP(B15,'CO2 and Temp Alt 0 Alt 1'!$J$1:$DP$9,9,FALSE)</f>
        <v>0.693400617</v>
      </c>
      <c r="D15" s="168"/>
      <c r="E15" s="168">
        <f>AVERAGE(C9:C14)</f>
        <v>-0.48333333333333339</v>
      </c>
      <c r="F15" s="168">
        <f>E15*E15</f>
        <v>0.23361111111111116</v>
      </c>
      <c r="G15" s="168">
        <f>AVERAGE($C$7:C15)</f>
        <v>-0.35628882033333337</v>
      </c>
      <c r="H15" s="168">
        <f>G15*G15</f>
        <v>0.12694172349451829</v>
      </c>
      <c r="I15" s="168"/>
      <c r="J15" s="168">
        <f>(SUMPRODUCT(E15:H15,$E$4:$H$4)+$D$4)*100</f>
        <v>-1.7808761755285811</v>
      </c>
      <c r="K15" s="170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1" x14ac:dyDescent="0.25">
      <c r="A16" s="162"/>
      <c r="B16" s="162">
        <v>1995</v>
      </c>
      <c r="C16" s="168">
        <f>HLOOKUP(B16,'CO2 and Temp Alt 0 Alt 1'!$J$1:$DP$9,9,FALSE)</f>
        <v>0.60087284399999996</v>
      </c>
      <c r="D16" s="168"/>
      <c r="E16" s="168">
        <f>AVERAGE(C10:C15)</f>
        <v>-0.2510998971666667</v>
      </c>
      <c r="F16" s="168">
        <f>E16*E16</f>
        <v>6.3051158357110587E-2</v>
      </c>
      <c r="G16" s="168">
        <f>AVERAGE($C$7:C16)</f>
        <v>-0.26057265390000006</v>
      </c>
      <c r="H16" s="168">
        <f>G16*G16</f>
        <v>6.7898107960489215E-2</v>
      </c>
      <c r="I16" s="168"/>
      <c r="J16" s="168">
        <f t="shared" ref="J16:J36" si="0">(SUMPRODUCT(E16:H16,$E$4:$H$4)+$D$4)*100</f>
        <v>-0.45482242152463104</v>
      </c>
      <c r="K16" s="170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x14ac:dyDescent="0.25">
      <c r="A17" s="162"/>
      <c r="B17" s="162">
        <v>2000</v>
      </c>
      <c r="C17" s="168">
        <f>HLOOKUP(B17,'CO2 and Temp Alt 0 Alt 1'!$J$1:$DP$9,9,FALSE)</f>
        <v>0.83500323399999998</v>
      </c>
      <c r="D17" s="168"/>
      <c r="E17" s="168">
        <f>AVERAGE(C11:C16)</f>
        <v>-6.7621089833333328E-2</v>
      </c>
      <c r="F17" s="168">
        <f>E17*E17</f>
        <v>4.572611790247736E-3</v>
      </c>
      <c r="G17" s="168">
        <f>AVERAGE($C$7:C17)</f>
        <v>-0.16097484590909095</v>
      </c>
      <c r="H17" s="168">
        <f>G17*G17</f>
        <v>2.5912901015455573E-2</v>
      </c>
      <c r="I17" s="168"/>
      <c r="J17" s="168">
        <f t="shared" si="0"/>
        <v>1.2531313834768736</v>
      </c>
      <c r="K17" s="170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x14ac:dyDescent="0.25">
      <c r="A18" s="162"/>
      <c r="B18" s="162">
        <v>2005</v>
      </c>
      <c r="C18" s="168">
        <f>HLOOKUP(B18,'CO2 and Temp Alt 0 Alt 1'!$J$1:$DP$9,9,FALSE)</f>
        <v>0.94525838900000003</v>
      </c>
      <c r="D18" s="168"/>
      <c r="E18" s="168">
        <f>AVERAGE(C12:C17)</f>
        <v>0.15487944916666666</v>
      </c>
      <c r="F18" s="168">
        <f>E18*E18</f>
        <v>2.3987643774170082E-2</v>
      </c>
      <c r="G18" s="168">
        <f>AVERAGE($C$7:C18)</f>
        <v>-6.8788743000000027E-2</v>
      </c>
      <c r="H18" s="168">
        <f>G18*G18</f>
        <v>4.7318911635200528E-3</v>
      </c>
      <c r="I18" s="168"/>
      <c r="J18" s="168">
        <f t="shared" si="0"/>
        <v>3.1322023282292428</v>
      </c>
      <c r="K18" s="170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x14ac:dyDescent="0.25">
      <c r="A19" s="162"/>
      <c r="B19" s="162">
        <v>2010</v>
      </c>
      <c r="C19" s="168">
        <f>HLOOKUP(B19,'CO2 and Temp Alt 0 Alt 1'!$J$1:$DP$9,9,FALSE)</f>
        <v>1.057970477</v>
      </c>
      <c r="D19" s="168"/>
      <c r="E19" s="168">
        <f>AVERAGE(C13:C18)</f>
        <v>0.39575584733333335</v>
      </c>
      <c r="F19" s="168">
        <f>E19*E19</f>
        <v>0.15662269069852466</v>
      </c>
      <c r="G19" s="168">
        <f>AVERAGE($C$7:C19)</f>
        <v>1.7885043153846127E-2</v>
      </c>
      <c r="H19" s="168">
        <f>G19*G19</f>
        <v>3.1987476861493818E-4</v>
      </c>
      <c r="I19" s="168"/>
      <c r="J19" s="168">
        <f t="shared" si="0"/>
        <v>5.1604033249665049</v>
      </c>
      <c r="K19" s="170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x14ac:dyDescent="0.25">
      <c r="A20" s="162"/>
      <c r="B20" s="162">
        <v>2015</v>
      </c>
      <c r="C20" s="168">
        <f>HLOOKUP(B20,'CO2 and Temp Alt 0 Alt 1'!$J$1:$DP$9,9,FALSE)</f>
        <v>1.2161785190000001</v>
      </c>
      <c r="D20" s="168"/>
      <c r="E20" s="168">
        <f t="shared" ref="E20:E36" si="1">AVERAGE(C14:C19)</f>
        <v>0.65541759350000006</v>
      </c>
      <c r="F20" s="168">
        <f t="shared" ref="F20:F36" si="2">E20*E20</f>
        <v>0.42957222186933131</v>
      </c>
      <c r="G20" s="168">
        <f>AVERAGE($C$7:C20)</f>
        <v>0.10347743428571425</v>
      </c>
      <c r="H20" s="168">
        <f t="shared" ref="H20:H36" si="3">G20*G20</f>
        <v>1.0707579406354311E-2</v>
      </c>
      <c r="I20" s="168"/>
      <c r="J20" s="168">
        <f t="shared" si="0"/>
        <v>7.412007211125907</v>
      </c>
      <c r="K20" s="170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x14ac:dyDescent="0.25">
      <c r="A21" s="162"/>
      <c r="B21" s="162">
        <v>2020</v>
      </c>
      <c r="C21" s="168">
        <f>HLOOKUP(B21,'CO2 and Temp Alt 0 Alt 1'!$J$1:$DP$9,9,FALSE)</f>
        <v>1.339886213</v>
      </c>
      <c r="D21" s="168"/>
      <c r="E21" s="168">
        <f t="shared" si="1"/>
        <v>0.8914473466666667</v>
      </c>
      <c r="F21" s="168">
        <f t="shared" si="2"/>
        <v>0.79467837187904022</v>
      </c>
      <c r="G21" s="168">
        <f>AVERAGE($C$7:C21)</f>
        <v>0.18590468619999995</v>
      </c>
      <c r="H21" s="168">
        <f t="shared" si="3"/>
        <v>3.4560552351120453E-2</v>
      </c>
      <c r="I21" s="168"/>
      <c r="J21" s="168">
        <f t="shared" si="0"/>
        <v>9.8139553112440296</v>
      </c>
      <c r="K21" s="170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x14ac:dyDescent="0.25">
      <c r="A22" s="162"/>
      <c r="B22" s="162">
        <v>2025</v>
      </c>
      <c r="C22" s="168">
        <f>HLOOKUP(B22,'CO2 and Temp Alt 0 Alt 1'!$J$1:$DP$9,9,FALSE)</f>
        <v>1.5743968230000001</v>
      </c>
      <c r="D22" s="168"/>
      <c r="E22" s="168">
        <f t="shared" si="1"/>
        <v>0.99919494599999992</v>
      </c>
      <c r="F22" s="168">
        <f t="shared" si="2"/>
        <v>0.99839054011194273</v>
      </c>
      <c r="G22" s="168">
        <f>AVERAGE($C$7:C22)</f>
        <v>0.27268544474999995</v>
      </c>
      <c r="H22" s="168">
        <f t="shared" si="3"/>
        <v>7.4357351778505276E-2</v>
      </c>
      <c r="I22" s="168"/>
      <c r="J22" s="168">
        <f t="shared" si="0"/>
        <v>12.590450069991753</v>
      </c>
      <c r="K22" s="170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x14ac:dyDescent="0.25">
      <c r="A23" s="162"/>
      <c r="B23" s="162">
        <v>2030</v>
      </c>
      <c r="C23" s="168">
        <f>HLOOKUP(B23,'CO2 and Temp Alt 0 Alt 1'!$J$1:$DP$9,9,FALSE)</f>
        <v>1.788818287</v>
      </c>
      <c r="D23" s="168"/>
      <c r="E23" s="168">
        <f t="shared" si="1"/>
        <v>1.1614489425000001</v>
      </c>
      <c r="F23" s="168">
        <f t="shared" si="2"/>
        <v>1.3489636460343686</v>
      </c>
      <c r="G23" s="168">
        <f>AVERAGE($C$7:C23)</f>
        <v>0.36186972958823521</v>
      </c>
      <c r="H23" s="168">
        <f t="shared" si="3"/>
        <v>0.13094970119226249</v>
      </c>
      <c r="I23" s="168"/>
      <c r="J23" s="168">
        <f t="shared" si="0"/>
        <v>15.708553441855514</v>
      </c>
      <c r="K23" s="170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x14ac:dyDescent="0.25">
      <c r="A24" s="162"/>
      <c r="B24" s="162">
        <v>2035</v>
      </c>
      <c r="C24" s="168">
        <f>HLOOKUP(B24,'CO2 and Temp Alt 0 Alt 1'!$J$1:$DP$9,9,FALSE)</f>
        <v>2.0395417500000002</v>
      </c>
      <c r="D24" s="168"/>
      <c r="E24" s="168">
        <f t="shared" si="1"/>
        <v>1.3204181179999999</v>
      </c>
      <c r="F24" s="168">
        <f t="shared" si="2"/>
        <v>1.7435040063426617</v>
      </c>
      <c r="G24" s="168">
        <f>AVERAGE($C$7:C24)</f>
        <v>0.45507373072222218</v>
      </c>
      <c r="H24" s="168">
        <f t="shared" si="3"/>
        <v>0.20709210039344159</v>
      </c>
      <c r="I24" s="168"/>
      <c r="J24" s="168">
        <f t="shared" si="0"/>
        <v>19.253934548029672</v>
      </c>
      <c r="K24" s="170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x14ac:dyDescent="0.25">
      <c r="A25" s="162"/>
      <c r="B25" s="162">
        <v>2040</v>
      </c>
      <c r="C25" s="168">
        <f>HLOOKUP(B25,'CO2 and Temp Alt 0 Alt 1'!$J$1:$DP$9,9,FALSE)</f>
        <v>2.3083091969999998</v>
      </c>
      <c r="D25" s="168"/>
      <c r="E25" s="168">
        <f t="shared" si="1"/>
        <v>1.5027986781666665</v>
      </c>
      <c r="F25" s="168">
        <f t="shared" si="2"/>
        <v>2.2584038670994802</v>
      </c>
      <c r="G25" s="168">
        <f>AVERAGE($C$7:C25)</f>
        <v>0.55261243947368421</v>
      </c>
      <c r="H25" s="168">
        <f t="shared" si="3"/>
        <v>0.30538050826105628</v>
      </c>
      <c r="I25" s="168"/>
      <c r="J25" s="168">
        <f t="shared" si="0"/>
        <v>23.278022489069581</v>
      </c>
      <c r="K25" s="170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x14ac:dyDescent="0.25">
      <c r="A26" s="162"/>
      <c r="B26" s="162">
        <v>2045</v>
      </c>
      <c r="C26" s="168">
        <f>HLOOKUP(B26,'CO2 and Temp Alt 0 Alt 1'!$J$1:$DP$9,9,FALSE)</f>
        <v>2.5593463459999999</v>
      </c>
      <c r="D26" s="168"/>
      <c r="E26" s="168">
        <f t="shared" si="1"/>
        <v>1.7111884648333333</v>
      </c>
      <c r="F26" s="168">
        <f t="shared" si="2"/>
        <v>2.9281659621786602</v>
      </c>
      <c r="G26" s="168">
        <f>AVERAGE($C$7:C26)</f>
        <v>0.65294913479999994</v>
      </c>
      <c r="H26" s="168">
        <f t="shared" si="3"/>
        <v>0.42634257263606851</v>
      </c>
      <c r="I26" s="168"/>
      <c r="J26" s="168">
        <f t="shared" si="0"/>
        <v>27.752438092257194</v>
      </c>
      <c r="K26" s="170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x14ac:dyDescent="0.25">
      <c r="A27" s="162"/>
      <c r="B27" s="162">
        <v>2050</v>
      </c>
      <c r="C27" s="168">
        <f>HLOOKUP(B27,'CO2 and Temp Alt 0 Alt 1'!$J$1:$DP$9,9,FALSE)</f>
        <v>2.8193108229999999</v>
      </c>
      <c r="D27" s="168"/>
      <c r="E27" s="168">
        <f t="shared" si="1"/>
        <v>1.9350497693333333</v>
      </c>
      <c r="F27" s="168">
        <f t="shared" si="2"/>
        <v>3.7444176097969861</v>
      </c>
      <c r="G27" s="168">
        <f>AVERAGE($C$7:C27)</f>
        <v>0.75610921519047614</v>
      </c>
      <c r="H27" s="168">
        <f t="shared" si="3"/>
        <v>0.57170114529595772</v>
      </c>
      <c r="I27" s="168"/>
      <c r="J27" s="168">
        <f t="shared" si="0"/>
        <v>32.70685795638267</v>
      </c>
      <c r="K27" s="170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x14ac:dyDescent="0.25">
      <c r="A28" s="162"/>
      <c r="B28" s="162">
        <v>2055</v>
      </c>
      <c r="C28" s="168">
        <f>HLOOKUP(B28,'CO2 and Temp Alt 0 Alt 1'!$J$1:$DP$9,9,FALSE)</f>
        <v>3.0403425720000001</v>
      </c>
      <c r="D28" s="168"/>
      <c r="E28" s="168">
        <f t="shared" si="1"/>
        <v>2.1816205376666669</v>
      </c>
      <c r="F28" s="168">
        <f t="shared" si="2"/>
        <v>4.7594681703689963</v>
      </c>
      <c r="G28" s="168">
        <f>AVERAGE($C$7:C28)</f>
        <v>0.85993800413636368</v>
      </c>
      <c r="H28" s="168">
        <f t="shared" si="3"/>
        <v>0.73949337095803258</v>
      </c>
      <c r="I28" s="168"/>
      <c r="J28" s="168">
        <f t="shared" si="0"/>
        <v>38.055902984654487</v>
      </c>
      <c r="K28" s="170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x14ac:dyDescent="0.25">
      <c r="A29" s="162"/>
      <c r="B29" s="162">
        <v>2060</v>
      </c>
      <c r="C29" s="168">
        <f>HLOOKUP(B29,'CO2 and Temp Alt 0 Alt 1'!$J$1:$DP$9,9,FALSE)</f>
        <v>3.2924010049999999</v>
      </c>
      <c r="D29" s="168"/>
      <c r="E29" s="168">
        <f t="shared" si="1"/>
        <v>2.4259448291666668</v>
      </c>
      <c r="F29" s="168">
        <f t="shared" si="2"/>
        <v>5.8852083141604883</v>
      </c>
      <c r="G29" s="168">
        <f>AVERAGE($C$7:C29)</f>
        <v>0.96569726504347819</v>
      </c>
      <c r="H29" s="168">
        <f t="shared" si="3"/>
        <v>0.93257120771245372</v>
      </c>
      <c r="I29" s="168"/>
      <c r="J29" s="168">
        <f t="shared" si="0"/>
        <v>43.878288147395786</v>
      </c>
      <c r="K29" s="170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x14ac:dyDescent="0.25">
      <c r="A30" s="162"/>
      <c r="B30" s="162">
        <v>2065</v>
      </c>
      <c r="C30" s="168">
        <f>HLOOKUP(B30,'CO2 and Temp Alt 0 Alt 1'!$J$1:$DP$9,9,FALSE)</f>
        <v>3.5152492089999998</v>
      </c>
      <c r="D30" s="168"/>
      <c r="E30" s="168">
        <f t="shared" si="1"/>
        <v>2.6765419488333335</v>
      </c>
      <c r="F30" s="168">
        <f t="shared" si="2"/>
        <v>7.1638768038645386</v>
      </c>
      <c r="G30" s="168">
        <f>AVERAGE($C$7:C30)</f>
        <v>1.0719285960416667</v>
      </c>
      <c r="H30" s="168">
        <f t="shared" si="3"/>
        <v>1.1490309150118587</v>
      </c>
      <c r="I30" s="168"/>
      <c r="J30" s="168">
        <f t="shared" si="0"/>
        <v>50.106522416489732</v>
      </c>
      <c r="K30" s="170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x14ac:dyDescent="0.25">
      <c r="A31" s="162"/>
      <c r="B31" s="162">
        <v>2070</v>
      </c>
      <c r="C31" s="168">
        <f>HLOOKUP(B31,'CO2 and Temp Alt 0 Alt 1'!$J$1:$DP$9,9,FALSE)</f>
        <v>3.7679337030000002</v>
      </c>
      <c r="D31" s="168"/>
      <c r="E31" s="168">
        <f t="shared" si="1"/>
        <v>2.9224931919999997</v>
      </c>
      <c r="F31" s="168">
        <f t="shared" si="2"/>
        <v>8.5409664572863466</v>
      </c>
      <c r="G31" s="168">
        <f>AVERAGE($C$7:C31)</f>
        <v>1.17976880032</v>
      </c>
      <c r="H31" s="168">
        <f t="shared" si="3"/>
        <v>1.3918544222084919</v>
      </c>
      <c r="I31" s="168"/>
      <c r="J31" s="168">
        <f t="shared" si="0"/>
        <v>56.81848165896055</v>
      </c>
      <c r="K31" s="170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x14ac:dyDescent="0.25">
      <c r="A32" s="162"/>
      <c r="B32" s="162">
        <v>2075</v>
      </c>
      <c r="C32" s="168">
        <f>HLOOKUP(B32,'CO2 and Temp Alt 0 Alt 1'!$J$1:$DP$9,9,FALSE)</f>
        <v>3.9802787909999999</v>
      </c>
      <c r="D32" s="168"/>
      <c r="E32" s="168">
        <f t="shared" si="1"/>
        <v>3.165763943</v>
      </c>
      <c r="F32" s="168">
        <f t="shared" si="2"/>
        <v>10.022061342798906</v>
      </c>
      <c r="G32" s="168">
        <f>AVERAGE($C$7:C32)</f>
        <v>1.2874807230384617</v>
      </c>
      <c r="H32" s="168">
        <f t="shared" si="3"/>
        <v>1.6576066121956401</v>
      </c>
      <c r="I32" s="168"/>
      <c r="J32" s="168">
        <f t="shared" si="0"/>
        <v>63.914081852303006</v>
      </c>
      <c r="K32" s="170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x14ac:dyDescent="0.25">
      <c r="A33" s="162"/>
      <c r="B33" s="162">
        <v>2080</v>
      </c>
      <c r="C33" s="168">
        <f>HLOOKUP(B33,'CO2 and Temp Alt 0 Alt 1'!$J$1:$DP$9,9,FALSE)</f>
        <v>4.2181604479999999</v>
      </c>
      <c r="D33" s="168"/>
      <c r="E33" s="168">
        <f t="shared" si="1"/>
        <v>3.4025860171666671</v>
      </c>
      <c r="F33" s="168">
        <f t="shared" si="2"/>
        <v>11.577591604218123</v>
      </c>
      <c r="G33" s="168">
        <f>AVERAGE($C$7:C33)</f>
        <v>1.3960244165555555</v>
      </c>
      <c r="H33" s="168">
        <f t="shared" si="3"/>
        <v>1.9488841716192793</v>
      </c>
      <c r="I33" s="168"/>
      <c r="J33" s="168">
        <f t="shared" si="0"/>
        <v>71.460412923031569</v>
      </c>
      <c r="K33" s="170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x14ac:dyDescent="0.25">
      <c r="A34" s="162"/>
      <c r="B34" s="162">
        <v>2085</v>
      </c>
      <c r="C34" s="168">
        <f>HLOOKUP(B34,'CO2 and Temp Alt 0 Alt 1'!$J$1:$DP$9,9,FALSE)</f>
        <v>4.4796464619999998</v>
      </c>
      <c r="D34" s="168"/>
      <c r="E34" s="168">
        <f t="shared" si="1"/>
        <v>3.6357276213333329</v>
      </c>
      <c r="F34" s="168">
        <f t="shared" si="2"/>
        <v>13.218515336526135</v>
      </c>
      <c r="G34" s="168">
        <f>AVERAGE($C$7:C34)</f>
        <v>1.5061537753214285</v>
      </c>
      <c r="H34" s="168">
        <f t="shared" si="3"/>
        <v>2.268499194914992</v>
      </c>
      <c r="I34" s="168"/>
      <c r="J34" s="168">
        <f t="shared" si="0"/>
        <v>79.523197030948694</v>
      </c>
      <c r="K34" s="170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x14ac:dyDescent="0.25">
      <c r="A35" s="162"/>
      <c r="B35" s="162">
        <v>2090</v>
      </c>
      <c r="C35" s="168">
        <f>HLOOKUP(B35,'CO2 and Temp Alt 0 Alt 1'!$J$1:$DP$9,9,FALSE)</f>
        <v>4.7177109169999998</v>
      </c>
      <c r="D35" s="168"/>
      <c r="E35" s="168">
        <f t="shared" si="1"/>
        <v>3.8756116029999994</v>
      </c>
      <c r="F35" s="168">
        <f t="shared" si="2"/>
        <v>15.020365297308224</v>
      </c>
      <c r="G35" s="168">
        <f>AVERAGE($C$7:C35)</f>
        <v>1.6168971250344826</v>
      </c>
      <c r="H35" s="168">
        <f t="shared" si="3"/>
        <v>2.6143563129447753</v>
      </c>
      <c r="I35" s="168"/>
      <c r="J35" s="168">
        <f t="shared" si="0"/>
        <v>88.043518359508539</v>
      </c>
      <c r="K35" s="170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x14ac:dyDescent="0.25">
      <c r="A36" s="162"/>
      <c r="B36" s="162">
        <v>2095</v>
      </c>
      <c r="C36" s="168">
        <f>HLOOKUP(B36,'CO2 and Temp Alt 0 Alt 1'!$J$1:$DP$9,9,FALSE)</f>
        <v>4.9752121499999999</v>
      </c>
      <c r="D36" s="168"/>
      <c r="E36" s="168">
        <f t="shared" si="1"/>
        <v>4.1131632549999999</v>
      </c>
      <c r="F36" s="168">
        <f t="shared" si="2"/>
        <v>16.918111962282193</v>
      </c>
      <c r="G36" s="168">
        <f>AVERAGE($C$7:C36)</f>
        <v>1.7288409591999998</v>
      </c>
      <c r="H36" s="168">
        <f t="shared" si="3"/>
        <v>2.9888910622075753</v>
      </c>
      <c r="I36" s="168"/>
      <c r="J36" s="168">
        <f t="shared" si="0"/>
        <v>97.076686438723641</v>
      </c>
      <c r="K36" s="170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x14ac:dyDescent="0.25">
      <c r="A37" s="162"/>
      <c r="B37" s="162">
        <v>2100</v>
      </c>
      <c r="C37" s="168">
        <f>HLOOKUP(B37,'CO2 and Temp Alt 0 Alt 1'!$J$1:$DP$9,9,FALSE)</f>
        <v>5.2021909830000004</v>
      </c>
      <c r="D37" s="168"/>
      <c r="E37" s="168">
        <f>AVERAGE(C31:C36)</f>
        <v>4.3564904118333327</v>
      </c>
      <c r="F37" s="168">
        <f>E37*E37</f>
        <v>18.97900870839576</v>
      </c>
      <c r="G37" s="168">
        <f>AVERAGE($C$7:C37)</f>
        <v>1.8408845083548386</v>
      </c>
      <c r="H37" s="168">
        <f>G37*G37</f>
        <v>3.3888557731008357</v>
      </c>
      <c r="I37" s="168"/>
      <c r="J37" s="168">
        <f>(SUMPRODUCT(E37:H37,$E$4:$H$4)+$D$4)*100</f>
        <v>106.54121713170383</v>
      </c>
      <c r="K37" s="170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EB6D-E191-497E-882D-0ED8291DD7D9}">
  <sheetPr codeName="Sheet11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2"/>
      <c r="B1" s="163" t="s">
        <v>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x14ac:dyDescent="0.25">
      <c r="A2" s="162"/>
      <c r="B2" s="162"/>
      <c r="C2" s="162" t="s">
        <v>145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x14ac:dyDescent="0.25">
      <c r="A3" s="162"/>
      <c r="B3" s="162"/>
      <c r="C3" s="162"/>
      <c r="D3" s="106" t="s">
        <v>118</v>
      </c>
      <c r="E3" s="107" t="s">
        <v>119</v>
      </c>
      <c r="F3" s="107" t="s">
        <v>120</v>
      </c>
      <c r="G3" s="107" t="s">
        <v>121</v>
      </c>
      <c r="H3" s="107" t="s">
        <v>122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1" x14ac:dyDescent="0.25">
      <c r="A4" s="162"/>
      <c r="B4" s="162"/>
      <c r="C4" s="162"/>
      <c r="D4" s="106">
        <f>VLOOKUP($B$1,'ICF SLR Lookup'!$A$5:$F$7,2,FALSE)</f>
        <v>4.7211341248418998E-2</v>
      </c>
      <c r="E4" s="106">
        <f>VLOOKUP($B$1,'ICF SLR Lookup'!$A$5:$F$7,3,FALSE)</f>
        <v>0</v>
      </c>
      <c r="F4" s="106">
        <f>VLOOKUP($B$1,'ICF SLR Lookup'!$A$5:$F$7,4,FALSE)</f>
        <v>0</v>
      </c>
      <c r="G4" s="106">
        <f>VLOOKUP($B$1,'ICF SLR Lookup'!$A$5:$F$7,5,FALSE)</f>
        <v>0.24259022558161961</v>
      </c>
      <c r="H4" s="106">
        <f>VLOOKUP($B$1,'ICF SLR Lookup'!$A$5:$F$7,6,FALSE)</f>
        <v>0.16867647376862901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x14ac:dyDescent="0.25">
      <c r="A6" s="162"/>
      <c r="B6" s="164"/>
      <c r="C6" s="165" t="s">
        <v>146</v>
      </c>
      <c r="D6" s="165" t="s">
        <v>147</v>
      </c>
      <c r="E6" s="165" t="s">
        <v>119</v>
      </c>
      <c r="F6" s="165" t="s">
        <v>120</v>
      </c>
      <c r="G6" s="165" t="s">
        <v>121</v>
      </c>
      <c r="H6" s="165" t="s">
        <v>122</v>
      </c>
      <c r="I6" s="162"/>
      <c r="J6" s="166" t="s">
        <v>148</v>
      </c>
      <c r="K6" s="167" t="s">
        <v>150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x14ac:dyDescent="0.25">
      <c r="A7" s="162"/>
      <c r="B7" s="162">
        <v>1950</v>
      </c>
      <c r="C7" s="168">
        <v>-0.5</v>
      </c>
      <c r="D7" s="169"/>
      <c r="E7" s="169"/>
      <c r="F7" s="169"/>
      <c r="G7" s="169"/>
      <c r="H7" s="169"/>
      <c r="I7" s="168"/>
      <c r="J7" s="16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x14ac:dyDescent="0.25">
      <c r="A8" s="162"/>
      <c r="B8" s="162">
        <v>1955</v>
      </c>
      <c r="C8" s="168">
        <v>-0.5</v>
      </c>
      <c r="D8" s="169"/>
      <c r="E8" s="169"/>
      <c r="F8" s="169"/>
      <c r="G8" s="169"/>
      <c r="H8" s="169"/>
      <c r="I8" s="168"/>
      <c r="J8" s="16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 x14ac:dyDescent="0.25">
      <c r="A9" s="162"/>
      <c r="B9" s="162">
        <v>1960</v>
      </c>
      <c r="C9" s="168">
        <v>-0.7</v>
      </c>
      <c r="D9" s="169"/>
      <c r="E9" s="169"/>
      <c r="F9" s="169"/>
      <c r="G9" s="169"/>
      <c r="H9" s="169"/>
      <c r="I9" s="168"/>
      <c r="J9" s="168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 x14ac:dyDescent="0.25">
      <c r="A10" s="162"/>
      <c r="B10" s="162">
        <v>1965</v>
      </c>
      <c r="C10" s="168">
        <v>-0.5</v>
      </c>
      <c r="D10" s="169"/>
      <c r="E10" s="169"/>
      <c r="F10" s="169"/>
      <c r="G10" s="169"/>
      <c r="H10" s="169"/>
      <c r="I10" s="168"/>
      <c r="J10" s="168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31" x14ac:dyDescent="0.25">
      <c r="A11" s="162"/>
      <c r="B11" s="162">
        <v>1970</v>
      </c>
      <c r="C11" s="168">
        <v>-0.5</v>
      </c>
      <c r="D11" s="169"/>
      <c r="E11" s="169"/>
      <c r="F11" s="169"/>
      <c r="G11" s="169"/>
      <c r="H11" s="169"/>
      <c r="I11" s="168"/>
      <c r="J11" s="168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31" x14ac:dyDescent="0.25">
      <c r="A12" s="162"/>
      <c r="B12" s="162">
        <v>1975</v>
      </c>
      <c r="C12" s="168">
        <v>-0.5</v>
      </c>
      <c r="D12" s="169"/>
      <c r="E12" s="169"/>
      <c r="F12" s="169"/>
      <c r="G12" s="169"/>
      <c r="H12" s="169"/>
      <c r="I12" s="168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x14ac:dyDescent="0.25">
      <c r="A13" s="162"/>
      <c r="B13" s="162">
        <v>1980</v>
      </c>
      <c r="C13" s="168">
        <v>-0.5</v>
      </c>
      <c r="D13" s="168"/>
      <c r="E13" s="168"/>
      <c r="F13" s="168"/>
      <c r="G13" s="168"/>
      <c r="H13" s="168"/>
      <c r="I13" s="168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1" x14ac:dyDescent="0.25">
      <c r="A14" s="162"/>
      <c r="B14" s="162">
        <v>1985</v>
      </c>
      <c r="C14" s="168">
        <v>-0.2</v>
      </c>
      <c r="D14" s="169"/>
      <c r="E14" s="168"/>
      <c r="F14" s="168"/>
      <c r="G14" s="168"/>
      <c r="H14" s="168"/>
      <c r="I14" s="168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5">
      <c r="A15" s="162"/>
      <c r="B15" s="162">
        <v>1990</v>
      </c>
      <c r="C15" s="168">
        <f>HLOOKUP(B15,'CO2 and Temp Alt 0 Alt 1'!$J$1:$DP$29,29,FALSE)</f>
        <v>0.693400617</v>
      </c>
      <c r="D15" s="168"/>
      <c r="E15" s="168">
        <f>AVERAGE(C9:C14)</f>
        <v>-0.48333333333333339</v>
      </c>
      <c r="F15" s="168">
        <f>E15*E15</f>
        <v>0.23361111111111116</v>
      </c>
      <c r="G15" s="168">
        <f>AVERAGE($C$7:C15)</f>
        <v>-0.35628882033333337</v>
      </c>
      <c r="H15" s="168">
        <f>G15*G15</f>
        <v>0.12694172349451829</v>
      </c>
      <c r="I15" s="168"/>
      <c r="J15" s="168">
        <f>(SUMPRODUCT(E15:H15,$E$4:$H$4)+$D$4)*100</f>
        <v>-1.7808761755285811</v>
      </c>
      <c r="K15" s="171">
        <f>J15-'ICF SLR Module (1)'!J15</f>
        <v>0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1" x14ac:dyDescent="0.25">
      <c r="A16" s="162"/>
      <c r="B16" s="162">
        <v>1995</v>
      </c>
      <c r="C16" s="168">
        <f>HLOOKUP(B16,'CO2 and Temp Alt 0 Alt 1'!$J$1:$DP$29,29,FALSE)</f>
        <v>0.60087284399999996</v>
      </c>
      <c r="D16" s="168"/>
      <c r="E16" s="168">
        <f>AVERAGE(C10:C15)</f>
        <v>-0.2510998971666667</v>
      </c>
      <c r="F16" s="168">
        <f>E16*E16</f>
        <v>6.3051158357110587E-2</v>
      </c>
      <c r="G16" s="168">
        <f>AVERAGE($C$7:C16)</f>
        <v>-0.26057265390000006</v>
      </c>
      <c r="H16" s="168">
        <f>G16*G16</f>
        <v>6.7898107960489215E-2</v>
      </c>
      <c r="I16" s="168"/>
      <c r="J16" s="168">
        <f t="shared" ref="J16:J36" si="0">(SUMPRODUCT(E16:H16,$E$4:$H$4)+$D$4)*100</f>
        <v>-0.45482242152463104</v>
      </c>
      <c r="K16" s="171">
        <f>J16-'ICF SLR Module (1)'!J16</f>
        <v>0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x14ac:dyDescent="0.25">
      <c r="A17" s="162"/>
      <c r="B17" s="162">
        <v>2000</v>
      </c>
      <c r="C17" s="168">
        <f>HLOOKUP(B17,'CO2 and Temp Alt 0 Alt 1'!$J$1:$DP$29,29,FALSE)</f>
        <v>0.83500323399999998</v>
      </c>
      <c r="D17" s="168"/>
      <c r="E17" s="168">
        <f>AVERAGE(C11:C16)</f>
        <v>-6.7621089833333328E-2</v>
      </c>
      <c r="F17" s="168">
        <f>E17*E17</f>
        <v>4.572611790247736E-3</v>
      </c>
      <c r="G17" s="168">
        <f>AVERAGE($C$7:C17)</f>
        <v>-0.16097484590909095</v>
      </c>
      <c r="H17" s="168">
        <f>G17*G17</f>
        <v>2.5912901015455573E-2</v>
      </c>
      <c r="I17" s="168"/>
      <c r="J17" s="168">
        <f t="shared" si="0"/>
        <v>1.2531313834768736</v>
      </c>
      <c r="K17" s="171">
        <f>J17-'ICF SLR Module (1)'!J17</f>
        <v>0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x14ac:dyDescent="0.25">
      <c r="A18" s="162"/>
      <c r="B18" s="162">
        <v>2005</v>
      </c>
      <c r="C18" s="168">
        <f>HLOOKUP(B18,'CO2 and Temp Alt 0 Alt 1'!$J$1:$DP$29,29,FALSE)</f>
        <v>0.94525838900000003</v>
      </c>
      <c r="D18" s="168"/>
      <c r="E18" s="168">
        <f>AVERAGE(C12:C17)</f>
        <v>0.15487944916666666</v>
      </c>
      <c r="F18" s="168">
        <f>E18*E18</f>
        <v>2.3987643774170082E-2</v>
      </c>
      <c r="G18" s="168">
        <f>AVERAGE($C$7:C18)</f>
        <v>-6.8788743000000027E-2</v>
      </c>
      <c r="H18" s="168">
        <f>G18*G18</f>
        <v>4.7318911635200528E-3</v>
      </c>
      <c r="I18" s="168"/>
      <c r="J18" s="168">
        <f t="shared" si="0"/>
        <v>3.1322023282292428</v>
      </c>
      <c r="K18" s="171">
        <f>J18-'ICF SLR Module (1)'!J18</f>
        <v>0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x14ac:dyDescent="0.25">
      <c r="A19" s="162"/>
      <c r="B19" s="162">
        <v>2010</v>
      </c>
      <c r="C19" s="168">
        <f>HLOOKUP(B19,'CO2 and Temp Alt 0 Alt 1'!$J$1:$DP$29,29,FALSE)</f>
        <v>1.057970477</v>
      </c>
      <c r="D19" s="168"/>
      <c r="E19" s="168">
        <f>AVERAGE(C13:C18)</f>
        <v>0.39575584733333335</v>
      </c>
      <c r="F19" s="168">
        <f>E19*E19</f>
        <v>0.15662269069852466</v>
      </c>
      <c r="G19" s="168">
        <f>AVERAGE($C$7:C19)</f>
        <v>1.7885043153846127E-2</v>
      </c>
      <c r="H19" s="168">
        <f>G19*G19</f>
        <v>3.1987476861493818E-4</v>
      </c>
      <c r="I19" s="168"/>
      <c r="J19" s="168">
        <f t="shared" si="0"/>
        <v>5.1604033249665049</v>
      </c>
      <c r="K19" s="171">
        <f>J19-'ICF SLR Module (1)'!J19</f>
        <v>0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x14ac:dyDescent="0.25">
      <c r="A20" s="162"/>
      <c r="B20" s="162">
        <v>2015</v>
      </c>
      <c r="C20" s="168">
        <f>HLOOKUP(B20,'CO2 and Temp Alt 0 Alt 1'!$J$1:$DP$29,29,FALSE)</f>
        <v>1.2161785190000001</v>
      </c>
      <c r="D20" s="168"/>
      <c r="E20" s="168">
        <f t="shared" ref="E20:E36" si="1">AVERAGE(C14:C19)</f>
        <v>0.65541759350000006</v>
      </c>
      <c r="F20" s="168">
        <f t="shared" ref="F20:F36" si="2">E20*E20</f>
        <v>0.42957222186933131</v>
      </c>
      <c r="G20" s="168">
        <f>AVERAGE($C$7:C20)</f>
        <v>0.10347743428571425</v>
      </c>
      <c r="H20" s="168">
        <f t="shared" ref="H20:H36" si="3">G20*G20</f>
        <v>1.0707579406354311E-2</v>
      </c>
      <c r="I20" s="168"/>
      <c r="J20" s="168">
        <f t="shared" si="0"/>
        <v>7.412007211125907</v>
      </c>
      <c r="K20" s="171">
        <f>J20-'ICF SLR Module (1)'!J20</f>
        <v>0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x14ac:dyDescent="0.25">
      <c r="A21" s="162"/>
      <c r="B21" s="162">
        <v>2020</v>
      </c>
      <c r="C21" s="168">
        <f>HLOOKUP(B21,'CO2 and Temp Alt 0 Alt 1'!$J$1:$DP$29,29,FALSE)</f>
        <v>1.339886213</v>
      </c>
      <c r="D21" s="168"/>
      <c r="E21" s="168">
        <f t="shared" si="1"/>
        <v>0.8914473466666667</v>
      </c>
      <c r="F21" s="168">
        <f t="shared" si="2"/>
        <v>0.79467837187904022</v>
      </c>
      <c r="G21" s="168">
        <f>AVERAGE($C$7:C21)</f>
        <v>0.18590468619999995</v>
      </c>
      <c r="H21" s="168">
        <f t="shared" si="3"/>
        <v>3.4560552351120453E-2</v>
      </c>
      <c r="I21" s="168"/>
      <c r="J21" s="168">
        <f t="shared" si="0"/>
        <v>9.8139553112440296</v>
      </c>
      <c r="K21" s="171">
        <f>J21-'ICF SLR Module (1)'!J21</f>
        <v>0</v>
      </c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x14ac:dyDescent="0.25">
      <c r="A22" s="162"/>
      <c r="B22" s="162">
        <v>2025</v>
      </c>
      <c r="C22" s="168">
        <f>HLOOKUP(B22,'CO2 and Temp Alt 0 Alt 1'!$J$1:$DP$29,29,FALSE)</f>
        <v>1.5743968230000001</v>
      </c>
      <c r="D22" s="168"/>
      <c r="E22" s="168">
        <f t="shared" si="1"/>
        <v>0.99919494599999992</v>
      </c>
      <c r="F22" s="168">
        <f t="shared" si="2"/>
        <v>0.99839054011194273</v>
      </c>
      <c r="G22" s="168">
        <f>AVERAGE($C$7:C22)</f>
        <v>0.27268544474999995</v>
      </c>
      <c r="H22" s="168">
        <f t="shared" si="3"/>
        <v>7.4357351778505276E-2</v>
      </c>
      <c r="I22" s="168"/>
      <c r="J22" s="168">
        <f t="shared" si="0"/>
        <v>12.590450069991753</v>
      </c>
      <c r="K22" s="171">
        <f>J22-'ICF SLR Module (1)'!J22</f>
        <v>0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x14ac:dyDescent="0.25">
      <c r="A23" s="162"/>
      <c r="B23" s="162">
        <v>2030</v>
      </c>
      <c r="C23" s="168">
        <f>HLOOKUP(B23,'CO2 and Temp Alt 0 Alt 1'!$J$1:$DP$29,29,FALSE)</f>
        <v>1.788746787</v>
      </c>
      <c r="D23" s="168"/>
      <c r="E23" s="168">
        <f t="shared" si="1"/>
        <v>1.1614489425000001</v>
      </c>
      <c r="F23" s="168">
        <f t="shared" si="2"/>
        <v>1.3489636460343686</v>
      </c>
      <c r="G23" s="168">
        <f>AVERAGE($C$7:C23)</f>
        <v>0.36186552370588232</v>
      </c>
      <c r="H23" s="168">
        <f t="shared" si="3"/>
        <v>0.13094665724693247</v>
      </c>
      <c r="I23" s="168"/>
      <c r="J23" s="168">
        <f t="shared" si="0"/>
        <v>15.708400067064176</v>
      </c>
      <c r="K23" s="171">
        <f>J23-'ICF SLR Module (1)'!J23</f>
        <v>-1.5337479133847864E-4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x14ac:dyDescent="0.25">
      <c r="A24" s="162"/>
      <c r="B24" s="162">
        <v>2035</v>
      </c>
      <c r="C24" s="168">
        <f>HLOOKUP(B24,'CO2 and Temp Alt 0 Alt 1'!$J$1:$DP$29,29,FALSE)</f>
        <v>2.0394234500000001</v>
      </c>
      <c r="D24" s="168"/>
      <c r="E24" s="168">
        <f t="shared" si="1"/>
        <v>1.3204062013333333</v>
      </c>
      <c r="F24" s="168">
        <f t="shared" si="2"/>
        <v>1.7434725365195232</v>
      </c>
      <c r="G24" s="168">
        <f>AVERAGE($C$7:C24)</f>
        <v>0.4550631862777777</v>
      </c>
      <c r="H24" s="168">
        <f t="shared" si="3"/>
        <v>0.2070825035052834</v>
      </c>
      <c r="I24" s="168"/>
      <c r="J24" s="168">
        <f t="shared" si="0"/>
        <v>19.253516873188662</v>
      </c>
      <c r="K24" s="171">
        <f>J24-'ICF SLR Module (1)'!J24</f>
        <v>-4.1767484101029595E-4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x14ac:dyDescent="0.25">
      <c r="A25" s="162"/>
      <c r="B25" s="162">
        <v>2040</v>
      </c>
      <c r="C25" s="168">
        <f>HLOOKUP(B25,'CO2 and Temp Alt 0 Alt 1'!$J$1:$DP$29,29,FALSE)</f>
        <v>2.3082023970000001</v>
      </c>
      <c r="D25" s="168"/>
      <c r="E25" s="168">
        <f t="shared" si="1"/>
        <v>1.5027670448333332</v>
      </c>
      <c r="F25" s="168">
        <f t="shared" si="2"/>
        <v>2.2583087910371096</v>
      </c>
      <c r="G25" s="168">
        <f>AVERAGE($C$7:C25)</f>
        <v>0.55259682894736839</v>
      </c>
      <c r="H25" s="168">
        <f t="shared" si="3"/>
        <v>0.3053632553626871</v>
      </c>
      <c r="I25" s="168"/>
      <c r="J25" s="168">
        <f t="shared" si="0"/>
        <v>23.27735277715362</v>
      </c>
      <c r="K25" s="171">
        <f>J25-'ICF SLR Module (1)'!J25</f>
        <v>-6.6971191596110202E-4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x14ac:dyDescent="0.25">
      <c r="A26" s="162"/>
      <c r="B26" s="162">
        <v>2045</v>
      </c>
      <c r="C26" s="168">
        <f>HLOOKUP(B26,'CO2 and Temp Alt 0 Alt 1'!$J$1:$DP$29,29,FALSE)</f>
        <v>2.5592180459999998</v>
      </c>
      <c r="D26" s="168"/>
      <c r="E26" s="168">
        <f t="shared" si="1"/>
        <v>1.7111390315000001</v>
      </c>
      <c r="F26" s="168">
        <f t="shared" si="2"/>
        <v>2.9279967851227586</v>
      </c>
      <c r="G26" s="168">
        <f>AVERAGE($C$7:C26)</f>
        <v>0.65292788979999994</v>
      </c>
      <c r="H26" s="168">
        <f t="shared" si="3"/>
        <v>0.42631482927868086</v>
      </c>
      <c r="I26" s="168"/>
      <c r="J26" s="168">
        <f t="shared" si="0"/>
        <v>27.751454744153481</v>
      </c>
      <c r="K26" s="171">
        <f>J26-'ICF SLR Module (1)'!J26</f>
        <v>-9.8334810371270009E-4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x14ac:dyDescent="0.25">
      <c r="A27" s="162"/>
      <c r="B27" s="162">
        <v>2050</v>
      </c>
      <c r="C27" s="168">
        <f>HLOOKUP(B27,'CO2 and Temp Alt 0 Alt 1'!$J$1:$DP$29,29,FALSE)</f>
        <v>2.8191991230000002</v>
      </c>
      <c r="D27" s="168"/>
      <c r="E27" s="168">
        <f t="shared" si="1"/>
        <v>1.9349789526666665</v>
      </c>
      <c r="F27" s="168">
        <f t="shared" si="2"/>
        <v>3.7441435472629898</v>
      </c>
      <c r="G27" s="168">
        <f>AVERAGE($C$7:C27)</f>
        <v>0.75608366280952377</v>
      </c>
      <c r="H27" s="168">
        <f t="shared" si="3"/>
        <v>0.57166250516746564</v>
      </c>
      <c r="I27" s="168"/>
      <c r="J27" s="168">
        <f t="shared" si="0"/>
        <v>32.705586312534741</v>
      </c>
      <c r="K27" s="171">
        <f>J27-'ICF SLR Module (1)'!J27</f>
        <v>-1.2716438479287717E-3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x14ac:dyDescent="0.25">
      <c r="A28" s="162"/>
      <c r="B28" s="162">
        <v>2055</v>
      </c>
      <c r="C28" s="168">
        <f>HLOOKUP(B28,'CO2 and Temp Alt 0 Alt 1'!$J$1:$DP$29,29,FALSE)</f>
        <v>3.0402159719999999</v>
      </c>
      <c r="D28" s="168"/>
      <c r="E28" s="168">
        <f t="shared" si="1"/>
        <v>2.1815311043333332</v>
      </c>
      <c r="F28" s="168">
        <f t="shared" si="2"/>
        <v>4.7590779591738119</v>
      </c>
      <c r="G28" s="168">
        <f>AVERAGE($C$7:C28)</f>
        <v>0.85990785868181807</v>
      </c>
      <c r="H28" s="168">
        <f t="shared" si="3"/>
        <v>0.73944152542274955</v>
      </c>
      <c r="I28" s="168"/>
      <c r="J28" s="168">
        <f t="shared" si="0"/>
        <v>38.054297173185411</v>
      </c>
      <c r="K28" s="171">
        <f>J28-'ICF SLR Module (1)'!J28</f>
        <v>-1.6058114690764569E-3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x14ac:dyDescent="0.25">
      <c r="A29" s="162"/>
      <c r="B29" s="162">
        <v>2060</v>
      </c>
      <c r="C29" s="168">
        <f>HLOOKUP(B29,'CO2 and Temp Alt 0 Alt 1'!$J$1:$DP$29,29,FALSE)</f>
        <v>3.2922876049999998</v>
      </c>
      <c r="D29" s="168"/>
      <c r="E29" s="168">
        <f t="shared" si="1"/>
        <v>2.4258342958333334</v>
      </c>
      <c r="F29" s="168">
        <f t="shared" si="2"/>
        <v>5.8846720308412044</v>
      </c>
      <c r="G29" s="168">
        <f>AVERAGE($C$7:C29)</f>
        <v>0.96566349982608679</v>
      </c>
      <c r="H29" s="168">
        <f t="shared" si="3"/>
        <v>0.93250599489636676</v>
      </c>
      <c r="I29" s="168"/>
      <c r="J29" s="168">
        <f t="shared" si="0"/>
        <v>43.876369049439198</v>
      </c>
      <c r="K29" s="171">
        <f>J29-'ICF SLR Module (1)'!J29</f>
        <v>-1.9190979565877342E-3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x14ac:dyDescent="0.25">
      <c r="A30" s="162"/>
      <c r="B30" s="162">
        <v>2065</v>
      </c>
      <c r="C30" s="168">
        <f>HLOOKUP(B30,'CO2 and Temp Alt 0 Alt 1'!$J$1:$DP$29,29,FALSE)</f>
        <v>3.5151192089999999</v>
      </c>
      <c r="D30" s="168"/>
      <c r="E30" s="168">
        <f t="shared" si="1"/>
        <v>2.6764244321666664</v>
      </c>
      <c r="F30" s="168">
        <f t="shared" si="2"/>
        <v>7.1632477410986626</v>
      </c>
      <c r="G30" s="168">
        <f>AVERAGE($C$7:C30)</f>
        <v>1.0718908210416664</v>
      </c>
      <c r="H30" s="168">
        <f t="shared" si="3"/>
        <v>1.1489499322333778</v>
      </c>
      <c r="I30" s="168"/>
      <c r="J30" s="168">
        <f t="shared" si="0"/>
        <v>50.104240042961564</v>
      </c>
      <c r="K30" s="171">
        <f>J30-'ICF SLR Module (1)'!J30</f>
        <v>-2.282373528167625E-3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x14ac:dyDescent="0.25">
      <c r="A31" s="162"/>
      <c r="B31" s="162">
        <v>2070</v>
      </c>
      <c r="C31" s="168">
        <f>HLOOKUP(B31,'CO2 and Temp Alt 0 Alt 1'!$J$1:$DP$29,29,FALSE)</f>
        <v>3.767812003</v>
      </c>
      <c r="D31" s="168"/>
      <c r="E31" s="168">
        <f t="shared" si="1"/>
        <v>2.9223737253333333</v>
      </c>
      <c r="F31" s="168">
        <f t="shared" si="2"/>
        <v>8.5402681905186242</v>
      </c>
      <c r="G31" s="168">
        <f>AVERAGE($C$7:C31)</f>
        <v>1.1797276683199998</v>
      </c>
      <c r="H31" s="168">
        <f t="shared" si="3"/>
        <v>1.3917573713997433</v>
      </c>
      <c r="I31" s="168"/>
      <c r="J31" s="168">
        <f t="shared" si="0"/>
        <v>56.815846818025072</v>
      </c>
      <c r="K31" s="171">
        <f>J31-'ICF SLR Module (1)'!J31</f>
        <v>-2.6348409354781666E-3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x14ac:dyDescent="0.25">
      <c r="A32" s="162"/>
      <c r="B32" s="162">
        <v>2075</v>
      </c>
      <c r="C32" s="168">
        <f>HLOOKUP(B32,'CO2 and Temp Alt 0 Alt 1'!$J$1:$DP$29,29,FALSE)</f>
        <v>3.9801338909999999</v>
      </c>
      <c r="D32" s="168"/>
      <c r="E32" s="168">
        <f t="shared" si="1"/>
        <v>3.1656419929999999</v>
      </c>
      <c r="F32" s="168">
        <f t="shared" si="2"/>
        <v>10.021289227845012</v>
      </c>
      <c r="G32" s="168">
        <f>AVERAGE($C$7:C32)</f>
        <v>1.2874355999615381</v>
      </c>
      <c r="H32" s="168">
        <f t="shared" si="3"/>
        <v>1.6574904240483257</v>
      </c>
      <c r="I32" s="168"/>
      <c r="J32" s="168">
        <f t="shared" si="0"/>
        <v>63.91102738986374</v>
      </c>
      <c r="K32" s="171">
        <f>J32-'ICF SLR Module (1)'!J32</f>
        <v>-3.0544624392661035E-3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x14ac:dyDescent="0.25">
      <c r="A33" s="162"/>
      <c r="B33" s="162">
        <v>2080</v>
      </c>
      <c r="C33" s="168">
        <f>HLOOKUP(B33,'CO2 and Temp Alt 0 Alt 1'!$J$1:$DP$29,29,FALSE)</f>
        <v>4.2180370480000002</v>
      </c>
      <c r="D33" s="168"/>
      <c r="E33" s="168">
        <f t="shared" si="1"/>
        <v>3.4024613005000002</v>
      </c>
      <c r="F33" s="168">
        <f t="shared" si="2"/>
        <v>11.576742901400152</v>
      </c>
      <c r="G33" s="168">
        <f>AVERAGE($C$7:C33)</f>
        <v>1.395976394333333</v>
      </c>
      <c r="H33" s="168">
        <f t="shared" si="3"/>
        <v>1.9487500935358932</v>
      </c>
      <c r="I33" s="168"/>
      <c r="J33" s="168">
        <f t="shared" si="0"/>
        <v>71.456986369027859</v>
      </c>
      <c r="K33" s="171">
        <f>J33-'ICF SLR Module (1)'!J33</f>
        <v>-3.4265540037097253E-3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x14ac:dyDescent="0.25">
      <c r="A34" s="162"/>
      <c r="B34" s="162">
        <v>2085</v>
      </c>
      <c r="C34" s="168">
        <f>HLOOKUP(B34,'CO2 and Temp Alt 0 Alt 1'!$J$1:$DP$29,29,FALSE)</f>
        <v>4.4795081620000001</v>
      </c>
      <c r="D34" s="168"/>
      <c r="E34" s="168">
        <f t="shared" si="1"/>
        <v>3.6356009546666663</v>
      </c>
      <c r="F34" s="168">
        <f t="shared" si="2"/>
        <v>13.217594301573175</v>
      </c>
      <c r="G34" s="168">
        <f>AVERAGE($C$7:C34)</f>
        <v>1.5061025288928569</v>
      </c>
      <c r="H34" s="168">
        <f t="shared" si="3"/>
        <v>2.2683448275374589</v>
      </c>
      <c r="I34" s="168"/>
      <c r="J34" s="168">
        <f t="shared" si="0"/>
        <v>79.519350028191241</v>
      </c>
      <c r="K34" s="171">
        <f>J34-'ICF SLR Module (1)'!J34</f>
        <v>-3.8470027574533106E-3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x14ac:dyDescent="0.25">
      <c r="A35" s="162"/>
      <c r="B35" s="162">
        <v>2090</v>
      </c>
      <c r="C35" s="168">
        <f>HLOOKUP(B35,'CO2 and Temp Alt 0 Alt 1'!$J$1:$DP$29,29,FALSE)</f>
        <v>4.7175809170000003</v>
      </c>
      <c r="D35" s="168"/>
      <c r="E35" s="168">
        <f t="shared" si="1"/>
        <v>3.8754829863333335</v>
      </c>
      <c r="F35" s="168">
        <f t="shared" si="2"/>
        <v>15.019368377359132</v>
      </c>
      <c r="G35" s="168">
        <f>AVERAGE($C$7:C35)</f>
        <v>1.6168431629655169</v>
      </c>
      <c r="H35" s="168">
        <f t="shared" si="3"/>
        <v>2.614181813628337</v>
      </c>
      <c r="I35" s="168"/>
      <c r="J35" s="168">
        <f t="shared" si="0"/>
        <v>88.039265899523016</v>
      </c>
      <c r="K35" s="171">
        <f>J35-'ICF SLR Module (1)'!J35</f>
        <v>-4.2524599855227052E-3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x14ac:dyDescent="0.25">
      <c r="A36" s="162"/>
      <c r="B36" s="162">
        <v>2095</v>
      </c>
      <c r="C36" s="168">
        <f>HLOOKUP(B36,'CO2 and Temp Alt 0 Alt 1'!$J$1:$DP$29,29,FALSE)</f>
        <v>4.9750836500000002</v>
      </c>
      <c r="D36" s="168"/>
      <c r="E36" s="168">
        <f t="shared" si="1"/>
        <v>4.1130318716666663</v>
      </c>
      <c r="F36" s="168">
        <f t="shared" si="2"/>
        <v>16.917031177345802</v>
      </c>
      <c r="G36" s="168">
        <f>AVERAGE($C$7:C36)</f>
        <v>1.7287845125333332</v>
      </c>
      <c r="H36" s="168">
        <f t="shared" si="3"/>
        <v>2.9886958907751144</v>
      </c>
      <c r="I36" s="168"/>
      <c r="J36" s="168">
        <f t="shared" si="0"/>
        <v>97.072025014862845</v>
      </c>
      <c r="K36" s="171">
        <f>J36-'ICF SLR Module (1)'!J36</f>
        <v>-4.6614238607958214E-3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x14ac:dyDescent="0.25">
      <c r="A37" s="162"/>
      <c r="B37" s="162">
        <v>2100</v>
      </c>
      <c r="C37" s="168">
        <f>HLOOKUP(B37,'CO2 and Temp Alt 0 Alt 1'!$J$1:$DP$29,29,FALSE)</f>
        <v>5.2020543830000001</v>
      </c>
      <c r="D37" s="168"/>
      <c r="E37" s="168">
        <f>AVERAGE(C31:C36)</f>
        <v>4.3563592785000003</v>
      </c>
      <c r="F37" s="168">
        <f>E37*E37</f>
        <v>18.977866163373044</v>
      </c>
      <c r="G37" s="168">
        <f>AVERAGE($C$7:C37)</f>
        <v>1.8408254760967739</v>
      </c>
      <c r="H37" s="168">
        <f>G37*G37</f>
        <v>3.3886384334469146</v>
      </c>
      <c r="I37" s="168"/>
      <c r="J37" s="168">
        <f>(SUMPRODUCT(E37:H37,$E$4:$H$4)+$D$4)*100</f>
        <v>106.53611905818043</v>
      </c>
      <c r="K37" s="171">
        <f>J37-'ICF SLR Module (1)'!J37</f>
        <v>-5.0980735233991936E-3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9A9AE-6505-4E92-B8D6-01B9A638927F}">
  <sheetPr codeName="Sheet13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2"/>
      <c r="B1" s="163" t="s">
        <v>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x14ac:dyDescent="0.25">
      <c r="A2" s="162"/>
      <c r="B2" s="162"/>
      <c r="C2" s="162" t="s">
        <v>145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x14ac:dyDescent="0.25">
      <c r="A3" s="162"/>
      <c r="B3" s="162"/>
      <c r="C3" s="162"/>
      <c r="D3" s="106" t="s">
        <v>118</v>
      </c>
      <c r="E3" s="107" t="s">
        <v>119</v>
      </c>
      <c r="F3" s="107" t="s">
        <v>120</v>
      </c>
      <c r="G3" s="107" t="s">
        <v>121</v>
      </c>
      <c r="H3" s="107" t="s">
        <v>122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1" x14ac:dyDescent="0.25">
      <c r="A4" s="162"/>
      <c r="B4" s="162"/>
      <c r="C4" s="162"/>
      <c r="D4" s="106">
        <f>VLOOKUP($B$1,'ICF SLR Lookup'!$A$5:$F$7,2,FALSE)</f>
        <v>4.7211341248418998E-2</v>
      </c>
      <c r="E4" s="106">
        <f>VLOOKUP($B$1,'ICF SLR Lookup'!$A$5:$F$7,3,FALSE)</f>
        <v>0</v>
      </c>
      <c r="F4" s="106">
        <f>VLOOKUP($B$1,'ICF SLR Lookup'!$A$5:$F$7,4,FALSE)</f>
        <v>0</v>
      </c>
      <c r="G4" s="106">
        <f>VLOOKUP($B$1,'ICF SLR Lookup'!$A$5:$F$7,5,FALSE)</f>
        <v>0.24259022558161961</v>
      </c>
      <c r="H4" s="106">
        <f>VLOOKUP($B$1,'ICF SLR Lookup'!$A$5:$F$7,6,FALSE)</f>
        <v>0.16867647376862901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x14ac:dyDescent="0.25">
      <c r="A6" s="162"/>
      <c r="B6" s="164"/>
      <c r="C6" s="165" t="s">
        <v>146</v>
      </c>
      <c r="D6" s="165" t="s">
        <v>147</v>
      </c>
      <c r="E6" s="165" t="s">
        <v>119</v>
      </c>
      <c r="F6" s="165" t="s">
        <v>120</v>
      </c>
      <c r="G6" s="165" t="s">
        <v>121</v>
      </c>
      <c r="H6" s="165" t="s">
        <v>122</v>
      </c>
      <c r="I6" s="162"/>
      <c r="J6" s="166" t="s">
        <v>148</v>
      </c>
      <c r="K6" s="167" t="s">
        <v>151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x14ac:dyDescent="0.25">
      <c r="A7" s="162"/>
      <c r="B7" s="162">
        <v>1950</v>
      </c>
      <c r="C7" s="168">
        <v>-0.5</v>
      </c>
      <c r="D7" s="169"/>
      <c r="E7" s="169"/>
      <c r="F7" s="169"/>
      <c r="G7" s="169"/>
      <c r="H7" s="169"/>
      <c r="I7" s="168"/>
      <c r="J7" s="16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x14ac:dyDescent="0.25">
      <c r="A8" s="162"/>
      <c r="B8" s="162">
        <v>1955</v>
      </c>
      <c r="C8" s="168">
        <v>-0.5</v>
      </c>
      <c r="D8" s="169"/>
      <c r="E8" s="169"/>
      <c r="F8" s="169"/>
      <c r="G8" s="169"/>
      <c r="H8" s="169"/>
      <c r="I8" s="168"/>
      <c r="J8" s="16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 x14ac:dyDescent="0.25">
      <c r="A9" s="162"/>
      <c r="B9" s="162">
        <v>1960</v>
      </c>
      <c r="C9" s="168">
        <v>-0.7</v>
      </c>
      <c r="D9" s="169"/>
      <c r="E9" s="169"/>
      <c r="F9" s="169"/>
      <c r="G9" s="169"/>
      <c r="H9" s="169"/>
      <c r="I9" s="168"/>
      <c r="J9" s="168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 x14ac:dyDescent="0.25">
      <c r="A10" s="162"/>
      <c r="B10" s="162">
        <v>1965</v>
      </c>
      <c r="C10" s="168">
        <v>-0.5</v>
      </c>
      <c r="D10" s="169"/>
      <c r="E10" s="169"/>
      <c r="F10" s="169"/>
      <c r="G10" s="169"/>
      <c r="H10" s="169"/>
      <c r="I10" s="168"/>
      <c r="J10" s="168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31" x14ac:dyDescent="0.25">
      <c r="A11" s="162"/>
      <c r="B11" s="162">
        <v>1970</v>
      </c>
      <c r="C11" s="168">
        <v>-0.5</v>
      </c>
      <c r="D11" s="169"/>
      <c r="E11" s="169"/>
      <c r="F11" s="169"/>
      <c r="G11" s="169"/>
      <c r="H11" s="169"/>
      <c r="I11" s="168"/>
      <c r="J11" s="168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31" x14ac:dyDescent="0.25">
      <c r="A12" s="162"/>
      <c r="B12" s="162">
        <v>1975</v>
      </c>
      <c r="C12" s="168">
        <v>-0.5</v>
      </c>
      <c r="D12" s="169"/>
      <c r="E12" s="169"/>
      <c r="F12" s="169"/>
      <c r="G12" s="169"/>
      <c r="H12" s="169"/>
      <c r="I12" s="168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x14ac:dyDescent="0.25">
      <c r="A13" s="162"/>
      <c r="B13" s="162">
        <v>1980</v>
      </c>
      <c r="C13" s="168">
        <v>-0.5</v>
      </c>
      <c r="D13" s="168"/>
      <c r="E13" s="168"/>
      <c r="F13" s="168"/>
      <c r="G13" s="168"/>
      <c r="H13" s="168"/>
      <c r="I13" s="168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1" x14ac:dyDescent="0.25">
      <c r="A14" s="162"/>
      <c r="B14" s="162">
        <v>1985</v>
      </c>
      <c r="C14" s="168">
        <v>-0.2</v>
      </c>
      <c r="D14" s="169"/>
      <c r="E14" s="168"/>
      <c r="F14" s="168"/>
      <c r="G14" s="168"/>
      <c r="H14" s="168"/>
      <c r="I14" s="168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5">
      <c r="A15" s="162"/>
      <c r="B15" s="162">
        <v>1990</v>
      </c>
      <c r="C15" s="168">
        <f>HLOOKUP(B15,'CO2 and Temp Alt 2 Alt 3'!$J$1:$DP$9,9,FALSE)</f>
        <v>0.693400617</v>
      </c>
      <c r="D15" s="168"/>
      <c r="E15" s="168">
        <f>AVERAGE(C9:C14)</f>
        <v>-0.48333333333333339</v>
      </c>
      <c r="F15" s="168">
        <f>E15*E15</f>
        <v>0.23361111111111116</v>
      </c>
      <c r="G15" s="168">
        <f>AVERAGE($C$7:C15)</f>
        <v>-0.35628882033333337</v>
      </c>
      <c r="H15" s="168">
        <f>G15*G15</f>
        <v>0.12694172349451829</v>
      </c>
      <c r="I15" s="168"/>
      <c r="J15" s="168">
        <f>(SUMPRODUCT(E15:H15,$E$4:$H$4)+$D$4)*100</f>
        <v>-1.7808761755285811</v>
      </c>
      <c r="K15" s="172">
        <f>J15-'ICF SLR Module (1)'!J15</f>
        <v>0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1" x14ac:dyDescent="0.25">
      <c r="A16" s="162"/>
      <c r="B16" s="162">
        <v>1995</v>
      </c>
      <c r="C16" s="168">
        <f>HLOOKUP(B16,'CO2 and Temp Alt 2 Alt 3'!$J$1:$DP$9,9,FALSE)</f>
        <v>0.60087284399999996</v>
      </c>
      <c r="D16" s="168"/>
      <c r="E16" s="168">
        <f>AVERAGE(C10:C15)</f>
        <v>-0.2510998971666667</v>
      </c>
      <c r="F16" s="168">
        <f>E16*E16</f>
        <v>6.3051158357110587E-2</v>
      </c>
      <c r="G16" s="168">
        <f>AVERAGE($C$7:C16)</f>
        <v>-0.26057265390000006</v>
      </c>
      <c r="H16" s="168">
        <f>G16*G16</f>
        <v>6.7898107960489215E-2</v>
      </c>
      <c r="I16" s="168"/>
      <c r="J16" s="168">
        <f t="shared" ref="J16:J36" si="0">(SUMPRODUCT(E16:H16,$E$4:$H$4)+$D$4)*100</f>
        <v>-0.45482242152463104</v>
      </c>
      <c r="K16" s="172">
        <f>J16-'ICF SLR Module (1)'!J16</f>
        <v>0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x14ac:dyDescent="0.25">
      <c r="A17" s="162"/>
      <c r="B17" s="162">
        <v>2000</v>
      </c>
      <c r="C17" s="168">
        <f>HLOOKUP(B17,'CO2 and Temp Alt 2 Alt 3'!$J$1:$DP$9,9,FALSE)</f>
        <v>0.83500323399999998</v>
      </c>
      <c r="D17" s="168"/>
      <c r="E17" s="168">
        <f>AVERAGE(C11:C16)</f>
        <v>-6.7621089833333328E-2</v>
      </c>
      <c r="F17" s="168">
        <f>E17*E17</f>
        <v>4.572611790247736E-3</v>
      </c>
      <c r="G17" s="168">
        <f>AVERAGE($C$7:C17)</f>
        <v>-0.16097484590909095</v>
      </c>
      <c r="H17" s="168">
        <f>G17*G17</f>
        <v>2.5912901015455573E-2</v>
      </c>
      <c r="I17" s="168"/>
      <c r="J17" s="168">
        <f t="shared" si="0"/>
        <v>1.2531313834768736</v>
      </c>
      <c r="K17" s="172">
        <f>J17-'ICF SLR Module (1)'!J17</f>
        <v>0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x14ac:dyDescent="0.25">
      <c r="A18" s="162"/>
      <c r="B18" s="162">
        <v>2005</v>
      </c>
      <c r="C18" s="168">
        <f>HLOOKUP(B18,'CO2 and Temp Alt 2 Alt 3'!$J$1:$DP$9,9,FALSE)</f>
        <v>0.94525838900000003</v>
      </c>
      <c r="D18" s="168"/>
      <c r="E18" s="168">
        <f>AVERAGE(C12:C17)</f>
        <v>0.15487944916666666</v>
      </c>
      <c r="F18" s="168">
        <f>E18*E18</f>
        <v>2.3987643774170082E-2</v>
      </c>
      <c r="G18" s="168">
        <f>AVERAGE($C$7:C18)</f>
        <v>-6.8788743000000027E-2</v>
      </c>
      <c r="H18" s="168">
        <f>G18*G18</f>
        <v>4.7318911635200528E-3</v>
      </c>
      <c r="I18" s="168"/>
      <c r="J18" s="168">
        <f t="shared" si="0"/>
        <v>3.1322023282292428</v>
      </c>
      <c r="K18" s="172">
        <f>J18-'ICF SLR Module (1)'!J18</f>
        <v>0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x14ac:dyDescent="0.25">
      <c r="A19" s="162"/>
      <c r="B19" s="162">
        <v>2010</v>
      </c>
      <c r="C19" s="168">
        <f>HLOOKUP(B19,'CO2 and Temp Alt 2 Alt 3'!$J$1:$DP$9,9,FALSE)</f>
        <v>1.057970477</v>
      </c>
      <c r="D19" s="168"/>
      <c r="E19" s="168">
        <f>AVERAGE(C13:C18)</f>
        <v>0.39575584733333335</v>
      </c>
      <c r="F19" s="168">
        <f>E19*E19</f>
        <v>0.15662269069852466</v>
      </c>
      <c r="G19" s="168">
        <f>AVERAGE($C$7:C19)</f>
        <v>1.7885043153846127E-2</v>
      </c>
      <c r="H19" s="168">
        <f>G19*G19</f>
        <v>3.1987476861493818E-4</v>
      </c>
      <c r="I19" s="168"/>
      <c r="J19" s="168">
        <f t="shared" si="0"/>
        <v>5.1604033249665049</v>
      </c>
      <c r="K19" s="172">
        <f>J19-'ICF SLR Module (1)'!J19</f>
        <v>0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x14ac:dyDescent="0.25">
      <c r="A20" s="162"/>
      <c r="B20" s="162">
        <v>2015</v>
      </c>
      <c r="C20" s="168">
        <f>HLOOKUP(B20,'CO2 and Temp Alt 2 Alt 3'!$J$1:$DP$9,9,FALSE)</f>
        <v>1.2161785190000001</v>
      </c>
      <c r="D20" s="168"/>
      <c r="E20" s="168">
        <f t="shared" ref="E20:E36" si="1">AVERAGE(C14:C19)</f>
        <v>0.65541759350000006</v>
      </c>
      <c r="F20" s="168">
        <f t="shared" ref="F20:F36" si="2">E20*E20</f>
        <v>0.42957222186933131</v>
      </c>
      <c r="G20" s="168">
        <f>AVERAGE($C$7:C20)</f>
        <v>0.10347743428571425</v>
      </c>
      <c r="H20" s="168">
        <f t="shared" ref="H20:H36" si="3">G20*G20</f>
        <v>1.0707579406354311E-2</v>
      </c>
      <c r="I20" s="168"/>
      <c r="J20" s="168">
        <f t="shared" si="0"/>
        <v>7.412007211125907</v>
      </c>
      <c r="K20" s="172">
        <f>J20-'ICF SLR Module (1)'!J20</f>
        <v>0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x14ac:dyDescent="0.25">
      <c r="A21" s="162"/>
      <c r="B21" s="162">
        <v>2020</v>
      </c>
      <c r="C21" s="168">
        <f>HLOOKUP(B21,'CO2 and Temp Alt 2 Alt 3'!$J$1:$DP$9,9,FALSE)</f>
        <v>1.339886213</v>
      </c>
      <c r="D21" s="168"/>
      <c r="E21" s="168">
        <f t="shared" si="1"/>
        <v>0.8914473466666667</v>
      </c>
      <c r="F21" s="168">
        <f t="shared" si="2"/>
        <v>0.79467837187904022</v>
      </c>
      <c r="G21" s="168">
        <f>AVERAGE($C$7:C21)</f>
        <v>0.18590468619999995</v>
      </c>
      <c r="H21" s="168">
        <f t="shared" si="3"/>
        <v>3.4560552351120453E-2</v>
      </c>
      <c r="I21" s="168"/>
      <c r="J21" s="168">
        <f t="shared" si="0"/>
        <v>9.8139553112440296</v>
      </c>
      <c r="K21" s="172">
        <f>J21-'ICF SLR Module (1)'!J21</f>
        <v>0</v>
      </c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x14ac:dyDescent="0.25">
      <c r="A22" s="162"/>
      <c r="B22" s="162">
        <v>2025</v>
      </c>
      <c r="C22" s="168">
        <f>HLOOKUP(B22,'CO2 and Temp Alt 2 Alt 3'!$J$1:$DP$9,9,FALSE)</f>
        <v>1.574395123</v>
      </c>
      <c r="D22" s="168"/>
      <c r="E22" s="168">
        <f t="shared" si="1"/>
        <v>0.99919494599999992</v>
      </c>
      <c r="F22" s="168">
        <f t="shared" si="2"/>
        <v>0.99839054011194273</v>
      </c>
      <c r="G22" s="168">
        <f>AVERAGE($C$7:C22)</f>
        <v>0.27268533849999999</v>
      </c>
      <c r="H22" s="168">
        <f t="shared" si="3"/>
        <v>7.4357293832859578E-2</v>
      </c>
      <c r="I22" s="168"/>
      <c r="J22" s="168">
        <f t="shared" si="0"/>
        <v>12.590446515063885</v>
      </c>
      <c r="K22" s="172">
        <f>J22-'ICF SLR Module (1)'!J22</f>
        <v>-3.5549278685209629E-6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x14ac:dyDescent="0.25">
      <c r="A23" s="162"/>
      <c r="B23" s="162">
        <v>2030</v>
      </c>
      <c r="C23" s="168">
        <f>HLOOKUP(B23,'CO2 and Temp Alt 2 Alt 3'!$J$1:$DP$9,9,FALSE)</f>
        <v>1.7887267870000001</v>
      </c>
      <c r="D23" s="168"/>
      <c r="E23" s="168">
        <f t="shared" si="1"/>
        <v>1.1614486591666668</v>
      </c>
      <c r="F23" s="168">
        <f t="shared" si="2"/>
        <v>1.3489629878800482</v>
      </c>
      <c r="G23" s="168">
        <f>AVERAGE($C$7:C23)</f>
        <v>0.36186424723529409</v>
      </c>
      <c r="H23" s="168">
        <f t="shared" si="3"/>
        <v>0.13094573342716603</v>
      </c>
      <c r="I23" s="168"/>
      <c r="J23" s="168">
        <f t="shared" si="0"/>
        <v>15.70835351846932</v>
      </c>
      <c r="K23" s="172">
        <f>J23-'ICF SLR Module (1)'!J23</f>
        <v>-1.9992338619445604E-4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x14ac:dyDescent="0.25">
      <c r="A24" s="162"/>
      <c r="B24" s="162">
        <v>2035</v>
      </c>
      <c r="C24" s="168">
        <f>HLOOKUP(B24,'CO2 and Temp Alt 2 Alt 3'!$J$1:$DP$9,9,FALSE)</f>
        <v>2.0393534500000001</v>
      </c>
      <c r="D24" s="168"/>
      <c r="E24" s="168">
        <f t="shared" si="1"/>
        <v>1.3204025846666667</v>
      </c>
      <c r="F24" s="168">
        <f t="shared" si="2"/>
        <v>1.7434629855944139</v>
      </c>
      <c r="G24" s="168">
        <f>AVERAGE($C$7:C24)</f>
        <v>0.45505809183333334</v>
      </c>
      <c r="H24" s="168">
        <f t="shared" si="3"/>
        <v>0.20707786694299443</v>
      </c>
      <c r="I24" s="168"/>
      <c r="J24" s="168">
        <f t="shared" si="0"/>
        <v>19.253315079048235</v>
      </c>
      <c r="K24" s="172">
        <f>J24-'ICF SLR Module (1)'!J24</f>
        <v>-6.1946898143716567E-4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x14ac:dyDescent="0.25">
      <c r="A25" s="162"/>
      <c r="B25" s="162">
        <v>2040</v>
      </c>
      <c r="C25" s="168">
        <f>HLOOKUP(B25,'CO2 and Temp Alt 2 Alt 3'!$J$1:$DP$9,9,FALSE)</f>
        <v>2.3080989970000001</v>
      </c>
      <c r="D25" s="168"/>
      <c r="E25" s="168">
        <f t="shared" si="1"/>
        <v>1.5027517614999999</v>
      </c>
      <c r="F25" s="168">
        <f t="shared" si="2"/>
        <v>2.2582628566913527</v>
      </c>
      <c r="G25" s="168">
        <f>AVERAGE($C$7:C25)</f>
        <v>0.55258656052631583</v>
      </c>
      <c r="H25" s="168">
        <f t="shared" si="3"/>
        <v>0.30535190687430369</v>
      </c>
      <c r="I25" s="168"/>
      <c r="J25" s="168">
        <f t="shared" si="0"/>
        <v>23.276912252995359</v>
      </c>
      <c r="K25" s="172">
        <f>J25-'ICF SLR Module (1)'!J25</f>
        <v>-1.1102360742221151E-3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x14ac:dyDescent="0.25">
      <c r="A26" s="162"/>
      <c r="B26" s="162">
        <v>2045</v>
      </c>
      <c r="C26" s="168">
        <f>HLOOKUP(B26,'CO2 and Temp Alt 2 Alt 3'!$J$1:$DP$9,9,FALSE)</f>
        <v>2.5590465459999998</v>
      </c>
      <c r="D26" s="168"/>
      <c r="E26" s="168">
        <f t="shared" si="1"/>
        <v>1.7111065148333333</v>
      </c>
      <c r="F26" s="168">
        <f t="shared" si="2"/>
        <v>2.9278855051050763</v>
      </c>
      <c r="G26" s="168">
        <f>AVERAGE($C$7:C26)</f>
        <v>0.65290955979999998</v>
      </c>
      <c r="H26" s="168">
        <f t="shared" si="3"/>
        <v>0.42629089327822978</v>
      </c>
      <c r="I26" s="168"/>
      <c r="J26" s="168">
        <f t="shared" si="0"/>
        <v>27.750606332254769</v>
      </c>
      <c r="K26" s="172">
        <f>J26-'ICF SLR Module (1)'!J26</f>
        <v>-1.8317600024246872E-3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x14ac:dyDescent="0.25">
      <c r="A27" s="162"/>
      <c r="B27" s="162">
        <v>2050</v>
      </c>
      <c r="C27" s="168">
        <f>HLOOKUP(B27,'CO2 and Temp Alt 2 Alt 3'!$J$1:$DP$9,9,FALSE)</f>
        <v>2.8190274230000001</v>
      </c>
      <c r="D27" s="168"/>
      <c r="E27" s="168">
        <f t="shared" si="1"/>
        <v>1.9349178526666666</v>
      </c>
      <c r="F27" s="168">
        <f t="shared" si="2"/>
        <v>3.7439070965681842</v>
      </c>
      <c r="G27" s="168">
        <f>AVERAGE($C$7:C27)</f>
        <v>0.75605802947619039</v>
      </c>
      <c r="H27" s="168">
        <f t="shared" si="3"/>
        <v>0.57162374393541993</v>
      </c>
      <c r="I27" s="168"/>
      <c r="J27" s="168">
        <f t="shared" si="0"/>
        <v>32.704310662129124</v>
      </c>
      <c r="K27" s="172">
        <f>J27-'ICF SLR Module (1)'!J27</f>
        <v>-2.5472942535458287E-3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x14ac:dyDescent="0.25">
      <c r="A28" s="162"/>
      <c r="B28" s="162">
        <v>2055</v>
      </c>
      <c r="C28" s="168">
        <f>HLOOKUP(B28,'CO2 and Temp Alt 2 Alt 3'!$J$1:$DP$9,9,FALSE)</f>
        <v>3.0400293719999998</v>
      </c>
      <c r="D28" s="168"/>
      <c r="E28" s="168">
        <f t="shared" si="1"/>
        <v>2.1814413876666667</v>
      </c>
      <c r="F28" s="168">
        <f t="shared" si="2"/>
        <v>4.7586865278250725</v>
      </c>
      <c r="G28" s="168">
        <f>AVERAGE($C$7:C28)</f>
        <v>0.85987490868181815</v>
      </c>
      <c r="H28" s="168">
        <f t="shared" si="3"/>
        <v>0.73938485858056513</v>
      </c>
      <c r="I28" s="168"/>
      <c r="J28" s="168">
        <f t="shared" si="0"/>
        <v>38.052542002080202</v>
      </c>
      <c r="K28" s="172">
        <f>J28-'ICF SLR Module (1)'!J28</f>
        <v>-3.3609825742857424E-3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x14ac:dyDescent="0.25">
      <c r="A29" s="162"/>
      <c r="B29" s="162">
        <v>2060</v>
      </c>
      <c r="C29" s="168">
        <f>HLOOKUP(B29,'CO2 and Temp Alt 2 Alt 3'!$J$1:$DP$9,9,FALSE)</f>
        <v>3.292112505</v>
      </c>
      <c r="D29" s="168"/>
      <c r="E29" s="168">
        <f t="shared" si="1"/>
        <v>2.4257137624999996</v>
      </c>
      <c r="F29" s="168">
        <f t="shared" si="2"/>
        <v>5.8840872575819043</v>
      </c>
      <c r="G29" s="168">
        <f>AVERAGE($C$7:C29)</f>
        <v>0.96562436939130425</v>
      </c>
      <c r="H29" s="168">
        <f t="shared" si="3"/>
        <v>0.93243042276235399</v>
      </c>
      <c r="I29" s="168"/>
      <c r="J29" s="168">
        <f t="shared" si="0"/>
        <v>43.874145059231054</v>
      </c>
      <c r="K29" s="172">
        <f>J29-'ICF SLR Module (1)'!J29</f>
        <v>-4.1430881647315232E-3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x14ac:dyDescent="0.25">
      <c r="A30" s="162"/>
      <c r="B30" s="162">
        <v>2065</v>
      </c>
      <c r="C30" s="168">
        <f>HLOOKUP(B30,'CO2 and Temp Alt 2 Alt 3'!$J$1:$DP$9,9,FALSE)</f>
        <v>3.5148975089999999</v>
      </c>
      <c r="D30" s="168"/>
      <c r="E30" s="168">
        <f t="shared" si="1"/>
        <v>2.6762780488333333</v>
      </c>
      <c r="F30" s="168">
        <f t="shared" si="2"/>
        <v>7.1624641946671534</v>
      </c>
      <c r="G30" s="168">
        <f>AVERAGE($C$7:C30)</f>
        <v>1.0718440835416667</v>
      </c>
      <c r="H30" s="168">
        <f t="shared" si="3"/>
        <v>1.1488497394232755</v>
      </c>
      <c r="I30" s="168"/>
      <c r="J30" s="168">
        <f t="shared" si="0"/>
        <v>50.101416219904259</v>
      </c>
      <c r="K30" s="172">
        <f>J30-'ICF SLR Module (1)'!J30</f>
        <v>-5.1061965854728442E-3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x14ac:dyDescent="0.25">
      <c r="A31" s="162"/>
      <c r="B31" s="162">
        <v>2070</v>
      </c>
      <c r="C31" s="168">
        <f>HLOOKUP(B31,'CO2 and Temp Alt 2 Alt 3'!$J$1:$DP$9,9,FALSE)</f>
        <v>3.7675586029999999</v>
      </c>
      <c r="D31" s="168"/>
      <c r="E31" s="168">
        <f t="shared" si="1"/>
        <v>2.9222020586666666</v>
      </c>
      <c r="F31" s="168">
        <f t="shared" si="2"/>
        <v>8.5392648716757051</v>
      </c>
      <c r="G31" s="168">
        <f>AVERAGE($C$7:C31)</f>
        <v>1.17967266432</v>
      </c>
      <c r="H31" s="168">
        <f t="shared" si="3"/>
        <v>1.3916275949438472</v>
      </c>
      <c r="I31" s="168"/>
      <c r="J31" s="168">
        <f t="shared" si="0"/>
        <v>56.812323451252411</v>
      </c>
      <c r="K31" s="172">
        <f>J31-'ICF SLR Module (1)'!J31</f>
        <v>-6.1582077081396847E-3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x14ac:dyDescent="0.25">
      <c r="A32" s="162"/>
      <c r="B32" s="162">
        <v>2075</v>
      </c>
      <c r="C32" s="168">
        <f>HLOOKUP(B32,'CO2 and Temp Alt 2 Alt 3'!$J$1:$DP$9,9,FALSE)</f>
        <v>3.9798523910000001</v>
      </c>
      <c r="D32" s="168"/>
      <c r="E32" s="168">
        <f t="shared" si="1"/>
        <v>3.1654453263333338</v>
      </c>
      <c r="F32" s="168">
        <f t="shared" si="2"/>
        <v>10.020044114005545</v>
      </c>
      <c r="G32" s="168">
        <f>AVERAGE($C$7:C32)</f>
        <v>1.2873718845769231</v>
      </c>
      <c r="H32" s="168">
        <f t="shared" si="3"/>
        <v>1.6573263691991387</v>
      </c>
      <c r="I32" s="168"/>
      <c r="J32" s="168">
        <f t="shared" si="0"/>
        <v>63.906714497564522</v>
      </c>
      <c r="K32" s="172">
        <f>J32-'ICF SLR Module (1)'!J32</f>
        <v>-7.3673547384842664E-3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x14ac:dyDescent="0.25">
      <c r="A33" s="162"/>
      <c r="B33" s="162">
        <v>2080</v>
      </c>
      <c r="C33" s="168">
        <f>HLOOKUP(B33,'CO2 and Temp Alt 2 Alt 3'!$J$1:$DP$9,9,FALSE)</f>
        <v>4.2177387480000004</v>
      </c>
      <c r="D33" s="168"/>
      <c r="E33" s="168">
        <f t="shared" si="1"/>
        <v>3.4022463005000003</v>
      </c>
      <c r="F33" s="168">
        <f t="shared" si="2"/>
        <v>11.575279889265939</v>
      </c>
      <c r="G33" s="168">
        <f>AVERAGE($C$7:C33)</f>
        <v>1.3959039906296298</v>
      </c>
      <c r="H33" s="168">
        <f t="shared" si="3"/>
        <v>1.9485479510557255</v>
      </c>
      <c r="I33" s="168"/>
      <c r="J33" s="168">
        <f t="shared" si="0"/>
        <v>71.451820257871063</v>
      </c>
      <c r="K33" s="172">
        <f>J33-'ICF SLR Module (1)'!J33</f>
        <v>-8.5926651605063853E-3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x14ac:dyDescent="0.25">
      <c r="A34" s="162"/>
      <c r="B34" s="162">
        <v>2085</v>
      </c>
      <c r="C34" s="168">
        <f>HLOOKUP(B34,'CO2 and Temp Alt 2 Alt 3'!$J$1:$DP$9,9,FALSE)</f>
        <v>4.4791234620000004</v>
      </c>
      <c r="D34" s="168"/>
      <c r="E34" s="168">
        <f t="shared" si="1"/>
        <v>3.6353648546666668</v>
      </c>
      <c r="F34" s="168">
        <f t="shared" si="2"/>
        <v>13.215877626545595</v>
      </c>
      <c r="G34" s="168">
        <f>AVERAGE($C$7:C34)</f>
        <v>1.5060189717500003</v>
      </c>
      <c r="H34" s="168">
        <f t="shared" si="3"/>
        <v>2.2680931432709284</v>
      </c>
      <c r="I34" s="168"/>
      <c r="J34" s="168">
        <f t="shared" si="0"/>
        <v>79.513077692119637</v>
      </c>
      <c r="K34" s="172">
        <f>J34-'ICF SLR Module (1)'!J34</f>
        <v>-1.0119338829056801E-2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x14ac:dyDescent="0.25">
      <c r="A35" s="162"/>
      <c r="B35" s="162">
        <v>2090</v>
      </c>
      <c r="C35" s="168">
        <f>HLOOKUP(B35,'CO2 and Temp Alt 2 Alt 3'!$J$1:$DP$9,9,FALSE)</f>
        <v>4.717249217</v>
      </c>
      <c r="D35" s="168"/>
      <c r="E35" s="168">
        <f t="shared" si="1"/>
        <v>3.8752138696666667</v>
      </c>
      <c r="F35" s="168">
        <f t="shared" si="2"/>
        <v>15.017282535656902</v>
      </c>
      <c r="G35" s="168">
        <f>AVERAGE($C$7:C35)</f>
        <v>1.6167510491724142</v>
      </c>
      <c r="H35" s="168">
        <f t="shared" si="3"/>
        <v>2.6138839550001021</v>
      </c>
      <c r="I35" s="168"/>
      <c r="J35" s="168">
        <f t="shared" si="0"/>
        <v>88.032007134629012</v>
      </c>
      <c r="K35" s="172">
        <f>J35-'ICF SLR Module (1)'!J35</f>
        <v>-1.1511224879527049E-2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x14ac:dyDescent="0.25">
      <c r="A36" s="162"/>
      <c r="B36" s="162">
        <v>2095</v>
      </c>
      <c r="C36" s="168">
        <f>HLOOKUP(B36,'CO2 and Temp Alt 2 Alt 3'!$J$1:$DP$9,9,FALSE)</f>
        <v>4.9747166500000004</v>
      </c>
      <c r="D36" s="168"/>
      <c r="E36" s="168">
        <f t="shared" si="1"/>
        <v>4.112736655</v>
      </c>
      <c r="F36" s="168">
        <f t="shared" si="2"/>
        <v>16.914602793380588</v>
      </c>
      <c r="G36" s="168">
        <f>AVERAGE($C$7:C36)</f>
        <v>1.7286832358666671</v>
      </c>
      <c r="H36" s="168">
        <f t="shared" si="3"/>
        <v>2.9883457299664506</v>
      </c>
      <c r="I36" s="168"/>
      <c r="J36" s="168">
        <f t="shared" si="0"/>
        <v>97.063661752875845</v>
      </c>
      <c r="K36" s="172">
        <f>J36-'ICF SLR Module (1)'!J36</f>
        <v>-1.3024685847796036E-2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x14ac:dyDescent="0.25">
      <c r="A37" s="162"/>
      <c r="B37" s="162">
        <v>2100</v>
      </c>
      <c r="C37" s="168">
        <f>HLOOKUP(B37,'CO2 and Temp Alt 2 Alt 3'!$J$1:$DP$9,9,FALSE)</f>
        <v>5.2017009830000003</v>
      </c>
      <c r="D37" s="168"/>
      <c r="E37" s="168">
        <f>AVERAGE(C31:C36)</f>
        <v>4.3560398451666673</v>
      </c>
      <c r="F37" s="168">
        <f>E37*E37</f>
        <v>18.975083132679643</v>
      </c>
      <c r="G37" s="168">
        <f>AVERAGE($C$7:C37)</f>
        <v>1.8407160664193551</v>
      </c>
      <c r="H37" s="168">
        <f>G37*G37</f>
        <v>3.3882356371743438</v>
      </c>
      <c r="I37" s="168"/>
      <c r="J37" s="168">
        <f>(SUMPRODUCT(E37:H37,$E$4:$H$4)+$D$4)*100</f>
        <v>106.52667066085742</v>
      </c>
      <c r="K37" s="172">
        <f>J37-'ICF SLR Module (1)'!J37</f>
        <v>-1.4546470846411808E-2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D5EFA-6655-48DF-A4E4-16DAA590A7EE}">
  <sheetPr codeName="Sheet12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2"/>
      <c r="B1" s="163" t="s">
        <v>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x14ac:dyDescent="0.25">
      <c r="A2" s="162"/>
      <c r="B2" s="162"/>
      <c r="C2" s="162" t="s">
        <v>145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x14ac:dyDescent="0.25">
      <c r="A3" s="162"/>
      <c r="B3" s="162"/>
      <c r="C3" s="162"/>
      <c r="D3" s="106" t="s">
        <v>118</v>
      </c>
      <c r="E3" s="107" t="s">
        <v>119</v>
      </c>
      <c r="F3" s="107" t="s">
        <v>120</v>
      </c>
      <c r="G3" s="107" t="s">
        <v>121</v>
      </c>
      <c r="H3" s="107" t="s">
        <v>122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1" x14ac:dyDescent="0.25">
      <c r="A4" s="162"/>
      <c r="B4" s="162"/>
      <c r="C4" s="162"/>
      <c r="D4" s="106">
        <f>VLOOKUP($B$1,'ICF SLR Lookup'!$A$5:$F$7,2,FALSE)</f>
        <v>4.7211341248418998E-2</v>
      </c>
      <c r="E4" s="106">
        <f>VLOOKUP($B$1,'ICF SLR Lookup'!$A$5:$F$7,3,FALSE)</f>
        <v>0</v>
      </c>
      <c r="F4" s="106">
        <f>VLOOKUP($B$1,'ICF SLR Lookup'!$A$5:$F$7,4,FALSE)</f>
        <v>0</v>
      </c>
      <c r="G4" s="106">
        <f>VLOOKUP($B$1,'ICF SLR Lookup'!$A$5:$F$7,5,FALSE)</f>
        <v>0.24259022558161961</v>
      </c>
      <c r="H4" s="106">
        <f>VLOOKUP($B$1,'ICF SLR Lookup'!$A$5:$F$7,6,FALSE)</f>
        <v>0.16867647376862901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x14ac:dyDescent="0.25">
      <c r="A6" s="162"/>
      <c r="B6" s="164"/>
      <c r="C6" s="165" t="s">
        <v>146</v>
      </c>
      <c r="D6" s="165" t="s">
        <v>147</v>
      </c>
      <c r="E6" s="165" t="s">
        <v>119</v>
      </c>
      <c r="F6" s="165" t="s">
        <v>120</v>
      </c>
      <c r="G6" s="165" t="s">
        <v>121</v>
      </c>
      <c r="H6" s="165" t="s">
        <v>122</v>
      </c>
      <c r="I6" s="162"/>
      <c r="J6" s="166" t="s">
        <v>148</v>
      </c>
      <c r="K6" s="167" t="s">
        <v>152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x14ac:dyDescent="0.25">
      <c r="A7" s="162"/>
      <c r="B7" s="162">
        <v>1950</v>
      </c>
      <c r="C7" s="168">
        <v>-0.5</v>
      </c>
      <c r="D7" s="169"/>
      <c r="E7" s="169"/>
      <c r="F7" s="169"/>
      <c r="G7" s="169"/>
      <c r="H7" s="169"/>
      <c r="I7" s="168"/>
      <c r="J7" s="16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x14ac:dyDescent="0.25">
      <c r="A8" s="162"/>
      <c r="B8" s="162">
        <v>1955</v>
      </c>
      <c r="C8" s="168">
        <v>-0.5</v>
      </c>
      <c r="D8" s="169"/>
      <c r="E8" s="169"/>
      <c r="F8" s="169"/>
      <c r="G8" s="169"/>
      <c r="H8" s="169"/>
      <c r="I8" s="168"/>
      <c r="J8" s="16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 x14ac:dyDescent="0.25">
      <c r="A9" s="162"/>
      <c r="B9" s="162">
        <v>1960</v>
      </c>
      <c r="C9" s="168">
        <v>-0.7</v>
      </c>
      <c r="D9" s="169"/>
      <c r="E9" s="169"/>
      <c r="F9" s="169"/>
      <c r="G9" s="169"/>
      <c r="H9" s="169"/>
      <c r="I9" s="168"/>
      <c r="J9" s="168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 x14ac:dyDescent="0.25">
      <c r="A10" s="162"/>
      <c r="B10" s="162">
        <v>1965</v>
      </c>
      <c r="C10" s="168">
        <v>-0.5</v>
      </c>
      <c r="D10" s="169"/>
      <c r="E10" s="169"/>
      <c r="F10" s="169"/>
      <c r="G10" s="169"/>
      <c r="H10" s="169"/>
      <c r="I10" s="168"/>
      <c r="J10" s="168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31" x14ac:dyDescent="0.25">
      <c r="A11" s="162"/>
      <c r="B11" s="162">
        <v>1970</v>
      </c>
      <c r="C11" s="168">
        <v>-0.5</v>
      </c>
      <c r="D11" s="169"/>
      <c r="E11" s="169"/>
      <c r="F11" s="169"/>
      <c r="G11" s="169"/>
      <c r="H11" s="169"/>
      <c r="I11" s="168"/>
      <c r="J11" s="168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31" x14ac:dyDescent="0.25">
      <c r="A12" s="162"/>
      <c r="B12" s="162">
        <v>1975</v>
      </c>
      <c r="C12" s="168">
        <v>-0.5</v>
      </c>
      <c r="D12" s="169"/>
      <c r="E12" s="169"/>
      <c r="F12" s="169"/>
      <c r="G12" s="169"/>
      <c r="H12" s="169"/>
      <c r="I12" s="168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x14ac:dyDescent="0.25">
      <c r="A13" s="162"/>
      <c r="B13" s="162">
        <v>1980</v>
      </c>
      <c r="C13" s="168">
        <v>-0.5</v>
      </c>
      <c r="D13" s="168"/>
      <c r="E13" s="168"/>
      <c r="F13" s="168"/>
      <c r="G13" s="168"/>
      <c r="H13" s="168"/>
      <c r="I13" s="168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1" x14ac:dyDescent="0.25">
      <c r="A14" s="162"/>
      <c r="B14" s="162">
        <v>1985</v>
      </c>
      <c r="C14" s="168">
        <v>-0.2</v>
      </c>
      <c r="D14" s="169"/>
      <c r="E14" s="168"/>
      <c r="F14" s="168"/>
      <c r="G14" s="168"/>
      <c r="H14" s="168"/>
      <c r="I14" s="168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5">
      <c r="A15" s="162"/>
      <c r="B15" s="162">
        <v>1990</v>
      </c>
      <c r="C15" s="168">
        <f>HLOOKUP(B15,'CO2 and Temp Alt 2 Alt 3'!$J$1:$DP$29,29,FALSE)</f>
        <v>0.693400617</v>
      </c>
      <c r="D15" s="168"/>
      <c r="E15" s="168">
        <f>AVERAGE(C9:C14)</f>
        <v>-0.48333333333333339</v>
      </c>
      <c r="F15" s="168">
        <f>E15*E15</f>
        <v>0.23361111111111116</v>
      </c>
      <c r="G15" s="168">
        <f>AVERAGE($C$7:C15)</f>
        <v>-0.35628882033333337</v>
      </c>
      <c r="H15" s="168">
        <f>G15*G15</f>
        <v>0.12694172349451829</v>
      </c>
      <c r="I15" s="168"/>
      <c r="J15" s="168">
        <f>(SUMPRODUCT(E15:H15,$E$4:$H$4)+$D$4)*100</f>
        <v>-1.7808761755285811</v>
      </c>
      <c r="K15" s="171">
        <f>J15-'ICF SLR Module (1)'!J15</f>
        <v>0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1" x14ac:dyDescent="0.25">
      <c r="A16" s="162"/>
      <c r="B16" s="162">
        <v>1995</v>
      </c>
      <c r="C16" s="168">
        <f>HLOOKUP(B16,'CO2 and Temp Alt 2 Alt 3'!$J$1:$DP$29,29,FALSE)</f>
        <v>0.60087284399999996</v>
      </c>
      <c r="D16" s="168"/>
      <c r="E16" s="168">
        <f>AVERAGE(C10:C15)</f>
        <v>-0.2510998971666667</v>
      </c>
      <c r="F16" s="168">
        <f>E16*E16</f>
        <v>6.3051158357110587E-2</v>
      </c>
      <c r="G16" s="168">
        <f>AVERAGE($C$7:C16)</f>
        <v>-0.26057265390000006</v>
      </c>
      <c r="H16" s="168">
        <f>G16*G16</f>
        <v>6.7898107960489215E-2</v>
      </c>
      <c r="I16" s="168"/>
      <c r="J16" s="168">
        <f t="shared" ref="J16:J36" si="0">(SUMPRODUCT(E16:H16,$E$4:$H$4)+$D$4)*100</f>
        <v>-0.45482242152463104</v>
      </c>
      <c r="K16" s="171">
        <f>J16-'ICF SLR Module (1)'!J16</f>
        <v>0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x14ac:dyDescent="0.25">
      <c r="A17" s="162"/>
      <c r="B17" s="162">
        <v>2000</v>
      </c>
      <c r="C17" s="168">
        <f>HLOOKUP(B17,'CO2 and Temp Alt 2 Alt 3'!$J$1:$DP$29,29,FALSE)</f>
        <v>0.83500323399999998</v>
      </c>
      <c r="D17" s="168"/>
      <c r="E17" s="168">
        <f>AVERAGE(C11:C16)</f>
        <v>-6.7621089833333328E-2</v>
      </c>
      <c r="F17" s="168">
        <f>E17*E17</f>
        <v>4.572611790247736E-3</v>
      </c>
      <c r="G17" s="168">
        <f>AVERAGE($C$7:C17)</f>
        <v>-0.16097484590909095</v>
      </c>
      <c r="H17" s="168">
        <f>G17*G17</f>
        <v>2.5912901015455573E-2</v>
      </c>
      <c r="I17" s="168"/>
      <c r="J17" s="168">
        <f t="shared" si="0"/>
        <v>1.2531313834768736</v>
      </c>
      <c r="K17" s="171">
        <f>J17-'ICF SLR Module (1)'!J17</f>
        <v>0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x14ac:dyDescent="0.25">
      <c r="A18" s="162"/>
      <c r="B18" s="162">
        <v>2005</v>
      </c>
      <c r="C18" s="168">
        <f>HLOOKUP(B18,'CO2 and Temp Alt 2 Alt 3'!$J$1:$DP$29,29,FALSE)</f>
        <v>0.94525838900000003</v>
      </c>
      <c r="D18" s="168"/>
      <c r="E18" s="168">
        <f>AVERAGE(C12:C17)</f>
        <v>0.15487944916666666</v>
      </c>
      <c r="F18" s="168">
        <f>E18*E18</f>
        <v>2.3987643774170082E-2</v>
      </c>
      <c r="G18" s="168">
        <f>AVERAGE($C$7:C18)</f>
        <v>-6.8788743000000027E-2</v>
      </c>
      <c r="H18" s="168">
        <f>G18*G18</f>
        <v>4.7318911635200528E-3</v>
      </c>
      <c r="I18" s="168"/>
      <c r="J18" s="168">
        <f t="shared" si="0"/>
        <v>3.1322023282292428</v>
      </c>
      <c r="K18" s="171">
        <f>J18-'ICF SLR Module (1)'!J18</f>
        <v>0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x14ac:dyDescent="0.25">
      <c r="A19" s="162"/>
      <c r="B19" s="162">
        <v>2010</v>
      </c>
      <c r="C19" s="168">
        <f>HLOOKUP(B19,'CO2 and Temp Alt 2 Alt 3'!$J$1:$DP$29,29,FALSE)</f>
        <v>1.057970477</v>
      </c>
      <c r="D19" s="168"/>
      <c r="E19" s="168">
        <f>AVERAGE(C13:C18)</f>
        <v>0.39575584733333335</v>
      </c>
      <c r="F19" s="168">
        <f>E19*E19</f>
        <v>0.15662269069852466</v>
      </c>
      <c r="G19" s="168">
        <f>AVERAGE($C$7:C19)</f>
        <v>1.7885043153846127E-2</v>
      </c>
      <c r="H19" s="168">
        <f>G19*G19</f>
        <v>3.1987476861493818E-4</v>
      </c>
      <c r="I19" s="168"/>
      <c r="J19" s="168">
        <f t="shared" si="0"/>
        <v>5.1604033249665049</v>
      </c>
      <c r="K19" s="171">
        <f>J19-'ICF SLR Module (1)'!J19</f>
        <v>0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x14ac:dyDescent="0.25">
      <c r="A20" s="162"/>
      <c r="B20" s="162">
        <v>2015</v>
      </c>
      <c r="C20" s="168">
        <f>HLOOKUP(B20,'CO2 and Temp Alt 2 Alt 3'!$J$1:$DP$29,29,FALSE)</f>
        <v>1.2161785190000001</v>
      </c>
      <c r="D20" s="168"/>
      <c r="E20" s="168">
        <f t="shared" ref="E20:E36" si="1">AVERAGE(C14:C19)</f>
        <v>0.65541759350000006</v>
      </c>
      <c r="F20" s="168">
        <f t="shared" ref="F20:F36" si="2">E20*E20</f>
        <v>0.42957222186933131</v>
      </c>
      <c r="G20" s="168">
        <f>AVERAGE($C$7:C20)</f>
        <v>0.10347743428571425</v>
      </c>
      <c r="H20" s="168">
        <f t="shared" ref="H20:H36" si="3">G20*G20</f>
        <v>1.0707579406354311E-2</v>
      </c>
      <c r="I20" s="168"/>
      <c r="J20" s="168">
        <f t="shared" si="0"/>
        <v>7.412007211125907</v>
      </c>
      <c r="K20" s="171">
        <f>J20-'ICF SLR Module (1)'!J20</f>
        <v>0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x14ac:dyDescent="0.25">
      <c r="A21" s="162"/>
      <c r="B21" s="162">
        <v>2020</v>
      </c>
      <c r="C21" s="168">
        <f>HLOOKUP(B21,'CO2 and Temp Alt 2 Alt 3'!$J$1:$DP$29,29,FALSE)</f>
        <v>1.339886213</v>
      </c>
      <c r="D21" s="168"/>
      <c r="E21" s="168">
        <f t="shared" si="1"/>
        <v>0.8914473466666667</v>
      </c>
      <c r="F21" s="168">
        <f t="shared" si="2"/>
        <v>0.79467837187904022</v>
      </c>
      <c r="G21" s="168">
        <f>AVERAGE($C$7:C21)</f>
        <v>0.18590468619999995</v>
      </c>
      <c r="H21" s="168">
        <f t="shared" si="3"/>
        <v>3.4560552351120453E-2</v>
      </c>
      <c r="I21" s="168"/>
      <c r="J21" s="168">
        <f t="shared" si="0"/>
        <v>9.8139553112440296</v>
      </c>
      <c r="K21" s="171">
        <f>J21-'ICF SLR Module (1)'!J21</f>
        <v>0</v>
      </c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x14ac:dyDescent="0.25">
      <c r="A22" s="162"/>
      <c r="B22" s="162">
        <v>2025</v>
      </c>
      <c r="C22" s="168">
        <f>HLOOKUP(B22,'CO2 and Temp Alt 2 Alt 3'!$J$1:$DP$29,29,FALSE)</f>
        <v>1.574395123</v>
      </c>
      <c r="D22" s="168"/>
      <c r="E22" s="168">
        <f t="shared" si="1"/>
        <v>0.99919494599999992</v>
      </c>
      <c r="F22" s="168">
        <f t="shared" si="2"/>
        <v>0.99839054011194273</v>
      </c>
      <c r="G22" s="168">
        <f>AVERAGE($C$7:C22)</f>
        <v>0.27268533849999999</v>
      </c>
      <c r="H22" s="168">
        <f t="shared" si="3"/>
        <v>7.4357293832859578E-2</v>
      </c>
      <c r="I22" s="168"/>
      <c r="J22" s="168">
        <f t="shared" si="0"/>
        <v>12.590446515063885</v>
      </c>
      <c r="K22" s="171">
        <f>J22-'ICF SLR Module (1)'!J22</f>
        <v>-3.5549278685209629E-6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x14ac:dyDescent="0.25">
      <c r="A23" s="162"/>
      <c r="B23" s="162">
        <v>2030</v>
      </c>
      <c r="C23" s="168">
        <f>HLOOKUP(B23,'CO2 and Temp Alt 2 Alt 3'!$J$1:$DP$29,29,FALSE)</f>
        <v>1.7886818870000001</v>
      </c>
      <c r="D23" s="168"/>
      <c r="E23" s="168">
        <f t="shared" si="1"/>
        <v>1.1614486591666668</v>
      </c>
      <c r="F23" s="168">
        <f t="shared" si="2"/>
        <v>1.3489629878800482</v>
      </c>
      <c r="G23" s="168">
        <f>AVERAGE($C$7:C23)</f>
        <v>0.3618616060588235</v>
      </c>
      <c r="H23" s="168">
        <f t="shared" si="3"/>
        <v>0.13094382193947118</v>
      </c>
      <c r="I23" s="168"/>
      <c r="J23" s="168">
        <f t="shared" si="0"/>
        <v>15.708257203809339</v>
      </c>
      <c r="K23" s="171">
        <f>J23-'ICF SLR Module (1)'!J23</f>
        <v>-2.9623804617529004E-4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x14ac:dyDescent="0.25">
      <c r="A24" s="162"/>
      <c r="B24" s="162">
        <v>2035</v>
      </c>
      <c r="C24" s="168">
        <f>HLOOKUP(B24,'CO2 and Temp Alt 2 Alt 3'!$J$1:$DP$29,29,FALSE)</f>
        <v>2.0391968500000002</v>
      </c>
      <c r="D24" s="168"/>
      <c r="E24" s="168">
        <f t="shared" si="1"/>
        <v>1.3203951013333335</v>
      </c>
      <c r="F24" s="168">
        <f t="shared" si="2"/>
        <v>1.7434432236250641</v>
      </c>
      <c r="G24" s="168">
        <f>AVERAGE($C$7:C24)</f>
        <v>0.45504689738888893</v>
      </c>
      <c r="H24" s="168">
        <f t="shared" si="3"/>
        <v>0.207067678823254</v>
      </c>
      <c r="I24" s="168"/>
      <c r="J24" s="168">
        <f t="shared" si="0"/>
        <v>19.252871663156718</v>
      </c>
      <c r="K24" s="171">
        <f>J24-'ICF SLR Module (1)'!J24</f>
        <v>-1.0628848729545837E-3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x14ac:dyDescent="0.25">
      <c r="A25" s="162"/>
      <c r="B25" s="162">
        <v>2040</v>
      </c>
      <c r="C25" s="168">
        <f>HLOOKUP(B25,'CO2 and Temp Alt 2 Alt 3'!$J$1:$DP$29,29,FALSE)</f>
        <v>2.3078936969999999</v>
      </c>
      <c r="D25" s="168"/>
      <c r="E25" s="168">
        <f t="shared" si="1"/>
        <v>1.5027181781666668</v>
      </c>
      <c r="F25" s="168">
        <f t="shared" si="2"/>
        <v>2.2581619229925458</v>
      </c>
      <c r="G25" s="168">
        <f>AVERAGE($C$7:C25)</f>
        <v>0.55256515000000006</v>
      </c>
      <c r="H25" s="168">
        <f t="shared" si="3"/>
        <v>0.30532824499452255</v>
      </c>
      <c r="I25" s="168"/>
      <c r="J25" s="168">
        <f t="shared" si="0"/>
        <v>23.27599373431006</v>
      </c>
      <c r="K25" s="171">
        <f>J25-'ICF SLR Module (1)'!J25</f>
        <v>-2.0287547595216893E-3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x14ac:dyDescent="0.25">
      <c r="A26" s="162"/>
      <c r="B26" s="162">
        <v>2045</v>
      </c>
      <c r="C26" s="168">
        <f>HLOOKUP(B26,'CO2 and Temp Alt 2 Alt 3'!$J$1:$DP$29,29,FALSE)</f>
        <v>2.5587633460000001</v>
      </c>
      <c r="D26" s="168"/>
      <c r="E26" s="168">
        <f t="shared" si="1"/>
        <v>1.7110387148333335</v>
      </c>
      <c r="F26" s="168">
        <f t="shared" si="2"/>
        <v>2.9276534836585055</v>
      </c>
      <c r="G26" s="168">
        <f>AVERAGE($C$7:C26)</f>
        <v>0.65287505980000005</v>
      </c>
      <c r="H26" s="168">
        <f t="shared" si="3"/>
        <v>0.42624584370885366</v>
      </c>
      <c r="I26" s="168"/>
      <c r="J26" s="168">
        <f t="shared" si="0"/>
        <v>27.749009515725799</v>
      </c>
      <c r="K26" s="171">
        <f>J26-'ICF SLR Module (1)'!J26</f>
        <v>-3.4285765313946115E-3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x14ac:dyDescent="0.25">
      <c r="A27" s="162"/>
      <c r="B27" s="162">
        <v>2050</v>
      </c>
      <c r="C27" s="168">
        <f>HLOOKUP(B27,'CO2 and Temp Alt 2 Alt 3'!$J$1:$DP$29,29,FALSE)</f>
        <v>2.8187689229999999</v>
      </c>
      <c r="D27" s="168"/>
      <c r="E27" s="168">
        <f t="shared" si="1"/>
        <v>1.9348028526666667</v>
      </c>
      <c r="F27" s="168">
        <f t="shared" si="2"/>
        <v>3.7434620786870711</v>
      </c>
      <c r="G27" s="168">
        <f>AVERAGE($C$7:C27)</f>
        <v>0.75601286280952384</v>
      </c>
      <c r="H27" s="168">
        <f t="shared" si="3"/>
        <v>0.57155544873345188</v>
      </c>
      <c r="I27" s="168"/>
      <c r="J27" s="168">
        <f t="shared" si="0"/>
        <v>32.702062983559252</v>
      </c>
      <c r="K27" s="171">
        <f>J27-'ICF SLR Module (1)'!J27</f>
        <v>-4.794972823418675E-3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x14ac:dyDescent="0.25">
      <c r="A28" s="162"/>
      <c r="B28" s="162">
        <v>2055</v>
      </c>
      <c r="C28" s="168">
        <f>HLOOKUP(B28,'CO2 and Temp Alt 2 Alt 3'!$J$1:$DP$29,29,FALSE)</f>
        <v>3.0396727719999999</v>
      </c>
      <c r="D28" s="168"/>
      <c r="E28" s="168">
        <f t="shared" si="1"/>
        <v>2.1812833043333337</v>
      </c>
      <c r="F28" s="168">
        <f t="shared" si="2"/>
        <v>4.7579968537633466</v>
      </c>
      <c r="G28" s="168">
        <f>AVERAGE($C$7:C28)</f>
        <v>0.85981558595454544</v>
      </c>
      <c r="H28" s="168">
        <f t="shared" si="3"/>
        <v>0.73928284185035831</v>
      </c>
      <c r="I28" s="168"/>
      <c r="J28" s="168">
        <f t="shared" si="0"/>
        <v>38.049382108469409</v>
      </c>
      <c r="K28" s="171">
        <f>J28-'ICF SLR Module (1)'!J28</f>
        <v>-6.5208761850783503E-3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x14ac:dyDescent="0.25">
      <c r="A29" s="162"/>
      <c r="B29" s="162">
        <v>2060</v>
      </c>
      <c r="C29" s="168">
        <f>HLOOKUP(B29,'CO2 and Temp Alt 2 Alt 3'!$J$1:$DP$29,29,FALSE)</f>
        <v>3.2917357049999998</v>
      </c>
      <c r="D29" s="168"/>
      <c r="E29" s="168">
        <f t="shared" si="1"/>
        <v>2.4254962458333331</v>
      </c>
      <c r="F29" s="168">
        <f t="shared" si="2"/>
        <v>5.8830320385515931</v>
      </c>
      <c r="G29" s="168">
        <f>AVERAGE($C$7:C29)</f>
        <v>0.96555124330434783</v>
      </c>
      <c r="H29" s="168">
        <f t="shared" si="3"/>
        <v>0.93228920344657185</v>
      </c>
      <c r="I29" s="168"/>
      <c r="J29" s="168">
        <f t="shared" si="0"/>
        <v>43.869989054216575</v>
      </c>
      <c r="K29" s="171">
        <f>J29-'ICF SLR Module (1)'!J29</f>
        <v>-8.29909317921107E-3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x14ac:dyDescent="0.25">
      <c r="A30" s="162"/>
      <c r="B30" s="162">
        <v>2065</v>
      </c>
      <c r="C30" s="168">
        <f>HLOOKUP(B30,'CO2 and Temp Alt 2 Alt 3'!$J$1:$DP$29,29,FALSE)</f>
        <v>3.5144607090000002</v>
      </c>
      <c r="D30" s="168"/>
      <c r="E30" s="168">
        <f t="shared" si="1"/>
        <v>2.6760052155</v>
      </c>
      <c r="F30" s="168">
        <f t="shared" si="2"/>
        <v>7.161003913383202</v>
      </c>
      <c r="G30" s="168">
        <f>AVERAGE($C$7:C30)</f>
        <v>1.0717558043750002</v>
      </c>
      <c r="H30" s="168">
        <f t="shared" si="3"/>
        <v>1.1486605042115037</v>
      </c>
      <c r="I30" s="168"/>
      <c r="J30" s="168">
        <f t="shared" si="0"/>
        <v>50.096082700785239</v>
      </c>
      <c r="K30" s="171">
        <f>J30-'ICF SLR Module (1)'!J30</f>
        <v>-1.0439715704492869E-2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x14ac:dyDescent="0.25">
      <c r="A31" s="162"/>
      <c r="B31" s="162">
        <v>2070</v>
      </c>
      <c r="C31" s="168">
        <f>HLOOKUP(B31,'CO2 and Temp Alt 2 Alt 3'!$J$1:$DP$29,29,FALSE)</f>
        <v>3.7670469029999998</v>
      </c>
      <c r="D31" s="168"/>
      <c r="E31" s="168">
        <f t="shared" si="1"/>
        <v>2.9218825253333338</v>
      </c>
      <c r="F31" s="168">
        <f t="shared" si="2"/>
        <v>8.5373974918482993</v>
      </c>
      <c r="G31" s="168">
        <f>AVERAGE($C$7:C31)</f>
        <v>1.17956744832</v>
      </c>
      <c r="H31" s="168">
        <f t="shared" si="3"/>
        <v>1.3913793651361559</v>
      </c>
      <c r="I31" s="168"/>
      <c r="J31" s="168">
        <f t="shared" si="0"/>
        <v>56.805583961070369</v>
      </c>
      <c r="K31" s="171">
        <f>J31-'ICF SLR Module (1)'!J31</f>
        <v>-1.2897697890181803E-2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x14ac:dyDescent="0.25">
      <c r="A32" s="162"/>
      <c r="B32" s="162">
        <v>2075</v>
      </c>
      <c r="C32" s="168">
        <f>HLOOKUP(B32,'CO2 and Temp Alt 2 Alt 3'!$J$1:$DP$29,29,FALSE)</f>
        <v>3.9792176910000001</v>
      </c>
      <c r="D32" s="168"/>
      <c r="E32" s="168">
        <f t="shared" si="1"/>
        <v>3.1650747263333332</v>
      </c>
      <c r="F32" s="168">
        <f t="shared" si="2"/>
        <v>10.017698023274024</v>
      </c>
      <c r="G32" s="168">
        <f>AVERAGE($C$7:C32)</f>
        <v>1.2872463038076924</v>
      </c>
      <c r="H32" s="168">
        <f t="shared" si="3"/>
        <v>1.6570030466665659</v>
      </c>
      <c r="I32" s="168"/>
      <c r="J32" s="168">
        <f t="shared" si="0"/>
        <v>63.898214340382452</v>
      </c>
      <c r="K32" s="171">
        <f>J32-'ICF SLR Module (1)'!J32</f>
        <v>-1.5867511920554023E-2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x14ac:dyDescent="0.25">
      <c r="A33" s="162"/>
      <c r="B33" s="162">
        <v>2080</v>
      </c>
      <c r="C33" s="168">
        <f>HLOOKUP(B33,'CO2 and Temp Alt 2 Alt 3'!$J$1:$DP$29,29,FALSE)</f>
        <v>4.2170987479999997</v>
      </c>
      <c r="D33" s="168"/>
      <c r="E33" s="168">
        <f t="shared" si="1"/>
        <v>3.4018171171666665</v>
      </c>
      <c r="F33" s="168">
        <f t="shared" si="2"/>
        <v>11.57235969864813</v>
      </c>
      <c r="G33" s="168">
        <f>AVERAGE($C$7:C33)</f>
        <v>1.3957593572962963</v>
      </c>
      <c r="H33" s="168">
        <f t="shared" si="3"/>
        <v>1.94814418348017</v>
      </c>
      <c r="I33" s="168"/>
      <c r="J33" s="168">
        <f t="shared" si="0"/>
        <v>71.441500985488403</v>
      </c>
      <c r="K33" s="171">
        <f>J33-'ICF SLR Module (1)'!J33</f>
        <v>-1.8911937543165891E-2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x14ac:dyDescent="0.25">
      <c r="A34" s="162"/>
      <c r="B34" s="162">
        <v>2085</v>
      </c>
      <c r="C34" s="168">
        <f>HLOOKUP(B34,'CO2 and Temp Alt 2 Alt 3'!$J$1:$DP$29,29,FALSE)</f>
        <v>4.4783638620000001</v>
      </c>
      <c r="D34" s="168"/>
      <c r="E34" s="168">
        <f t="shared" si="1"/>
        <v>3.6348720879999994</v>
      </c>
      <c r="F34" s="168">
        <f t="shared" si="2"/>
        <v>13.212295096121474</v>
      </c>
      <c r="G34" s="168">
        <f>AVERAGE($C$7:C34)</f>
        <v>1.5058523753214286</v>
      </c>
      <c r="H34" s="168">
        <f t="shared" si="3"/>
        <v>2.2675913762611888</v>
      </c>
      <c r="I34" s="168"/>
      <c r="J34" s="168">
        <f t="shared" si="0"/>
        <v>79.500572596615186</v>
      </c>
      <c r="K34" s="171">
        <f>J34-'ICF SLR Module (1)'!J34</f>
        <v>-2.2624434333508248E-2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x14ac:dyDescent="0.25">
      <c r="A35" s="162"/>
      <c r="B35" s="162">
        <v>2090</v>
      </c>
      <c r="C35" s="168">
        <f>HLOOKUP(B35,'CO2 and Temp Alt 2 Alt 3'!$J$1:$DP$29,29,FALSE)</f>
        <v>4.7165424170000003</v>
      </c>
      <c r="D35" s="168"/>
      <c r="E35" s="168">
        <f t="shared" si="1"/>
        <v>3.8746539363333334</v>
      </c>
      <c r="F35" s="168">
        <f t="shared" si="2"/>
        <v>15.012943126343396</v>
      </c>
      <c r="G35" s="168">
        <f>AVERAGE($C$7:C35)</f>
        <v>1.6165658250344828</v>
      </c>
      <c r="H35" s="168">
        <f t="shared" si="3"/>
        <v>2.6132850666694178</v>
      </c>
      <c r="I35" s="168"/>
      <c r="J35" s="168">
        <f t="shared" si="0"/>
        <v>88.017411940908502</v>
      </c>
      <c r="K35" s="171">
        <f>J35-'ICF SLR Module (1)'!J35</f>
        <v>-2.6106418600036818E-2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x14ac:dyDescent="0.25">
      <c r="A36" s="162"/>
      <c r="B36" s="162">
        <v>2095</v>
      </c>
      <c r="C36" s="168">
        <f>HLOOKUP(B36,'CO2 and Temp Alt 2 Alt 3'!$J$1:$DP$29,29,FALSE)</f>
        <v>4.9739258499999996</v>
      </c>
      <c r="D36" s="168"/>
      <c r="E36" s="168">
        <f t="shared" si="1"/>
        <v>4.112121721666667</v>
      </c>
      <c r="F36" s="168">
        <f t="shared" si="2"/>
        <v>16.909545053802834</v>
      </c>
      <c r="G36" s="168">
        <f>AVERAGE($C$7:C36)</f>
        <v>1.7284778258666667</v>
      </c>
      <c r="H36" s="168">
        <f t="shared" si="3"/>
        <v>2.9876355945127586</v>
      </c>
      <c r="I36" s="168"/>
      <c r="J36" s="168">
        <f t="shared" si="0"/>
        <v>97.046700392629475</v>
      </c>
      <c r="K36" s="171">
        <f>J36-'ICF SLR Module (1)'!J36</f>
        <v>-2.9986046094165886E-2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x14ac:dyDescent="0.25">
      <c r="A37" s="162"/>
      <c r="B37" s="162">
        <v>2100</v>
      </c>
      <c r="C37" s="168">
        <f>HLOOKUP(B37,'CO2 and Temp Alt 2 Alt 3'!$J$1:$DP$29,29,FALSE)</f>
        <v>5.2009158830000004</v>
      </c>
      <c r="D37" s="168"/>
      <c r="E37" s="168">
        <f>AVERAGE(C31:C36)</f>
        <v>4.3553659118333332</v>
      </c>
      <c r="F37" s="168">
        <f>E37*E37</f>
        <v>18.969212225959801</v>
      </c>
      <c r="G37" s="168">
        <f>AVERAGE($C$7:C37)</f>
        <v>1.8404919567419356</v>
      </c>
      <c r="H37" s="168">
        <f>G37*G37</f>
        <v>3.387410642831759</v>
      </c>
      <c r="I37" s="168"/>
      <c r="J37" s="168">
        <f>(SUMPRODUCT(E37:H37,$E$4:$H$4)+$D$4)*100</f>
        <v>106.50731826547874</v>
      </c>
      <c r="K37" s="171">
        <f>J37-'ICF SLR Module (1)'!J37</f>
        <v>-3.3898866225086977E-2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8CAF1-A26E-4AB3-AD95-B750927838FA}">
  <sheetPr codeName="Sheet14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2"/>
      <c r="B1" s="163" t="s">
        <v>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x14ac:dyDescent="0.25">
      <c r="A2" s="162"/>
      <c r="B2" s="162"/>
      <c r="C2" s="162" t="s">
        <v>145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x14ac:dyDescent="0.25">
      <c r="A3" s="162"/>
      <c r="B3" s="162"/>
      <c r="C3" s="162"/>
      <c r="D3" s="106" t="s">
        <v>118</v>
      </c>
      <c r="E3" s="107" t="s">
        <v>119</v>
      </c>
      <c r="F3" s="107" t="s">
        <v>120</v>
      </c>
      <c r="G3" s="107" t="s">
        <v>121</v>
      </c>
      <c r="H3" s="107" t="s">
        <v>122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1" x14ac:dyDescent="0.25">
      <c r="A4" s="162"/>
      <c r="B4" s="162"/>
      <c r="C4" s="162"/>
      <c r="D4" s="106">
        <f>VLOOKUP($B$1,'ICF SLR Lookup'!$A$5:$F$7,2,FALSE)</f>
        <v>4.7211341248418998E-2</v>
      </c>
      <c r="E4" s="106">
        <f>VLOOKUP($B$1,'ICF SLR Lookup'!$A$5:$F$7,3,FALSE)</f>
        <v>0</v>
      </c>
      <c r="F4" s="106">
        <f>VLOOKUP($B$1,'ICF SLR Lookup'!$A$5:$F$7,4,FALSE)</f>
        <v>0</v>
      </c>
      <c r="G4" s="106">
        <f>VLOOKUP($B$1,'ICF SLR Lookup'!$A$5:$F$7,5,FALSE)</f>
        <v>0.24259022558161961</v>
      </c>
      <c r="H4" s="106">
        <f>VLOOKUP($B$1,'ICF SLR Lookup'!$A$5:$F$7,6,FALSE)</f>
        <v>0.16867647376862901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x14ac:dyDescent="0.25">
      <c r="A6" s="162"/>
      <c r="B6" s="164"/>
      <c r="C6" s="165" t="s">
        <v>146</v>
      </c>
      <c r="D6" s="165" t="s">
        <v>147</v>
      </c>
      <c r="E6" s="165" t="s">
        <v>119</v>
      </c>
      <c r="F6" s="165" t="s">
        <v>120</v>
      </c>
      <c r="G6" s="165" t="s">
        <v>121</v>
      </c>
      <c r="H6" s="165" t="s">
        <v>122</v>
      </c>
      <c r="I6" s="162"/>
      <c r="J6" s="166" t="s">
        <v>148</v>
      </c>
      <c r="K6" s="167" t="s">
        <v>153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x14ac:dyDescent="0.25">
      <c r="A7" s="162"/>
      <c r="B7" s="162">
        <v>1950</v>
      </c>
      <c r="C7" s="168">
        <v>-0.5</v>
      </c>
      <c r="D7" s="169"/>
      <c r="E7" s="169"/>
      <c r="F7" s="169"/>
      <c r="G7" s="169"/>
      <c r="H7" s="169"/>
      <c r="I7" s="168"/>
      <c r="J7" s="16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x14ac:dyDescent="0.25">
      <c r="A8" s="162"/>
      <c r="B8" s="162">
        <v>1955</v>
      </c>
      <c r="C8" s="168">
        <v>-0.5</v>
      </c>
      <c r="D8" s="169"/>
      <c r="E8" s="169"/>
      <c r="F8" s="169"/>
      <c r="G8" s="169"/>
      <c r="H8" s="169"/>
      <c r="I8" s="168"/>
      <c r="J8" s="16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 x14ac:dyDescent="0.25">
      <c r="A9" s="162"/>
      <c r="B9" s="162">
        <v>1960</v>
      </c>
      <c r="C9" s="168">
        <v>-0.7</v>
      </c>
      <c r="D9" s="169"/>
      <c r="E9" s="169"/>
      <c r="F9" s="169"/>
      <c r="G9" s="169"/>
      <c r="H9" s="169"/>
      <c r="I9" s="168"/>
      <c r="J9" s="168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 x14ac:dyDescent="0.25">
      <c r="A10" s="162"/>
      <c r="B10" s="162">
        <v>1965</v>
      </c>
      <c r="C10" s="168">
        <v>-0.5</v>
      </c>
      <c r="D10" s="169"/>
      <c r="E10" s="169"/>
      <c r="F10" s="169"/>
      <c r="G10" s="169"/>
      <c r="H10" s="169"/>
      <c r="I10" s="168"/>
      <c r="J10" s="168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31" x14ac:dyDescent="0.25">
      <c r="A11" s="162"/>
      <c r="B11" s="162">
        <v>1970</v>
      </c>
      <c r="C11" s="168">
        <v>-0.5</v>
      </c>
      <c r="D11" s="169"/>
      <c r="E11" s="169"/>
      <c r="F11" s="169"/>
      <c r="G11" s="169"/>
      <c r="H11" s="169"/>
      <c r="I11" s="168"/>
      <c r="J11" s="168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31" x14ac:dyDescent="0.25">
      <c r="A12" s="162"/>
      <c r="B12" s="162">
        <v>1975</v>
      </c>
      <c r="C12" s="168">
        <v>-0.5</v>
      </c>
      <c r="D12" s="169"/>
      <c r="E12" s="169"/>
      <c r="F12" s="169"/>
      <c r="G12" s="169"/>
      <c r="H12" s="169"/>
      <c r="I12" s="168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x14ac:dyDescent="0.25">
      <c r="A13" s="162"/>
      <c r="B13" s="162">
        <v>1980</v>
      </c>
      <c r="C13" s="168">
        <v>-0.5</v>
      </c>
      <c r="D13" s="168"/>
      <c r="E13" s="168"/>
      <c r="F13" s="168"/>
      <c r="G13" s="168"/>
      <c r="H13" s="168"/>
      <c r="I13" s="168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1" x14ac:dyDescent="0.25">
      <c r="A14" s="162"/>
      <c r="B14" s="162">
        <v>1985</v>
      </c>
      <c r="C14" s="168">
        <v>-0.2</v>
      </c>
      <c r="D14" s="169"/>
      <c r="E14" s="168"/>
      <c r="F14" s="168"/>
      <c r="G14" s="168"/>
      <c r="H14" s="168"/>
      <c r="I14" s="168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5">
      <c r="A15" s="162"/>
      <c r="B15" s="162">
        <v>1990</v>
      </c>
      <c r="C15" s="168">
        <f>HLOOKUP(B15,'CO2 and Temp Alt 4 Alt 5'!$J$1:$DP$9,9,FALSE)</f>
        <v>0.693400617</v>
      </c>
      <c r="D15" s="168"/>
      <c r="E15" s="168">
        <f>AVERAGE(C9:C14)</f>
        <v>-0.48333333333333339</v>
      </c>
      <c r="F15" s="168">
        <f>E15*E15</f>
        <v>0.23361111111111116</v>
      </c>
      <c r="G15" s="168">
        <f>AVERAGE($C$7:C15)</f>
        <v>-0.35628882033333337</v>
      </c>
      <c r="H15" s="168">
        <f>G15*G15</f>
        <v>0.12694172349451829</v>
      </c>
      <c r="I15" s="168"/>
      <c r="J15" s="168">
        <f>(SUMPRODUCT(E15:H15,$E$4:$H$4)+$D$4)*100</f>
        <v>-1.7808761755285811</v>
      </c>
      <c r="K15" s="171">
        <f>J15-'ICF SLR Module (1)'!J15</f>
        <v>0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1" x14ac:dyDescent="0.25">
      <c r="A16" s="162"/>
      <c r="B16" s="162">
        <v>1995</v>
      </c>
      <c r="C16" s="168">
        <f>HLOOKUP(B16,'CO2 and Temp Alt 4 Alt 5'!$J$1:$DP$9,9,FALSE)</f>
        <v>0.60087284399999996</v>
      </c>
      <c r="D16" s="168"/>
      <c r="E16" s="168">
        <f>AVERAGE(C10:C15)</f>
        <v>-0.2510998971666667</v>
      </c>
      <c r="F16" s="168">
        <f>E16*E16</f>
        <v>6.3051158357110587E-2</v>
      </c>
      <c r="G16" s="168">
        <f>AVERAGE($C$7:C16)</f>
        <v>-0.26057265390000006</v>
      </c>
      <c r="H16" s="168">
        <f>G16*G16</f>
        <v>6.7898107960489215E-2</v>
      </c>
      <c r="I16" s="168"/>
      <c r="J16" s="168">
        <f t="shared" ref="J16:J36" si="0">(SUMPRODUCT(E16:H16,$E$4:$H$4)+$D$4)*100</f>
        <v>-0.45482242152463104</v>
      </c>
      <c r="K16" s="171">
        <f>J16-'ICF SLR Module (1)'!J16</f>
        <v>0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x14ac:dyDescent="0.25">
      <c r="A17" s="162"/>
      <c r="B17" s="162">
        <v>2000</v>
      </c>
      <c r="C17" s="168">
        <f>HLOOKUP(B17,'CO2 and Temp Alt 4 Alt 5'!$J$1:$DP$9,9,FALSE)</f>
        <v>0.83500323399999998</v>
      </c>
      <c r="D17" s="168"/>
      <c r="E17" s="168">
        <f>AVERAGE(C11:C16)</f>
        <v>-6.7621089833333328E-2</v>
      </c>
      <c r="F17" s="168">
        <f>E17*E17</f>
        <v>4.572611790247736E-3</v>
      </c>
      <c r="G17" s="168">
        <f>AVERAGE($C$7:C17)</f>
        <v>-0.16097484590909095</v>
      </c>
      <c r="H17" s="168">
        <f>G17*G17</f>
        <v>2.5912901015455573E-2</v>
      </c>
      <c r="I17" s="168"/>
      <c r="J17" s="168">
        <f t="shared" si="0"/>
        <v>1.2531313834768736</v>
      </c>
      <c r="K17" s="171">
        <f>J17-'ICF SLR Module (1)'!J17</f>
        <v>0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x14ac:dyDescent="0.25">
      <c r="A18" s="162"/>
      <c r="B18" s="162">
        <v>2005</v>
      </c>
      <c r="C18" s="168">
        <f>HLOOKUP(B18,'CO2 and Temp Alt 4 Alt 5'!$J$1:$DP$9,9,FALSE)</f>
        <v>0.94525838900000003</v>
      </c>
      <c r="D18" s="168"/>
      <c r="E18" s="168">
        <f>AVERAGE(C12:C17)</f>
        <v>0.15487944916666666</v>
      </c>
      <c r="F18" s="168">
        <f>E18*E18</f>
        <v>2.3987643774170082E-2</v>
      </c>
      <c r="G18" s="168">
        <f>AVERAGE($C$7:C18)</f>
        <v>-6.8788743000000027E-2</v>
      </c>
      <c r="H18" s="168">
        <f>G18*G18</f>
        <v>4.7318911635200528E-3</v>
      </c>
      <c r="I18" s="168"/>
      <c r="J18" s="168">
        <f t="shared" si="0"/>
        <v>3.1322023282292428</v>
      </c>
      <c r="K18" s="171">
        <f>J18-'ICF SLR Module (1)'!J18</f>
        <v>0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x14ac:dyDescent="0.25">
      <c r="A19" s="162"/>
      <c r="B19" s="162">
        <v>2010</v>
      </c>
      <c r="C19" s="168">
        <f>HLOOKUP(B19,'CO2 and Temp Alt 4 Alt 5'!$J$1:$DP$9,9,FALSE)</f>
        <v>1.057970477</v>
      </c>
      <c r="D19" s="168"/>
      <c r="E19" s="168">
        <f>AVERAGE(C13:C18)</f>
        <v>0.39575584733333335</v>
      </c>
      <c r="F19" s="168">
        <f>E19*E19</f>
        <v>0.15662269069852466</v>
      </c>
      <c r="G19" s="168">
        <f>AVERAGE($C$7:C19)</f>
        <v>1.7885043153846127E-2</v>
      </c>
      <c r="H19" s="168">
        <f>G19*G19</f>
        <v>3.1987476861493818E-4</v>
      </c>
      <c r="I19" s="168"/>
      <c r="J19" s="168">
        <f t="shared" si="0"/>
        <v>5.1604033249665049</v>
      </c>
      <c r="K19" s="171">
        <f>J19-'ICF SLR Module (1)'!J19</f>
        <v>0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x14ac:dyDescent="0.25">
      <c r="A20" s="162"/>
      <c r="B20" s="162">
        <v>2015</v>
      </c>
      <c r="C20" s="168">
        <f>HLOOKUP(B20,'CO2 and Temp Alt 4 Alt 5'!$J$1:$DP$9,9,FALSE)</f>
        <v>1.2161785190000001</v>
      </c>
      <c r="D20" s="168"/>
      <c r="E20" s="168">
        <f t="shared" ref="E20:E36" si="1">AVERAGE(C14:C19)</f>
        <v>0.65541759350000006</v>
      </c>
      <c r="F20" s="168">
        <f t="shared" ref="F20:F36" si="2">E20*E20</f>
        <v>0.42957222186933131</v>
      </c>
      <c r="G20" s="168">
        <f>AVERAGE($C$7:C20)</f>
        <v>0.10347743428571425</v>
      </c>
      <c r="H20" s="168">
        <f t="shared" ref="H20:H36" si="3">G20*G20</f>
        <v>1.0707579406354311E-2</v>
      </c>
      <c r="I20" s="168"/>
      <c r="J20" s="168">
        <f t="shared" si="0"/>
        <v>7.412007211125907</v>
      </c>
      <c r="K20" s="171">
        <f>J20-'ICF SLR Module (1)'!J20</f>
        <v>0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x14ac:dyDescent="0.25">
      <c r="A21" s="162"/>
      <c r="B21" s="162">
        <v>2020</v>
      </c>
      <c r="C21" s="168">
        <f>HLOOKUP(B21,'CO2 and Temp Alt 4 Alt 5'!$J$1:$DP$9,9,FALSE)</f>
        <v>1.339886213</v>
      </c>
      <c r="D21" s="168"/>
      <c r="E21" s="168">
        <f t="shared" si="1"/>
        <v>0.8914473466666667</v>
      </c>
      <c r="F21" s="168">
        <f t="shared" si="2"/>
        <v>0.79467837187904022</v>
      </c>
      <c r="G21" s="168">
        <f>AVERAGE($C$7:C21)</f>
        <v>0.18590468619999995</v>
      </c>
      <c r="H21" s="168">
        <f t="shared" si="3"/>
        <v>3.4560552351120453E-2</v>
      </c>
      <c r="I21" s="168"/>
      <c r="J21" s="168">
        <f t="shared" si="0"/>
        <v>9.8139553112440296</v>
      </c>
      <c r="K21" s="171">
        <f>J21-'ICF SLR Module (1)'!J21</f>
        <v>0</v>
      </c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x14ac:dyDescent="0.25">
      <c r="A22" s="162"/>
      <c r="B22" s="162">
        <v>2025</v>
      </c>
      <c r="C22" s="168">
        <f>HLOOKUP(B22,'CO2 and Temp Alt 4 Alt 5'!$J$1:$DP$9,9,FALSE)</f>
        <v>1.574386823</v>
      </c>
      <c r="D22" s="168"/>
      <c r="E22" s="168">
        <f t="shared" si="1"/>
        <v>0.99919494599999992</v>
      </c>
      <c r="F22" s="168">
        <f t="shared" si="2"/>
        <v>0.99839054011194273</v>
      </c>
      <c r="G22" s="168">
        <f>AVERAGE($C$7:C22)</f>
        <v>0.27268481974999997</v>
      </c>
      <c r="H22" s="168">
        <f t="shared" si="3"/>
        <v>7.4357010922089975E-2</v>
      </c>
      <c r="I22" s="168"/>
      <c r="J22" s="168">
        <f t="shared" si="0"/>
        <v>12.590429158656836</v>
      </c>
      <c r="K22" s="171">
        <f>J22-'ICF SLR Module (1)'!J22</f>
        <v>-2.0911334917883551E-5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x14ac:dyDescent="0.25">
      <c r="A23" s="162"/>
      <c r="B23" s="162">
        <v>2030</v>
      </c>
      <c r="C23" s="168">
        <f>HLOOKUP(B23,'CO2 and Temp Alt 4 Alt 5'!$J$1:$DP$9,9,FALSE)</f>
        <v>1.788573787</v>
      </c>
      <c r="D23" s="168"/>
      <c r="E23" s="168">
        <f t="shared" si="1"/>
        <v>1.1614472758333334</v>
      </c>
      <c r="F23" s="168">
        <f t="shared" si="2"/>
        <v>1.3489597745406712</v>
      </c>
      <c r="G23" s="168">
        <f>AVERAGE($C$7:C23)</f>
        <v>0.36185475899999997</v>
      </c>
      <c r="H23" s="168">
        <f t="shared" si="3"/>
        <v>0.13093886661094806</v>
      </c>
      <c r="I23" s="168"/>
      <c r="J23" s="168">
        <f t="shared" si="0"/>
        <v>15.708007516120718</v>
      </c>
      <c r="K23" s="171">
        <f>J23-'ICF SLR Module (1)'!J23</f>
        <v>-5.4592573479617101E-4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x14ac:dyDescent="0.25">
      <c r="A24" s="162"/>
      <c r="B24" s="162">
        <v>2035</v>
      </c>
      <c r="C24" s="168">
        <f>HLOOKUP(B24,'CO2 and Temp Alt 4 Alt 5'!$J$1:$DP$9,9,FALSE)</f>
        <v>2.0386470499999998</v>
      </c>
      <c r="D24" s="168"/>
      <c r="E24" s="168">
        <f t="shared" si="1"/>
        <v>1.3203757013333333</v>
      </c>
      <c r="F24" s="168">
        <f t="shared" si="2"/>
        <v>1.7433919926714916</v>
      </c>
      <c r="G24" s="168">
        <f>AVERAGE($C$7:C24)</f>
        <v>0.45500988627777772</v>
      </c>
      <c r="H24" s="168">
        <f t="shared" si="3"/>
        <v>0.20703399661051622</v>
      </c>
      <c r="I24" s="168"/>
      <c r="J24" s="168">
        <f t="shared" si="0"/>
        <v>19.251405670090037</v>
      </c>
      <c r="K24" s="171">
        <f>J24-'ICF SLR Module (1)'!J24</f>
        <v>-2.528877939635521E-3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x14ac:dyDescent="0.25">
      <c r="A25" s="162"/>
      <c r="B25" s="162">
        <v>2040</v>
      </c>
      <c r="C25" s="168">
        <f>HLOOKUP(B25,'CO2 and Temp Alt 4 Alt 5'!$J$1:$DP$9,9,FALSE)</f>
        <v>2.3069775969999999</v>
      </c>
      <c r="D25" s="168"/>
      <c r="E25" s="168">
        <f t="shared" si="1"/>
        <v>1.5026071448333334</v>
      </c>
      <c r="F25" s="168">
        <f t="shared" si="2"/>
        <v>2.257828231704182</v>
      </c>
      <c r="G25" s="168">
        <f>AVERAGE($C$7:C25)</f>
        <v>0.55248187105263147</v>
      </c>
      <c r="H25" s="168">
        <f t="shared" si="3"/>
        <v>0.30523621784181648</v>
      </c>
      <c r="I25" s="168"/>
      <c r="J25" s="168">
        <f t="shared" si="0"/>
        <v>23.272421186886284</v>
      </c>
      <c r="K25" s="171">
        <f>J25-'ICF SLR Module (1)'!J25</f>
        <v>-5.601302183297463E-3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x14ac:dyDescent="0.25">
      <c r="A26" s="162"/>
      <c r="B26" s="162">
        <v>2045</v>
      </c>
      <c r="C26" s="168">
        <f>HLOOKUP(B26,'CO2 and Temp Alt 4 Alt 5'!$J$1:$DP$9,9,FALSE)</f>
        <v>2.5572781459999998</v>
      </c>
      <c r="D26" s="168"/>
      <c r="E26" s="168">
        <f t="shared" si="1"/>
        <v>1.7107749981666667</v>
      </c>
      <c r="F26" s="168">
        <f t="shared" si="2"/>
        <v>2.9267510943521584</v>
      </c>
      <c r="G26" s="168">
        <f>AVERAGE($C$7:C26)</f>
        <v>0.65272168479999992</v>
      </c>
      <c r="H26" s="168">
        <f t="shared" si="3"/>
        <v>0.42604559780815043</v>
      </c>
      <c r="I26" s="168"/>
      <c r="J26" s="168">
        <f t="shared" si="0"/>
        <v>27.741911110899213</v>
      </c>
      <c r="K26" s="171">
        <f>J26-'ICF SLR Module (1)'!J26</f>
        <v>-1.0526981357980247E-2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x14ac:dyDescent="0.25">
      <c r="A27" s="162"/>
      <c r="B27" s="162">
        <v>2050</v>
      </c>
      <c r="C27" s="168">
        <f>HLOOKUP(B27,'CO2 and Temp Alt 4 Alt 5'!$J$1:$DP$9,9,FALSE)</f>
        <v>2.8173800230000001</v>
      </c>
      <c r="D27" s="168"/>
      <c r="E27" s="168">
        <f t="shared" si="1"/>
        <v>1.9342916026666666</v>
      </c>
      <c r="F27" s="168">
        <f t="shared" si="2"/>
        <v>3.7414840041467814</v>
      </c>
      <c r="G27" s="168">
        <f>AVERAGE($C$7:C27)</f>
        <v>0.75580065328571422</v>
      </c>
      <c r="H27" s="168">
        <f t="shared" si="3"/>
        <v>0.5712346275071124</v>
      </c>
      <c r="I27" s="168"/>
      <c r="J27" s="168">
        <f t="shared" si="0"/>
        <v>32.691503488617194</v>
      </c>
      <c r="K27" s="171">
        <f>J27-'ICF SLR Module (1)'!J27</f>
        <v>-1.5354467765476443E-2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x14ac:dyDescent="0.25">
      <c r="A28" s="162"/>
      <c r="B28" s="162">
        <v>2055</v>
      </c>
      <c r="C28" s="168">
        <f>HLOOKUP(B28,'CO2 and Temp Alt 4 Alt 5'!$J$1:$DP$9,9,FALSE)</f>
        <v>3.0381397720000001</v>
      </c>
      <c r="D28" s="168"/>
      <c r="E28" s="168">
        <f t="shared" si="1"/>
        <v>2.1805405709999999</v>
      </c>
      <c r="F28" s="168">
        <f t="shared" si="2"/>
        <v>4.7547571817770056</v>
      </c>
      <c r="G28" s="168">
        <f>AVERAGE($C$7:C28)</f>
        <v>0.85954334050000003</v>
      </c>
      <c r="H28" s="168">
        <f t="shared" si="3"/>
        <v>0.73881475419789899</v>
      </c>
      <c r="I28" s="168"/>
      <c r="J28" s="168">
        <f t="shared" si="0"/>
        <v>38.034882162383084</v>
      </c>
      <c r="K28" s="171">
        <f>J28-'ICF SLR Module (1)'!J28</f>
        <v>-2.1020822271403006E-2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x14ac:dyDescent="0.25">
      <c r="A29" s="162"/>
      <c r="B29" s="162">
        <v>2060</v>
      </c>
      <c r="C29" s="168">
        <f>HLOOKUP(B29,'CO2 and Temp Alt 4 Alt 5'!$J$1:$DP$9,9,FALSE)</f>
        <v>3.2902221169999999</v>
      </c>
      <c r="D29" s="168"/>
      <c r="E29" s="168">
        <f t="shared" si="1"/>
        <v>2.4244993958333332</v>
      </c>
      <c r="F29" s="168">
        <f t="shared" si="2"/>
        <v>5.8781973203961977</v>
      </c>
      <c r="G29" s="168">
        <f>AVERAGE($C$7:C29)</f>
        <v>0.96522502643478258</v>
      </c>
      <c r="H29" s="168">
        <f t="shared" si="3"/>
        <v>0.93165935165602676</v>
      </c>
      <c r="I29" s="168"/>
      <c r="J29" s="168">
        <f t="shared" si="0"/>
        <v>43.851451233916336</v>
      </c>
      <c r="K29" s="171">
        <f>J29-'ICF SLR Module (1)'!J29</f>
        <v>-2.683691347944972E-2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x14ac:dyDescent="0.25">
      <c r="A30" s="162"/>
      <c r="B30" s="162">
        <v>2065</v>
      </c>
      <c r="C30" s="168">
        <f>HLOOKUP(B30,'CO2 and Temp Alt 4 Alt 5'!$J$1:$DP$9,9,FALSE)</f>
        <v>3.512710309</v>
      </c>
      <c r="D30" s="168"/>
      <c r="E30" s="168">
        <f t="shared" si="1"/>
        <v>2.6747741174999997</v>
      </c>
      <c r="F30" s="168">
        <f t="shared" si="2"/>
        <v>7.1544165796479025</v>
      </c>
      <c r="G30" s="168">
        <f>AVERAGE($C$7:C30)</f>
        <v>1.0713702465416666</v>
      </c>
      <c r="H30" s="168">
        <f t="shared" si="3"/>
        <v>1.1478342051747514</v>
      </c>
      <c r="I30" s="168"/>
      <c r="J30" s="168">
        <f t="shared" si="0"/>
        <v>50.072791723829134</v>
      </c>
      <c r="K30" s="171">
        <f>J30-'ICF SLR Module (1)'!J30</f>
        <v>-3.3730692660597583E-2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x14ac:dyDescent="0.25">
      <c r="A31" s="162"/>
      <c r="B31" s="162">
        <v>2070</v>
      </c>
      <c r="C31" s="168">
        <f>HLOOKUP(B31,'CO2 and Temp Alt 4 Alt 5'!$J$1:$DP$9,9,FALSE)</f>
        <v>3.765121803</v>
      </c>
      <c r="D31" s="168"/>
      <c r="E31" s="168">
        <f t="shared" si="1"/>
        <v>2.9204513273333332</v>
      </c>
      <c r="F31" s="168">
        <f t="shared" si="2"/>
        <v>8.5290359553230282</v>
      </c>
      <c r="G31" s="168">
        <f>AVERAGE($C$7:C31)</f>
        <v>1.1791203088</v>
      </c>
      <c r="H31" s="168">
        <f t="shared" si="3"/>
        <v>1.3903247026246073</v>
      </c>
      <c r="I31" s="168"/>
      <c r="J31" s="168">
        <f t="shared" si="0"/>
        <v>56.776947118021646</v>
      </c>
      <c r="K31" s="171">
        <f>J31-'ICF SLR Module (1)'!J31</f>
        <v>-4.153454093890474E-2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x14ac:dyDescent="0.25">
      <c r="A32" s="162"/>
      <c r="B32" s="162">
        <v>2075</v>
      </c>
      <c r="C32" s="168">
        <f>HLOOKUP(B32,'CO2 and Temp Alt 4 Alt 5'!$J$1:$DP$9,9,FALSE)</f>
        <v>3.977025491</v>
      </c>
      <c r="D32" s="168"/>
      <c r="E32" s="168">
        <f t="shared" si="1"/>
        <v>3.1634753616666664</v>
      </c>
      <c r="F32" s="168">
        <f t="shared" si="2"/>
        <v>10.007576363872046</v>
      </c>
      <c r="G32" s="168">
        <f>AVERAGE($C$7:C32)</f>
        <v>1.286732046576923</v>
      </c>
      <c r="H32" s="168">
        <f t="shared" si="3"/>
        <v>1.6556793596880366</v>
      </c>
      <c r="I32" s="168"/>
      <c r="J32" s="168">
        <f t="shared" si="0"/>
        <v>63.863411477429331</v>
      </c>
      <c r="K32" s="171">
        <f>J32-'ICF SLR Module (1)'!J32</f>
        <v>-5.0670374873675428E-2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x14ac:dyDescent="0.25">
      <c r="A33" s="162"/>
      <c r="B33" s="162">
        <v>2080</v>
      </c>
      <c r="C33" s="168">
        <f>HLOOKUP(B33,'CO2 and Temp Alt 4 Alt 5'!$J$1:$DP$9,9,FALSE)</f>
        <v>4.2148670480000003</v>
      </c>
      <c r="D33" s="168"/>
      <c r="E33" s="168">
        <f t="shared" si="1"/>
        <v>3.4000999191666668</v>
      </c>
      <c r="F33" s="168">
        <f t="shared" si="2"/>
        <v>11.560679460317173</v>
      </c>
      <c r="G33" s="168">
        <f>AVERAGE($C$7:C33)</f>
        <v>1.3951814910740741</v>
      </c>
      <c r="H33" s="168">
        <f t="shared" si="3"/>
        <v>1.9465313930356767</v>
      </c>
      <c r="I33" s="168"/>
      <c r="J33" s="168">
        <f t="shared" si="0"/>
        <v>71.400278535257414</v>
      </c>
      <c r="K33" s="171">
        <f>J33-'ICF SLR Module (1)'!J33</f>
        <v>-6.0134387774155584E-2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x14ac:dyDescent="0.25">
      <c r="A34" s="162"/>
      <c r="B34" s="162">
        <v>2085</v>
      </c>
      <c r="C34" s="168">
        <f>HLOOKUP(B34,'CO2 and Temp Alt 4 Alt 5'!$J$1:$DP$9,9,FALSE)</f>
        <v>4.4756188620000001</v>
      </c>
      <c r="D34" s="168"/>
      <c r="E34" s="168">
        <f t="shared" si="1"/>
        <v>3.6330144233333335</v>
      </c>
      <c r="F34" s="168">
        <f t="shared" si="2"/>
        <v>13.198793800148033</v>
      </c>
      <c r="G34" s="168">
        <f>AVERAGE($C$7:C34)</f>
        <v>1.5051971114642857</v>
      </c>
      <c r="H34" s="168">
        <f t="shared" si="3"/>
        <v>2.2656183443604294</v>
      </c>
      <c r="I34" s="168"/>
      <c r="J34" s="168">
        <f t="shared" si="0"/>
        <v>79.451396129557892</v>
      </c>
      <c r="K34" s="171">
        <f>J34-'ICF SLR Module (1)'!J34</f>
        <v>-7.1800901390801641E-2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x14ac:dyDescent="0.25">
      <c r="A35" s="162"/>
      <c r="B35" s="162">
        <v>2090</v>
      </c>
      <c r="C35" s="168">
        <f>HLOOKUP(B35,'CO2 and Temp Alt 4 Alt 5'!$J$1:$DP$9,9,FALSE)</f>
        <v>4.7140422170000003</v>
      </c>
      <c r="D35" s="168"/>
      <c r="E35" s="168">
        <f t="shared" si="1"/>
        <v>3.8725942716666668</v>
      </c>
      <c r="F35" s="168">
        <f t="shared" si="2"/>
        <v>14.996986392945482</v>
      </c>
      <c r="G35" s="168">
        <f>AVERAGE($C$7:C35)</f>
        <v>1.6158469426896551</v>
      </c>
      <c r="H35" s="168">
        <f t="shared" si="3"/>
        <v>2.6109613421995057</v>
      </c>
      <c r="I35" s="168"/>
      <c r="J35" s="168">
        <f t="shared" si="0"/>
        <v>87.960776792929224</v>
      </c>
      <c r="K35" s="171">
        <f>J35-'ICF SLR Module (1)'!J35</f>
        <v>-8.2741566579315418E-2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x14ac:dyDescent="0.25">
      <c r="A36" s="162"/>
      <c r="B36" s="162">
        <v>2095</v>
      </c>
      <c r="C36" s="168">
        <f>HLOOKUP(B36,'CO2 and Temp Alt 4 Alt 5'!$J$1:$DP$9,9,FALSE)</f>
        <v>4.9712213500000004</v>
      </c>
      <c r="D36" s="168"/>
      <c r="E36" s="168">
        <f t="shared" si="1"/>
        <v>4.1098976216666667</v>
      </c>
      <c r="F36" s="168">
        <f t="shared" si="2"/>
        <v>16.891258460581323</v>
      </c>
      <c r="G36" s="168">
        <f>AVERAGE($C$7:C36)</f>
        <v>1.7276927562666666</v>
      </c>
      <c r="H36" s="168">
        <f t="shared" si="3"/>
        <v>2.9849222600563117</v>
      </c>
      <c r="I36" s="168"/>
      <c r="J36" s="168">
        <f t="shared" si="0"/>
        <v>96.981887802666506</v>
      </c>
      <c r="K36" s="171">
        <f>J36-'ICF SLR Module (1)'!J36</f>
        <v>-9.47986360571349E-2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x14ac:dyDescent="0.25">
      <c r="A37" s="162"/>
      <c r="B37" s="162">
        <v>2100</v>
      </c>
      <c r="C37" s="168">
        <f>HLOOKUP(B37,'CO2 and Temp Alt 4 Alt 5'!$J$1:$DP$9,9,FALSE)</f>
        <v>5.1982439830000002</v>
      </c>
      <c r="D37" s="168"/>
      <c r="E37" s="168">
        <f>AVERAGE(C31:C36)</f>
        <v>4.3529827951666666</v>
      </c>
      <c r="F37" s="168">
        <f>E37*E37</f>
        <v>18.948459215017007</v>
      </c>
      <c r="G37" s="168">
        <f>AVERAGE($C$7:C37)</f>
        <v>1.8396460216451611</v>
      </c>
      <c r="H37" s="168">
        <f>G37*G37</f>
        <v>3.3842974849548684</v>
      </c>
      <c r="I37" s="168"/>
      <c r="J37" s="168">
        <f>(SUMPRODUCT(E37:H37,$E$4:$H$4)+$D$4)*100</f>
        <v>106.43428505758747</v>
      </c>
      <c r="K37" s="171">
        <f>J37-'ICF SLR Module (1)'!J37</f>
        <v>-0.10693207411635797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B1:X51"/>
  <sheetViews>
    <sheetView zoomScale="90" zoomScaleNormal="90" workbookViewId="0"/>
  </sheetViews>
  <sheetFormatPr defaultRowHeight="15" x14ac:dyDescent="0.25"/>
  <cols>
    <col min="2" max="2" width="21.42578125" customWidth="1"/>
    <col min="3" max="3" width="8.140625" bestFit="1" customWidth="1"/>
    <col min="5" max="5" width="9.5703125" bestFit="1" customWidth="1"/>
    <col min="6" max="6" width="12" customWidth="1"/>
    <col min="7" max="7" width="11.42578125" customWidth="1"/>
    <col min="8" max="8" width="11.5703125" customWidth="1"/>
    <col min="14" max="14" width="21" customWidth="1"/>
    <col min="15" max="17" width="9.5703125" customWidth="1"/>
    <col min="19" max="19" width="22.42578125" customWidth="1"/>
    <col min="20" max="20" width="14.7109375" customWidth="1"/>
    <col min="21" max="21" width="16.85546875" customWidth="1"/>
    <col min="22" max="22" width="21.85546875" customWidth="1"/>
    <col min="23" max="23" width="18.42578125" customWidth="1"/>
    <col min="24" max="24" width="20.5703125" customWidth="1"/>
  </cols>
  <sheetData>
    <row r="1" spans="2:24" ht="15.75" thickBot="1" x14ac:dyDescent="0.3"/>
    <row r="2" spans="2:24" ht="14.45" customHeight="1" x14ac:dyDescent="0.25">
      <c r="B2" s="221" t="s">
        <v>31</v>
      </c>
      <c r="C2" s="222"/>
      <c r="D2" s="222"/>
      <c r="E2" s="222"/>
      <c r="F2" s="222"/>
      <c r="G2" s="222"/>
      <c r="H2" s="222"/>
      <c r="I2" s="222"/>
      <c r="J2" s="222"/>
      <c r="K2" s="222"/>
      <c r="L2" s="223"/>
      <c r="N2" s="224" t="s">
        <v>32</v>
      </c>
      <c r="O2" s="225"/>
      <c r="P2" s="225"/>
      <c r="Q2" s="226"/>
      <c r="S2" s="227" t="s">
        <v>33</v>
      </c>
      <c r="T2" s="228"/>
      <c r="U2" s="228"/>
      <c r="V2" s="228"/>
      <c r="W2" s="228"/>
      <c r="X2" s="229"/>
    </row>
    <row r="3" spans="2:24" ht="12.6" customHeight="1" x14ac:dyDescent="0.25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30"/>
      <c r="N3" s="230" t="s">
        <v>34</v>
      </c>
      <c r="O3" s="231"/>
      <c r="P3" s="231"/>
      <c r="Q3" s="232"/>
      <c r="S3" s="119"/>
      <c r="X3" s="121"/>
    </row>
    <row r="4" spans="2:24" ht="27" customHeight="1" thickBot="1" x14ac:dyDescent="0.3">
      <c r="B4" s="14"/>
      <c r="L4" s="15"/>
      <c r="N4" s="18"/>
      <c r="O4" s="19">
        <v>2040</v>
      </c>
      <c r="P4" s="19">
        <v>2060</v>
      </c>
      <c r="Q4" s="20">
        <v>2100</v>
      </c>
      <c r="S4" s="233" t="s">
        <v>35</v>
      </c>
      <c r="T4" s="234"/>
      <c r="U4" s="234"/>
      <c r="V4" s="234"/>
      <c r="W4" s="234"/>
      <c r="X4" s="235"/>
    </row>
    <row r="5" spans="2:24" ht="32.25" customHeight="1" thickBot="1" x14ac:dyDescent="0.3">
      <c r="B5" s="16"/>
      <c r="C5" s="236" t="s">
        <v>36</v>
      </c>
      <c r="D5" s="236"/>
      <c r="E5" s="236"/>
      <c r="F5" s="236" t="s">
        <v>37</v>
      </c>
      <c r="G5" s="236"/>
      <c r="H5" s="236"/>
      <c r="I5" s="236" t="s">
        <v>38</v>
      </c>
      <c r="J5" s="236"/>
      <c r="K5" s="236"/>
      <c r="L5" s="17"/>
      <c r="N5" s="30"/>
      <c r="O5" s="161">
        <f>Interface!$Q$7</f>
        <v>1.71</v>
      </c>
      <c r="P5" s="161">
        <f>Interface!$Q$7</f>
        <v>1.71</v>
      </c>
      <c r="Q5" s="161">
        <f>Interface!$Q$7</f>
        <v>1.71</v>
      </c>
      <c r="S5" s="119"/>
      <c r="T5" s="120"/>
      <c r="U5" s="120"/>
      <c r="V5" s="120"/>
      <c r="W5" s="120"/>
      <c r="X5" s="121"/>
    </row>
    <row r="6" spans="2:24" ht="39" thickBot="1" x14ac:dyDescent="0.3">
      <c r="B6" s="14"/>
      <c r="C6" s="25">
        <v>2040</v>
      </c>
      <c r="D6" s="26">
        <v>2060</v>
      </c>
      <c r="E6" s="27">
        <v>2100</v>
      </c>
      <c r="F6" s="26">
        <v>2040</v>
      </c>
      <c r="G6" s="26">
        <v>2060</v>
      </c>
      <c r="H6" s="26">
        <v>2100</v>
      </c>
      <c r="I6" s="28">
        <v>2040</v>
      </c>
      <c r="J6" s="26">
        <v>2060</v>
      </c>
      <c r="K6" s="29">
        <v>2100</v>
      </c>
      <c r="L6" s="15"/>
      <c r="N6" s="237" t="s">
        <v>39</v>
      </c>
      <c r="O6" s="238"/>
      <c r="P6" s="238"/>
      <c r="Q6" s="239"/>
      <c r="S6" s="21" t="s">
        <v>40</v>
      </c>
      <c r="T6" s="131" t="s">
        <v>41</v>
      </c>
      <c r="U6" s="131" t="s">
        <v>41</v>
      </c>
      <c r="V6" s="131" t="s">
        <v>42</v>
      </c>
      <c r="W6" s="131" t="s">
        <v>43</v>
      </c>
      <c r="X6" s="132" t="s">
        <v>44</v>
      </c>
    </row>
    <row r="7" spans="2:24" ht="16.5" thickBot="1" x14ac:dyDescent="0.35">
      <c r="B7" s="34" t="s">
        <v>45</v>
      </c>
      <c r="C7" s="183">
        <f>_xlfn.XLOOKUP(C$6,'CO2 and Temp Alt 0 Alt 1'!$J$1:$DP$1,'CO2 and Temp Alt 0 Alt 1'!$J$8:$DP$8,FALSE)</f>
        <v>496.64898979999998</v>
      </c>
      <c r="D7" s="183">
        <f>_xlfn.XLOOKUP(D$6,'CO2 and Temp Alt 0 Alt 1'!$J$1:$DP$1,'CO2 and Temp Alt 0 Alt 1'!$J$8:$DP$8,FALSE)</f>
        <v>604.76836890000004</v>
      </c>
      <c r="E7" s="183">
        <f>_xlfn.XLOOKUP(E$6,'CO2 and Temp Alt 0 Alt 1'!$J$1:$DP$1,'CO2 and Temp Alt 0 Alt 1'!$J$8:$DP$8,FALSE)</f>
        <v>886.21279779999998</v>
      </c>
      <c r="F7" s="184">
        <f>_xlfn.XLOOKUP(F$6,'CO2 and Temp Alt 0 Alt 1'!$J$1:$DP$1,'CO2 and Temp Alt 0 Alt 1'!$J$9:$DP$9,FALSE)</f>
        <v>2.3083091969999998</v>
      </c>
      <c r="G7" s="184">
        <f>_xlfn.XLOOKUP(G$6,'CO2 and Temp Alt 0 Alt 1'!$J$1:$DP$1,'CO2 and Temp Alt 0 Alt 1'!$J$9:$DP$9,FALSE)</f>
        <v>3.2924010049999999</v>
      </c>
      <c r="H7" s="184">
        <f>_xlfn.XLOOKUP(H$6,'CO2 and Temp Alt 0 Alt 1'!$J$1:$DP$1,'CO2 and Temp Alt 0 Alt 1'!$J$9:$DP$9,FALSE)</f>
        <v>5.2021909830000004</v>
      </c>
      <c r="I7" s="185">
        <f>VLOOKUP(I$6,'ICF SLR Module (1)'!$B$7:$J$37,9,FALSE)</f>
        <v>23.278022489069581</v>
      </c>
      <c r="J7" s="186">
        <f>VLOOKUP(J$6,'ICF SLR Module (1)'!$B$7:$J$37,9,FALSE)</f>
        <v>43.878288147395786</v>
      </c>
      <c r="K7" s="187">
        <f>VLOOKUP(K$6,'ICF SLR Module (1)'!$B$7:$J$37,9,FALSE)</f>
        <v>106.54121713170383</v>
      </c>
      <c r="L7" s="15"/>
      <c r="N7" s="42" t="str">
        <f t="shared" ref="N7:N16" si="0">B7</f>
        <v>No Action</v>
      </c>
      <c r="O7" s="45">
        <f>F7</f>
        <v>2.3083091969999998</v>
      </c>
      <c r="P7" s="45">
        <f t="shared" ref="P7:Q7" si="1">G7</f>
        <v>3.2924010049999999</v>
      </c>
      <c r="Q7" s="45">
        <f t="shared" si="1"/>
        <v>5.2021909830000004</v>
      </c>
      <c r="S7" s="31" t="str">
        <f t="shared" ref="S7:S16" si="2">B7</f>
        <v>No Action</v>
      </c>
      <c r="T7" s="32">
        <f>[1]Tables!$C$10</f>
        <v>59900</v>
      </c>
      <c r="U7" s="32">
        <f>[1]Tables!$C$10</f>
        <v>59900</v>
      </c>
      <c r="V7" s="32">
        <f>ABS([1]Tables!D10)</f>
        <v>0</v>
      </c>
      <c r="W7" s="32">
        <f>[1]Tables!E10</f>
        <v>0</v>
      </c>
      <c r="X7" s="41">
        <f>ABS([1]Tables!F10)</f>
        <v>0</v>
      </c>
    </row>
    <row r="8" spans="2:24" ht="16.5" thickBot="1" x14ac:dyDescent="0.35">
      <c r="B8" s="173" t="s">
        <v>46</v>
      </c>
      <c r="C8" s="183">
        <f>_xlfn.XLOOKUP(C$6,'CO2 and Temp Alt 0 Alt 1'!$J$1:$DP$1,'CO2 and Temp Alt 0 Alt 1'!$J$28:$DP$28,FALSE)</f>
        <v>496.63674459999999</v>
      </c>
      <c r="D8" s="183">
        <f>_xlfn.XLOOKUP(D$6,'CO2 and Temp Alt 0 Alt 1'!$J$1:$DP$1,'CO2 and Temp Alt 0 Alt 1'!$J$28:$DP$28,FALSE)</f>
        <v>604.74887969999997</v>
      </c>
      <c r="E8" s="183">
        <f>_xlfn.XLOOKUP(E$6,'CO2 and Temp Alt 0 Alt 1'!$J$1:$DP$1,'CO2 and Temp Alt 0 Alt 1'!$J$28:$DP$28,FALSE)</f>
        <v>886.1823478</v>
      </c>
      <c r="F8" s="184">
        <f>_xlfn.XLOOKUP(F$6,'CO2 and Temp Alt 0 Alt 1'!$J$1:$DP$1,'CO2 and Temp Alt 0 Alt 1'!$J$29:$DP$29,FALSE)</f>
        <v>2.3082023970000001</v>
      </c>
      <c r="G8" s="184">
        <f>_xlfn.XLOOKUP(G$6,'CO2 and Temp Alt 0 Alt 1'!$J$1:$DP$1,'CO2 and Temp Alt 0 Alt 1'!$J$29:$DP$29,FALSE)</f>
        <v>3.2922876049999998</v>
      </c>
      <c r="H8" s="184">
        <f>_xlfn.XLOOKUP(H$6,'CO2 and Temp Alt 0 Alt 1'!$J$1:$DP$1,'CO2 and Temp Alt 0 Alt 1'!$J$29:$DP$29,FALSE)</f>
        <v>5.2020543830000001</v>
      </c>
      <c r="I8" s="188">
        <f>VLOOKUP(I$6,'ICF SLR Module (2)'!$B$7:$J$37,9,FALSE)</f>
        <v>23.27735277715362</v>
      </c>
      <c r="J8" s="189">
        <f>VLOOKUP(J$6,'ICF SLR Module (2)'!$B$7:$J$37,9,FALSE)</f>
        <v>43.876369049439198</v>
      </c>
      <c r="K8" s="190">
        <f>VLOOKUP(K$6,'ICF SLR Module (2)'!$B$7:$J$37,9,FALSE)</f>
        <v>106.53611905818043</v>
      </c>
      <c r="L8" s="15"/>
      <c r="N8" s="42" t="str">
        <f t="shared" si="0"/>
        <v>PC1LT3</v>
      </c>
      <c r="O8" s="45">
        <f t="shared" ref="O8:O16" si="3">F8</f>
        <v>2.3082023970000001</v>
      </c>
      <c r="P8" s="45">
        <f t="shared" ref="P8:P10" si="4">G8</f>
        <v>3.2922876049999998</v>
      </c>
      <c r="Q8" s="45">
        <f t="shared" ref="Q8:Q10" si="5">H8</f>
        <v>5.2020543830000001</v>
      </c>
      <c r="S8" s="31" t="str">
        <f t="shared" si="2"/>
        <v>PC1LT3</v>
      </c>
      <c r="T8" s="32">
        <f>[1]Tables!$C$11</f>
        <v>59600</v>
      </c>
      <c r="U8" s="32">
        <f>[1]Tables!$C$11</f>
        <v>59600</v>
      </c>
      <c r="V8" s="32">
        <f>ABS([1]Tables!D11)</f>
        <v>300</v>
      </c>
      <c r="W8" s="155">
        <f>[1]Tables!E11</f>
        <v>5.6847455818944926E-5</v>
      </c>
      <c r="X8" s="156">
        <f>ABS([1]Tables!F11)</f>
        <v>5.008347245409015E-3</v>
      </c>
    </row>
    <row r="9" spans="2:24" ht="16.5" thickBot="1" x14ac:dyDescent="0.35">
      <c r="B9" s="174" t="s">
        <v>47</v>
      </c>
      <c r="C9" s="183">
        <f>_xlfn.XLOOKUP(C$6,'CO2 and Temp Alt 2 Alt 3'!$J$1:$DP$1,'CO2 and Temp Alt 2 Alt 3'!$J$8:$DP$8,FALSE)</f>
        <v>496.62940300000002</v>
      </c>
      <c r="D9" s="183">
        <f>_xlfn.XLOOKUP(D$6,'CO2 and Temp Alt 2 Alt 3'!$J$1:$DP$1,'CO2 and Temp Alt 2 Alt 3'!$J$8:$DP$8,FALSE)</f>
        <v>604.71825920000003</v>
      </c>
      <c r="E9" s="183">
        <f>_xlfn.XLOOKUP(E$6,'CO2 and Temp Alt 2 Alt 3'!$J$1:$DP$1,'CO2 and Temp Alt 2 Alt 3'!$J$8:$DP$8,FALSE)</f>
        <v>886.09412380000003</v>
      </c>
      <c r="F9" s="184">
        <f>_xlfn.XLOOKUP(F$6,'CO2 and Temp Alt 2 Alt 3'!$J$1:$DP$1,'CO2 and Temp Alt 2 Alt 3'!$J$9:$DP$9,FALSE)</f>
        <v>2.3080989970000001</v>
      </c>
      <c r="G9" s="184">
        <f>_xlfn.XLOOKUP(G$6,'CO2 and Temp Alt 2 Alt 3'!$J$1:$DP$1,'CO2 and Temp Alt 2 Alt 3'!$J$9:$DP$9,FALSE)</f>
        <v>3.292112505</v>
      </c>
      <c r="H9" s="184">
        <f>_xlfn.XLOOKUP(H$6,'CO2 and Temp Alt 2 Alt 3'!$J$1:$DP$1,'CO2 and Temp Alt 2 Alt 3'!$J$9:$DP$9,FALSE)</f>
        <v>5.2017009830000003</v>
      </c>
      <c r="I9" s="188">
        <f>VLOOKUP(I$6,'ICF SLR Module (3)'!$B$7:$J$37,9,FALSE)</f>
        <v>23.276912252995359</v>
      </c>
      <c r="J9" s="189">
        <f>VLOOKUP(J$6,'ICF SLR Module (3)'!$B$7:$J$37,9,FALSE)</f>
        <v>43.874145059231054</v>
      </c>
      <c r="K9" s="190">
        <f>VLOOKUP(K$6,'ICF SLR Module (3)'!$B$7:$J$37,9,FALSE)</f>
        <v>106.52667066085742</v>
      </c>
      <c r="L9" s="15"/>
      <c r="N9" s="42" t="str">
        <f t="shared" si="0"/>
        <v>PC2LT2</v>
      </c>
      <c r="O9" s="45">
        <f t="shared" si="3"/>
        <v>2.3080989970000001</v>
      </c>
      <c r="P9" s="45">
        <f t="shared" si="4"/>
        <v>3.292112505</v>
      </c>
      <c r="Q9" s="45">
        <f t="shared" si="5"/>
        <v>5.2017009830000003</v>
      </c>
      <c r="S9" s="31" t="str">
        <f t="shared" si="2"/>
        <v>PC2LT2</v>
      </c>
      <c r="T9" s="32">
        <f>[1]Tables!$C$12</f>
        <v>58800</v>
      </c>
      <c r="U9" s="32">
        <f>[1]Tables!$C$12</f>
        <v>58800</v>
      </c>
      <c r="V9" s="32">
        <f>ABS([1]Tables!D12)</f>
        <v>1100</v>
      </c>
      <c r="W9" s="155">
        <f>[1]Tables!E12</f>
        <v>2.0844067133613138E-4</v>
      </c>
      <c r="X9" s="156">
        <f>ABS([1]Tables!F12)</f>
        <v>1.8363939899833055E-2</v>
      </c>
    </row>
    <row r="10" spans="2:24" ht="16.5" thickBot="1" x14ac:dyDescent="0.35">
      <c r="B10" s="174" t="s">
        <v>48</v>
      </c>
      <c r="C10" s="183">
        <f>_xlfn.XLOOKUP(C$6,'CO2 and Temp Alt 2 Alt 3'!$J$1:$DP$1,'CO2 and Temp Alt 2 Alt 3'!$J$28:$DP$28,FALSE)</f>
        <v>496.61087020000002</v>
      </c>
      <c r="D10" s="183">
        <f>_xlfn.XLOOKUP(D$6,'CO2 and Temp Alt 2 Alt 3'!$J$1:$DP$1,'CO2 and Temp Alt 2 Alt 3'!$J$28:$DP$28,FALSE)</f>
        <v>604.65005129999997</v>
      </c>
      <c r="E10" s="183">
        <f>_xlfn.XLOOKUP(E$6,'CO2 and Temp Alt 2 Alt 3'!$J$1:$DP$1,'CO2 and Temp Alt 2 Alt 3'!$J$28:$DP$28,FALSE)</f>
        <v>885.91958439999996</v>
      </c>
      <c r="F10" s="184">
        <f>_xlfn.XLOOKUP(F$6,'CO2 and Temp Alt 2 Alt 3'!$J$1:$DP$1,'CO2 and Temp Alt 2 Alt 3'!$J$29:$DP$29,FALSE)</f>
        <v>2.3078936969999999</v>
      </c>
      <c r="G10" s="184">
        <f>_xlfn.XLOOKUP(G$6,'CO2 and Temp Alt 2 Alt 3'!$J$1:$DP$1,'CO2 and Temp Alt 2 Alt 3'!$J$29:$DP$29,FALSE)</f>
        <v>3.2917357049999998</v>
      </c>
      <c r="H10" s="184">
        <f>_xlfn.XLOOKUP(H$6,'CO2 and Temp Alt 2 Alt 3'!$J$1:$DP$1,'CO2 and Temp Alt 2 Alt 3'!$J$29:$DP$29,FALSE)</f>
        <v>5.2009158830000004</v>
      </c>
      <c r="I10" s="188">
        <f>VLOOKUP(I$6,'ICF SLR Module (4)'!$B$7:$J$37,9,FALSE)</f>
        <v>23.27599373431006</v>
      </c>
      <c r="J10" s="189">
        <f>VLOOKUP(J$6,'ICF SLR Module (4)'!$B$7:$J$37,9,FALSE)</f>
        <v>43.869989054216575</v>
      </c>
      <c r="K10" s="190">
        <f>VLOOKUP(K$6,'ICF SLR Module (4)'!$B$7:$J$37,9,FALSE)</f>
        <v>106.50731826547874</v>
      </c>
      <c r="L10" s="15"/>
      <c r="N10" s="42" t="str">
        <f t="shared" si="0"/>
        <v>PC3LT5</v>
      </c>
      <c r="O10" s="45">
        <f t="shared" si="3"/>
        <v>2.3078936969999999</v>
      </c>
      <c r="P10" s="45">
        <f t="shared" si="4"/>
        <v>3.2917357049999998</v>
      </c>
      <c r="Q10" s="45">
        <f t="shared" si="5"/>
        <v>5.2009158830000004</v>
      </c>
      <c r="S10" s="31" t="str">
        <f t="shared" si="2"/>
        <v>PC3LT5</v>
      </c>
      <c r="T10" s="32">
        <f>[1]Tables!$C$13</f>
        <v>57100</v>
      </c>
      <c r="U10" s="32">
        <f>[1]Tables!$C$13</f>
        <v>57100</v>
      </c>
      <c r="V10" s="32">
        <f>ABS([1]Tables!D13)</f>
        <v>2800</v>
      </c>
      <c r="W10" s="155">
        <f>[1]Tables!E13</f>
        <v>5.3057625431015263E-4</v>
      </c>
      <c r="X10" s="156">
        <f>ABS([1]Tables!F13)</f>
        <v>4.6744574290484141E-2</v>
      </c>
    </row>
    <row r="11" spans="2:24" ht="16.5" thickBot="1" x14ac:dyDescent="0.35">
      <c r="B11" s="174" t="s">
        <v>49</v>
      </c>
      <c r="C11" s="191">
        <f>_xlfn.XLOOKUP(C$6,'CO2 and Temp Alt 4 Alt 5'!$J$1:$DP$1,'CO2 and Temp Alt 4 Alt 5'!$J$8:$DP$8,FALSE)</f>
        <v>496.5486765</v>
      </c>
      <c r="D11" s="191">
        <f>_xlfn.XLOOKUP(D$6,'CO2 and Temp Alt 4 Alt 5'!$J$1:$DP$1,'CO2 and Temp Alt 4 Alt 5'!$J$8:$DP$8,FALSE)</f>
        <v>604.40974010000002</v>
      </c>
      <c r="E11" s="191">
        <f>_xlfn.XLOOKUP(E$6,'CO2 and Temp Alt 4 Alt 5'!$J$1:$DP$1,'CO2 and Temp Alt 4 Alt 5'!$J$8:$DP$8,FALSE)</f>
        <v>885.30388630000004</v>
      </c>
      <c r="F11" s="192">
        <f>_xlfn.XLOOKUP(F$6,'CO2 and Temp Alt 4 Alt 5'!$J$1:$DP$1,'CO2 and Temp Alt 4 Alt 5'!$J$9:$DP$9,FALSE)</f>
        <v>2.3069775969999999</v>
      </c>
      <c r="G11" s="192">
        <f>_xlfn.XLOOKUP(G$6,'CO2 and Temp Alt 4 Alt 5'!$J$1:$DP$1,'CO2 and Temp Alt 4 Alt 5'!$J$9:$DP$9,FALSE)</f>
        <v>3.2902221169999999</v>
      </c>
      <c r="H11" s="192">
        <f>_xlfn.XLOOKUP(H$6,'CO2 and Temp Alt 4 Alt 5'!$J$1:$DP$1,'CO2 and Temp Alt 4 Alt 5'!$J$9:$DP$9,FALSE)</f>
        <v>5.1982439830000002</v>
      </c>
      <c r="I11" s="188">
        <f>VLOOKUP(I$6,'ICF SLR Module (5)'!$B$7:$J$37,9,FALSE)</f>
        <v>23.272421186886284</v>
      </c>
      <c r="J11" s="189">
        <f>VLOOKUP(J$6,'ICF SLR Module (5)'!$B$7:$J$37,9,FALSE)</f>
        <v>43.851451233916336</v>
      </c>
      <c r="K11" s="190">
        <f>VLOOKUP(K$6,'ICF SLR Module (5)'!$B$7:$J$37,9,FALSE)</f>
        <v>106.43428505758747</v>
      </c>
      <c r="L11" s="15"/>
      <c r="N11" s="42" t="str">
        <f t="shared" si="0"/>
        <v>PC6LT8</v>
      </c>
      <c r="O11" s="45">
        <f>F11</f>
        <v>2.3069775969999999</v>
      </c>
      <c r="P11" s="45">
        <f>G11</f>
        <v>3.2902221169999999</v>
      </c>
      <c r="Q11" s="45">
        <f>H11</f>
        <v>5.1982439830000002</v>
      </c>
      <c r="S11" s="31" t="str">
        <f t="shared" si="2"/>
        <v>PC6LT8</v>
      </c>
      <c r="T11" s="32">
        <f>[1]Tables!$C$14</f>
        <v>51300</v>
      </c>
      <c r="U11" s="32">
        <f>[1]Tables!$C$14</f>
        <v>51300</v>
      </c>
      <c r="V11" s="32">
        <f>ABS([1]Tables!D14)</f>
        <v>8600</v>
      </c>
      <c r="W11" s="155">
        <f>[1]Tables!E14</f>
        <v>1.6296270668097546E-3</v>
      </c>
      <c r="X11" s="156">
        <f>ABS([1]Tables!F14)</f>
        <v>0.14357262103505844</v>
      </c>
    </row>
    <row r="12" spans="2:24" ht="15.75" hidden="1" x14ac:dyDescent="0.3">
      <c r="B12" s="34" t="s">
        <v>50</v>
      </c>
      <c r="C12" s="191" t="e">
        <f>VLOOKUP(C$6,#REF!,2,FALSE)</f>
        <v>#REF!</v>
      </c>
      <c r="D12" s="193" t="e">
        <f>VLOOKUP(D$6,#REF!,2,FALSE)</f>
        <v>#REF!</v>
      </c>
      <c r="E12" s="194" t="e">
        <f>VLOOKUP(E$6,#REF!,2,FALSE)</f>
        <v>#REF!</v>
      </c>
      <c r="F12" s="195" t="e">
        <f>VLOOKUP(F$6,#REF!,7,FALSE)</f>
        <v>#REF!</v>
      </c>
      <c r="G12" s="195" t="e">
        <f>VLOOKUP(G$6,#REF!,7,FALSE)</f>
        <v>#REF!</v>
      </c>
      <c r="H12" s="195" t="e">
        <f>VLOOKUP(H$6,#REF!,7,FALSE)</f>
        <v>#REF!</v>
      </c>
      <c r="I12" s="196" t="e">
        <f>IF(Interface!$S$2=1,VLOOKUP(I$6,#REF!,2,FALSE),VLOOKUP(I$6,#REF!,9,FALSE))</f>
        <v>#REF!</v>
      </c>
      <c r="J12" s="197" t="e">
        <f>IF(Interface!$S$2=1,VLOOKUP(J$6,#REF!,2,FALSE),VLOOKUP(J$6,#REF!,9,FALSE))</f>
        <v>#REF!</v>
      </c>
      <c r="K12" s="198" t="e">
        <f>IF(Interface!$S$2=1,VLOOKUP(K$6,#REF!,2,FALSE),VLOOKUP(K$6,#REF!,9,FALSE))</f>
        <v>#REF!</v>
      </c>
      <c r="L12" s="15"/>
      <c r="N12" s="42" t="str">
        <f t="shared" si="0"/>
        <v>Alt 5</v>
      </c>
      <c r="O12" s="45" t="e">
        <f t="shared" si="3"/>
        <v>#REF!</v>
      </c>
      <c r="P12" s="45" t="e">
        <f>VLOOKUP(P$4,#REF!,7,FALSE)</f>
        <v>#REF!</v>
      </c>
      <c r="Q12" s="69" t="e">
        <f>VLOOKUP(Q$4,#REF!,7,FALSE)</f>
        <v>#REF!</v>
      </c>
      <c r="S12" s="31" t="str">
        <f t="shared" si="2"/>
        <v>Alt 5</v>
      </c>
      <c r="T12" s="32">
        <f>[1]Tables!C15</f>
        <v>0</v>
      </c>
      <c r="U12" s="32">
        <v>85900</v>
      </c>
      <c r="V12" s="32">
        <f>ABS([1]Tables!D15)</f>
        <v>59900</v>
      </c>
      <c r="W12" s="40">
        <f>[1]Tables!E15</f>
        <v>1.1350542011849337E-2</v>
      </c>
      <c r="X12" s="41">
        <f>ABS([1]Tables!F15)</f>
        <v>1</v>
      </c>
    </row>
    <row r="13" spans="2:24" ht="15.75" hidden="1" x14ac:dyDescent="0.3">
      <c r="B13" s="34" t="s">
        <v>51</v>
      </c>
      <c r="C13" s="191" t="e">
        <f>VLOOKUP(C$6,#REF!,2,FALSE)</f>
        <v>#REF!</v>
      </c>
      <c r="D13" s="193" t="e">
        <f>VLOOKUP(D$6,#REF!,2,FALSE)</f>
        <v>#REF!</v>
      </c>
      <c r="E13" s="194" t="e">
        <f>VLOOKUP(E$6,#REF!,2,FALSE)</f>
        <v>#REF!</v>
      </c>
      <c r="F13" s="195" t="e">
        <f>VLOOKUP(F$6,#REF!,8,FALSE)</f>
        <v>#REF!</v>
      </c>
      <c r="G13" s="195" t="e">
        <f>VLOOKUP(G$6,#REF!,8,FALSE)</f>
        <v>#REF!</v>
      </c>
      <c r="H13" s="195" t="e">
        <f>VLOOKUP(H$6,#REF!,8,FALSE)</f>
        <v>#REF!</v>
      </c>
      <c r="I13" s="196" t="e">
        <f>IF(Interface!$S$2=1,VLOOKUP(I$6,#REF!,2,FALSE),VLOOKUP(I$6,#REF!,9,FALSE))</f>
        <v>#REF!</v>
      </c>
      <c r="J13" s="197" t="e">
        <f>IF(Interface!$S$2=1,VLOOKUP(J$6,#REF!,2,FALSE),VLOOKUP(J$6,#REF!,9,FALSE))</f>
        <v>#REF!</v>
      </c>
      <c r="K13" s="198" t="e">
        <f>IF(Interface!$S$2=1,VLOOKUP(K$6,#REF!,2,FALSE),VLOOKUP(K$6,#REF!,9,FALSE))</f>
        <v>#REF!</v>
      </c>
      <c r="L13" s="15"/>
      <c r="N13" s="42" t="str">
        <f t="shared" si="0"/>
        <v>Alt 6</v>
      </c>
      <c r="O13" s="45" t="e">
        <f t="shared" si="3"/>
        <v>#REF!</v>
      </c>
      <c r="P13" s="45" t="e">
        <f>VLOOKUP(P$4,#REF!,8,FALSE)</f>
        <v>#REF!</v>
      </c>
      <c r="Q13" s="69" t="e">
        <f>VLOOKUP(Q$4,#REF!,8,FALSE)</f>
        <v>#REF!</v>
      </c>
      <c r="S13" s="31" t="str">
        <f t="shared" si="2"/>
        <v>Alt 6</v>
      </c>
      <c r="T13" s="32">
        <f>[1]Tables!C16</f>
        <v>0</v>
      </c>
      <c r="U13" s="32">
        <v>85900</v>
      </c>
      <c r="V13" s="32">
        <f>ABS([1]Tables!D16)</f>
        <v>59900</v>
      </c>
      <c r="W13" s="40">
        <f>[1]Tables!E16</f>
        <v>1.1350542011849337E-2</v>
      </c>
      <c r="X13" s="41">
        <f>ABS([1]Tables!F16)</f>
        <v>1</v>
      </c>
    </row>
    <row r="14" spans="2:24" ht="15.75" hidden="1" x14ac:dyDescent="0.3">
      <c r="B14" s="34" t="s">
        <v>52</v>
      </c>
      <c r="C14" s="191" t="e">
        <f>VLOOKUP(C$6,#REF!,2,FALSE)</f>
        <v>#REF!</v>
      </c>
      <c r="D14" s="193" t="e">
        <f>VLOOKUP(D$6,#REF!,2,FALSE)</f>
        <v>#REF!</v>
      </c>
      <c r="E14" s="194" t="e">
        <f>VLOOKUP(E$6,#REF!,2,FALSE)</f>
        <v>#REF!</v>
      </c>
      <c r="F14" s="195" t="e">
        <f>VLOOKUP(F$6,#REF!,9,FALSE)</f>
        <v>#REF!</v>
      </c>
      <c r="G14" s="195" t="e">
        <f>VLOOKUP(G$6,#REF!,9,FALSE)</f>
        <v>#REF!</v>
      </c>
      <c r="H14" s="195" t="e">
        <f>VLOOKUP(H$6,#REF!,9,FALSE)</f>
        <v>#REF!</v>
      </c>
      <c r="I14" s="196" t="e">
        <f>IF(Interface!$S$2=1,VLOOKUP(I$6,#REF!,2,FALSE),VLOOKUP(I$6,#REF!,9,FALSE))</f>
        <v>#REF!</v>
      </c>
      <c r="J14" s="197" t="e">
        <f>IF(Interface!$S$2=1,VLOOKUP(J$6,#REF!,2,FALSE),VLOOKUP(J$6,#REF!,9,FALSE))</f>
        <v>#REF!</v>
      </c>
      <c r="K14" s="198" t="e">
        <f>IF(Interface!$S$2=1,VLOOKUP(K$6,#REF!,2,FALSE),VLOOKUP(K$6,#REF!,9,FALSE))</f>
        <v>#REF!</v>
      </c>
      <c r="L14" s="15"/>
      <c r="N14" s="42" t="str">
        <f t="shared" si="0"/>
        <v>Alt 7</v>
      </c>
      <c r="O14" s="45" t="e">
        <f t="shared" si="3"/>
        <v>#REF!</v>
      </c>
      <c r="P14" s="45" t="e">
        <f>VLOOKUP(P$4,#REF!,9,FALSE)</f>
        <v>#REF!</v>
      </c>
      <c r="Q14" s="69" t="e">
        <f>VLOOKUP(Q$4,#REF!,9,FALSE)</f>
        <v>#REF!</v>
      </c>
      <c r="S14" s="31" t="str">
        <f t="shared" si="2"/>
        <v>Alt 7</v>
      </c>
      <c r="T14" s="32">
        <f>[1]Tables!C17</f>
        <v>0</v>
      </c>
      <c r="U14" s="32">
        <v>85900</v>
      </c>
      <c r="V14" s="32">
        <f>ABS([1]Tables!D17)</f>
        <v>59900</v>
      </c>
      <c r="W14" s="40">
        <f>[1]Tables!E17</f>
        <v>1.1350542011849337E-2</v>
      </c>
      <c r="X14" s="41">
        <f>ABS([1]Tables!F17)</f>
        <v>1</v>
      </c>
    </row>
    <row r="15" spans="2:24" ht="15.75" hidden="1" x14ac:dyDescent="0.3">
      <c r="B15" s="34" t="s">
        <v>53</v>
      </c>
      <c r="C15" s="191" t="e">
        <f>VLOOKUP(C$6,#REF!,2,FALSE)</f>
        <v>#REF!</v>
      </c>
      <c r="D15" s="193" t="e">
        <f>VLOOKUP(D$6,#REF!,2,FALSE)</f>
        <v>#REF!</v>
      </c>
      <c r="E15" s="194" t="e">
        <f>VLOOKUP(E$6,#REF!,2,FALSE)</f>
        <v>#REF!</v>
      </c>
      <c r="F15" s="195" t="e">
        <f>VLOOKUP(F$6,#REF!,10,FALSE)</f>
        <v>#REF!</v>
      </c>
      <c r="G15" s="195" t="e">
        <f>VLOOKUP(G$6,#REF!,10,FALSE)</f>
        <v>#REF!</v>
      </c>
      <c r="H15" s="195" t="e">
        <f>VLOOKUP(H$6,#REF!,10,FALSE)</f>
        <v>#REF!</v>
      </c>
      <c r="I15" s="196" t="e">
        <f>IF(Interface!$S$2=1,VLOOKUP(I$6,#REF!,2,FALSE),VLOOKUP(I$6,#REF!,9,FALSE))</f>
        <v>#REF!</v>
      </c>
      <c r="J15" s="197" t="e">
        <f>IF(Interface!$S$2=1,VLOOKUP(J$6,#REF!,2,FALSE),VLOOKUP(J$6,#REF!,9,FALSE))</f>
        <v>#REF!</v>
      </c>
      <c r="K15" s="198" t="e">
        <f>IF(Interface!$S$2=1,VLOOKUP(K$6,#REF!,2,FALSE),VLOOKUP(K$6,#REF!,9,FALSE))</f>
        <v>#REF!</v>
      </c>
      <c r="L15" s="15"/>
      <c r="N15" s="42" t="str">
        <f t="shared" si="0"/>
        <v>Alt 8</v>
      </c>
      <c r="O15" s="45" t="e">
        <f t="shared" si="3"/>
        <v>#REF!</v>
      </c>
      <c r="P15" s="45" t="e">
        <f>VLOOKUP(P$4,#REF!,10,FALSE)</f>
        <v>#REF!</v>
      </c>
      <c r="Q15" s="69" t="e">
        <f>VLOOKUP(Q$4,#REF!,10,FALSE)</f>
        <v>#REF!</v>
      </c>
      <c r="S15" s="31" t="str">
        <f t="shared" si="2"/>
        <v>Alt 8</v>
      </c>
      <c r="T15" s="32">
        <f>[1]Tables!C18</f>
        <v>0</v>
      </c>
      <c r="U15" s="32">
        <v>85900</v>
      </c>
      <c r="V15" s="32">
        <f>ABS([1]Tables!D18)</f>
        <v>59900</v>
      </c>
      <c r="W15" s="40">
        <f>[1]Tables!E18</f>
        <v>1.1350542011849337E-2</v>
      </c>
      <c r="X15" s="41">
        <f>ABS([1]Tables!F18)</f>
        <v>1</v>
      </c>
    </row>
    <row r="16" spans="2:24" ht="16.5" hidden="1" thickBot="1" x14ac:dyDescent="0.35">
      <c r="B16" s="34" t="s">
        <v>54</v>
      </c>
      <c r="C16" s="199" t="e">
        <f>VLOOKUP(C$6,#REF!,2,FALSE)</f>
        <v>#REF!</v>
      </c>
      <c r="D16" s="200" t="e">
        <f>VLOOKUP(D$6,#REF!,2,FALSE)</f>
        <v>#REF!</v>
      </c>
      <c r="E16" s="201" t="e">
        <f>VLOOKUP(E$6,#REF!,2,FALSE)</f>
        <v>#REF!</v>
      </c>
      <c r="F16" s="195" t="e">
        <f>VLOOKUP(F$6,#REF!,11,FALSE)</f>
        <v>#REF!</v>
      </c>
      <c r="G16" s="195" t="e">
        <f>VLOOKUP(G$6,#REF!,11,FALSE)</f>
        <v>#REF!</v>
      </c>
      <c r="H16" s="195" t="e">
        <f>VLOOKUP(H$6,#REF!,11,FALSE)</f>
        <v>#REF!</v>
      </c>
      <c r="I16" s="202" t="e">
        <f>IF(Interface!$S$2=1,VLOOKUP(I$6,#REF!,2,FALSE),VLOOKUP(I$6,#REF!,9,FALSE))</f>
        <v>#REF!</v>
      </c>
      <c r="J16" s="203" t="e">
        <f>IF(Interface!$S$2=1,VLOOKUP(J$6,#REF!,2,FALSE),VLOOKUP(J$6,#REF!,9,FALSE))</f>
        <v>#REF!</v>
      </c>
      <c r="K16" s="204" t="e">
        <f>IF(Interface!$S$2=1,VLOOKUP(K$6,#REF!,2,FALSE),VLOOKUP(K$6,#REF!,9,FALSE))</f>
        <v>#REF!</v>
      </c>
      <c r="L16" s="15"/>
      <c r="N16" s="42" t="str">
        <f t="shared" si="0"/>
        <v>Alt 10</v>
      </c>
      <c r="O16" s="45" t="e">
        <f t="shared" si="3"/>
        <v>#REF!</v>
      </c>
      <c r="P16" s="45" t="e">
        <f>VLOOKUP(P$4,#REF!,11,FALSE)</f>
        <v>#REF!</v>
      </c>
      <c r="Q16" s="69" t="e">
        <f>VLOOKUP(Q$4,#REF!,11,FALSE)</f>
        <v>#REF!</v>
      </c>
      <c r="S16" s="31" t="str">
        <f t="shared" si="2"/>
        <v>Alt 10</v>
      </c>
      <c r="T16" s="32">
        <f>[1]Tables!C19</f>
        <v>0</v>
      </c>
      <c r="U16" s="32">
        <v>85900</v>
      </c>
      <c r="V16" s="32">
        <f>[1]Tables!D19</f>
        <v>59900</v>
      </c>
      <c r="W16" s="40">
        <f>[1]Tables!E19</f>
        <v>1.1350542011849337E-2</v>
      </c>
      <c r="X16" s="41">
        <f>[1]Tables!F19</f>
        <v>0</v>
      </c>
    </row>
    <row r="17" spans="2:24" ht="15.75" thickBot="1" x14ac:dyDescent="0.3">
      <c r="B17" s="57"/>
      <c r="C17" s="205"/>
      <c r="D17" s="206"/>
      <c r="E17" s="207"/>
      <c r="F17" s="206"/>
      <c r="G17" s="206"/>
      <c r="H17" s="206"/>
      <c r="I17" s="206"/>
      <c r="J17" s="206"/>
      <c r="K17" s="208"/>
      <c r="L17" s="15"/>
      <c r="N17" s="59"/>
      <c r="O17" s="60"/>
      <c r="P17" s="60"/>
      <c r="Q17" s="61"/>
      <c r="S17" s="77"/>
      <c r="T17" s="55"/>
      <c r="U17" s="55"/>
      <c r="V17" s="55"/>
      <c r="W17" s="55"/>
      <c r="X17" s="56"/>
    </row>
    <row r="18" spans="2:24" x14ac:dyDescent="0.25">
      <c r="B18" s="42"/>
      <c r="C18" s="240"/>
      <c r="D18" s="241"/>
      <c r="E18" s="241"/>
      <c r="F18" s="241"/>
      <c r="G18" s="241"/>
      <c r="H18" s="241"/>
      <c r="I18" s="241"/>
      <c r="J18" s="241"/>
      <c r="K18" s="242"/>
      <c r="L18" s="15"/>
      <c r="N18" s="237" t="s">
        <v>55</v>
      </c>
      <c r="O18" s="238"/>
      <c r="P18" s="238"/>
      <c r="Q18" s="239"/>
    </row>
    <row r="19" spans="2:24" x14ac:dyDescent="0.25">
      <c r="B19" s="63" t="str">
        <f t="shared" ref="B19:B27" si="6">B8</f>
        <v>PC1LT3</v>
      </c>
      <c r="C19" s="191">
        <f>ABS(C8-C$7)</f>
        <v>1.2245199999995293E-2</v>
      </c>
      <c r="D19" s="193">
        <f t="shared" ref="D19:K22" si="7">ABS(D8-D$7)</f>
        <v>1.9489200000066376E-2</v>
      </c>
      <c r="E19" s="194">
        <f t="shared" si="7"/>
        <v>3.0449999999973443E-2</v>
      </c>
      <c r="F19" s="209">
        <f t="shared" si="7"/>
        <v>1.0679999999974044E-4</v>
      </c>
      <c r="G19" s="210">
        <f t="shared" si="7"/>
        <v>1.1340000000004125E-4</v>
      </c>
      <c r="H19" s="211">
        <f t="shared" si="7"/>
        <v>1.3660000000026429E-4</v>
      </c>
      <c r="I19" s="212">
        <f t="shared" si="7"/>
        <v>6.6971191596110202E-4</v>
      </c>
      <c r="J19" s="213">
        <f t="shared" si="7"/>
        <v>1.9190979565877342E-3</v>
      </c>
      <c r="K19" s="214">
        <f t="shared" si="7"/>
        <v>5.0980735233991936E-3</v>
      </c>
      <c r="L19" s="15"/>
      <c r="N19" s="42" t="str">
        <f>N8</f>
        <v>PC1LT3</v>
      </c>
      <c r="O19" s="175">
        <f>F19</f>
        <v>1.0679999999974044E-4</v>
      </c>
      <c r="P19" s="175">
        <f t="shared" ref="P19:P27" si="8">G19</f>
        <v>1.1340000000004125E-4</v>
      </c>
      <c r="Q19" s="176">
        <f t="shared" ref="Q19:Q27" si="9">H19</f>
        <v>1.3660000000026429E-4</v>
      </c>
      <c r="V19" s="159"/>
    </row>
    <row r="20" spans="2:24" x14ac:dyDescent="0.25">
      <c r="B20" s="63" t="str">
        <f t="shared" si="6"/>
        <v>PC2LT2</v>
      </c>
      <c r="C20" s="191">
        <f t="shared" ref="C20:H20" si="10">ABS(C9-C$7)</f>
        <v>1.9586799999956384E-2</v>
      </c>
      <c r="D20" s="193">
        <f t="shared" si="10"/>
        <v>5.0109700000007251E-2</v>
      </c>
      <c r="E20" s="194">
        <f t="shared" si="10"/>
        <v>0.11867399999994177</v>
      </c>
      <c r="F20" s="209">
        <f t="shared" si="10"/>
        <v>2.1019999999971617E-4</v>
      </c>
      <c r="G20" s="210">
        <f t="shared" si="10"/>
        <v>2.8849999999991383E-4</v>
      </c>
      <c r="H20" s="211">
        <f t="shared" si="10"/>
        <v>4.9000000000010147E-4</v>
      </c>
      <c r="I20" s="212">
        <f t="shared" si="7"/>
        <v>1.1102360742221151E-3</v>
      </c>
      <c r="J20" s="213">
        <f t="shared" si="7"/>
        <v>4.1430881647315232E-3</v>
      </c>
      <c r="K20" s="214">
        <f t="shared" si="7"/>
        <v>1.4546470846411808E-2</v>
      </c>
      <c r="L20" s="15"/>
      <c r="N20" s="42" t="str">
        <f>N9</f>
        <v>PC2LT2</v>
      </c>
      <c r="O20" s="175">
        <f>F20</f>
        <v>2.1019999999971617E-4</v>
      </c>
      <c r="P20" s="175">
        <f t="shared" si="8"/>
        <v>2.8849999999991383E-4</v>
      </c>
      <c r="Q20" s="176">
        <f t="shared" si="9"/>
        <v>4.9000000000010147E-4</v>
      </c>
      <c r="V20" s="159"/>
    </row>
    <row r="21" spans="2:24" x14ac:dyDescent="0.25">
      <c r="B21" s="63" t="str">
        <f t="shared" si="6"/>
        <v>PC3LT5</v>
      </c>
      <c r="C21" s="191">
        <f>ABS(C10-C$7)</f>
        <v>3.8119599999959064E-2</v>
      </c>
      <c r="D21" s="193">
        <f t="shared" ref="D21:H22" si="11">ABS(D10-D$7)</f>
        <v>0.11831760000006852</v>
      </c>
      <c r="E21" s="194">
        <f t="shared" si="11"/>
        <v>0.29321340000001328</v>
      </c>
      <c r="F21" s="209">
        <f>ABS(F10-F$7)</f>
        <v>4.1549999999990206E-4</v>
      </c>
      <c r="G21" s="210">
        <f t="shared" si="11"/>
        <v>6.6530000000009082E-4</v>
      </c>
      <c r="H21" s="211">
        <f t="shared" si="11"/>
        <v>1.2750999999999735E-3</v>
      </c>
      <c r="I21" s="212">
        <f t="shared" si="7"/>
        <v>2.0287547595216893E-3</v>
      </c>
      <c r="J21" s="212">
        <f t="shared" si="7"/>
        <v>8.29909317921107E-3</v>
      </c>
      <c r="K21" s="212">
        <f t="shared" si="7"/>
        <v>3.3898866225086977E-2</v>
      </c>
      <c r="L21" s="15"/>
      <c r="N21" s="42" t="str">
        <f>N10</f>
        <v>PC3LT5</v>
      </c>
      <c r="O21" s="175">
        <f t="shared" ref="O21:O27" si="12">F21</f>
        <v>4.1549999999990206E-4</v>
      </c>
      <c r="P21" s="175">
        <f t="shared" si="8"/>
        <v>6.6530000000009082E-4</v>
      </c>
      <c r="Q21" s="175">
        <f t="shared" si="9"/>
        <v>1.2750999999999735E-3</v>
      </c>
      <c r="V21" s="159"/>
    </row>
    <row r="22" spans="2:24" x14ac:dyDescent="0.25">
      <c r="B22" s="63" t="str">
        <f t="shared" si="6"/>
        <v>PC6LT8</v>
      </c>
      <c r="C22" s="191">
        <f>ABS(C11-C$7)</f>
        <v>0.10031329999998206</v>
      </c>
      <c r="D22" s="193">
        <f t="shared" si="11"/>
        <v>0.35862880000001951</v>
      </c>
      <c r="E22" s="194">
        <f t="shared" si="11"/>
        <v>0.90891149999993104</v>
      </c>
      <c r="F22" s="209">
        <f>ABS(F11-F$7)</f>
        <v>1.3315999999998773E-3</v>
      </c>
      <c r="G22" s="210">
        <f t="shared" si="11"/>
        <v>2.1788879999999899E-3</v>
      </c>
      <c r="H22" s="211">
        <f>ABS(H11-H$7)</f>
        <v>3.9470000000001448E-3</v>
      </c>
      <c r="I22" s="212">
        <f t="shared" si="7"/>
        <v>5.601302183297463E-3</v>
      </c>
      <c r="J22" s="212">
        <f t="shared" si="7"/>
        <v>2.683691347944972E-2</v>
      </c>
      <c r="K22" s="212">
        <f t="shared" si="7"/>
        <v>0.10693207411635797</v>
      </c>
      <c r="L22" s="15"/>
      <c r="N22" s="42" t="s">
        <v>56</v>
      </c>
      <c r="O22" s="175">
        <f t="shared" si="12"/>
        <v>1.3315999999998773E-3</v>
      </c>
      <c r="P22" s="175">
        <f t="shared" si="8"/>
        <v>2.1788879999999899E-3</v>
      </c>
      <c r="Q22" s="175">
        <f t="shared" si="9"/>
        <v>3.9470000000001448E-3</v>
      </c>
      <c r="V22" s="159"/>
    </row>
    <row r="23" spans="2:24" hidden="1" x14ac:dyDescent="0.25">
      <c r="B23" s="63" t="str">
        <f t="shared" si="6"/>
        <v>Alt 5</v>
      </c>
      <c r="C23" s="148" t="e">
        <f t="shared" ref="C23:J23" si="13">ABS(C12-C$7)</f>
        <v>#REF!</v>
      </c>
      <c r="D23" s="149" t="e">
        <f t="shared" si="13"/>
        <v>#REF!</v>
      </c>
      <c r="E23" s="64" t="e">
        <f t="shared" si="13"/>
        <v>#REF!</v>
      </c>
      <c r="F23" s="35" t="e">
        <f t="shared" si="13"/>
        <v>#REF!</v>
      </c>
      <c r="G23" s="35" t="e">
        <f t="shared" si="13"/>
        <v>#REF!</v>
      </c>
      <c r="H23" s="36" t="e">
        <f t="shared" si="13"/>
        <v>#REF!</v>
      </c>
      <c r="I23" s="151" t="e">
        <f t="shared" si="13"/>
        <v>#REF!</v>
      </c>
      <c r="J23" s="152" t="e">
        <f t="shared" si="13"/>
        <v>#REF!</v>
      </c>
      <c r="K23" s="153" t="e">
        <f>ABS(K12-K$7)</f>
        <v>#REF!</v>
      </c>
      <c r="L23" s="15"/>
      <c r="N23" s="42" t="str">
        <f t="shared" ref="N23:N27" si="14">N12</f>
        <v>Alt 5</v>
      </c>
      <c r="O23" s="65" t="e">
        <f t="shared" si="12"/>
        <v>#REF!</v>
      </c>
      <c r="P23" s="65" t="e">
        <f t="shared" si="8"/>
        <v>#REF!</v>
      </c>
      <c r="Q23" s="69" t="e">
        <f t="shared" si="9"/>
        <v>#REF!</v>
      </c>
    </row>
    <row r="24" spans="2:24" hidden="1" x14ac:dyDescent="0.25">
      <c r="B24" s="63" t="str">
        <f t="shared" si="6"/>
        <v>Alt 6</v>
      </c>
      <c r="C24" s="148" t="e">
        <f t="shared" ref="C24:K24" si="15">ABS(C13-C$7)</f>
        <v>#REF!</v>
      </c>
      <c r="D24" s="149" t="e">
        <f t="shared" si="15"/>
        <v>#REF!</v>
      </c>
      <c r="E24" s="64" t="e">
        <f t="shared" si="15"/>
        <v>#REF!</v>
      </c>
      <c r="F24" s="35" t="e">
        <f t="shared" si="15"/>
        <v>#REF!</v>
      </c>
      <c r="G24" s="35" t="e">
        <f t="shared" si="15"/>
        <v>#REF!</v>
      </c>
      <c r="H24" s="36" t="e">
        <f t="shared" si="15"/>
        <v>#REF!</v>
      </c>
      <c r="I24" s="37" t="e">
        <f t="shared" si="15"/>
        <v>#REF!</v>
      </c>
      <c r="J24" s="38" t="e">
        <f t="shared" si="15"/>
        <v>#REF!</v>
      </c>
      <c r="K24" s="39" t="e">
        <f t="shared" si="15"/>
        <v>#REF!</v>
      </c>
      <c r="L24" s="15"/>
      <c r="N24" s="42" t="str">
        <f t="shared" si="14"/>
        <v>Alt 6</v>
      </c>
      <c r="O24" s="65" t="e">
        <f t="shared" si="12"/>
        <v>#REF!</v>
      </c>
      <c r="P24" s="65" t="e">
        <f t="shared" si="8"/>
        <v>#REF!</v>
      </c>
      <c r="Q24" s="69" t="e">
        <f t="shared" si="9"/>
        <v>#REF!</v>
      </c>
    </row>
    <row r="25" spans="2:24" hidden="1" x14ac:dyDescent="0.25">
      <c r="B25" s="63" t="str">
        <f t="shared" si="6"/>
        <v>Alt 7</v>
      </c>
      <c r="C25" s="148" t="e">
        <f t="shared" ref="C25:K25" si="16">ABS(C14-C$7)</f>
        <v>#REF!</v>
      </c>
      <c r="D25" s="149" t="e">
        <f t="shared" si="16"/>
        <v>#REF!</v>
      </c>
      <c r="E25" s="64" t="e">
        <f t="shared" si="16"/>
        <v>#REF!</v>
      </c>
      <c r="F25" s="35" t="e">
        <f t="shared" si="16"/>
        <v>#REF!</v>
      </c>
      <c r="G25" s="35" t="e">
        <f t="shared" si="16"/>
        <v>#REF!</v>
      </c>
      <c r="H25" s="36" t="e">
        <f t="shared" si="16"/>
        <v>#REF!</v>
      </c>
      <c r="I25" s="37" t="e">
        <f t="shared" si="16"/>
        <v>#REF!</v>
      </c>
      <c r="J25" s="38" t="e">
        <f t="shared" si="16"/>
        <v>#REF!</v>
      </c>
      <c r="K25" s="39" t="e">
        <f t="shared" si="16"/>
        <v>#REF!</v>
      </c>
      <c r="L25" s="15"/>
      <c r="N25" s="42" t="str">
        <f t="shared" si="14"/>
        <v>Alt 7</v>
      </c>
      <c r="O25" s="65" t="e">
        <f t="shared" si="12"/>
        <v>#REF!</v>
      </c>
      <c r="P25" s="65" t="e">
        <f t="shared" si="8"/>
        <v>#REF!</v>
      </c>
      <c r="Q25" s="69" t="e">
        <f t="shared" si="9"/>
        <v>#REF!</v>
      </c>
    </row>
    <row r="26" spans="2:24" hidden="1" x14ac:dyDescent="0.25">
      <c r="B26" s="63" t="str">
        <f t="shared" si="6"/>
        <v>Alt 8</v>
      </c>
      <c r="C26" s="148" t="e">
        <f t="shared" ref="C26:K26" si="17">ABS(C15-C$7)</f>
        <v>#REF!</v>
      </c>
      <c r="D26" s="149" t="e">
        <f t="shared" si="17"/>
        <v>#REF!</v>
      </c>
      <c r="E26" s="64" t="e">
        <f t="shared" si="17"/>
        <v>#REF!</v>
      </c>
      <c r="F26" s="35" t="e">
        <f t="shared" si="17"/>
        <v>#REF!</v>
      </c>
      <c r="G26" s="35" t="e">
        <f t="shared" si="17"/>
        <v>#REF!</v>
      </c>
      <c r="H26" s="36" t="e">
        <f t="shared" si="17"/>
        <v>#REF!</v>
      </c>
      <c r="I26" s="37" t="e">
        <f t="shared" si="17"/>
        <v>#REF!</v>
      </c>
      <c r="J26" s="38" t="e">
        <f t="shared" si="17"/>
        <v>#REF!</v>
      </c>
      <c r="K26" s="39" t="e">
        <f t="shared" si="17"/>
        <v>#REF!</v>
      </c>
      <c r="L26" s="15"/>
      <c r="N26" s="42" t="str">
        <f t="shared" si="14"/>
        <v>Alt 8</v>
      </c>
      <c r="O26" s="65" t="e">
        <f t="shared" si="12"/>
        <v>#REF!</v>
      </c>
      <c r="P26" s="65" t="e">
        <f t="shared" si="8"/>
        <v>#REF!</v>
      </c>
      <c r="Q26" s="69" t="e">
        <f t="shared" si="9"/>
        <v>#REF!</v>
      </c>
    </row>
    <row r="27" spans="2:24" ht="15.75" hidden="1" thickBot="1" x14ac:dyDescent="0.3">
      <c r="B27" s="63" t="str">
        <f t="shared" si="6"/>
        <v>Alt 10</v>
      </c>
      <c r="C27" s="125">
        <v>0</v>
      </c>
      <c r="D27" s="125">
        <v>0</v>
      </c>
      <c r="E27" s="125">
        <v>0</v>
      </c>
      <c r="F27" s="122">
        <v>0</v>
      </c>
      <c r="G27" s="123">
        <v>0</v>
      </c>
      <c r="H27" s="124">
        <v>0</v>
      </c>
      <c r="I27" s="125">
        <v>0</v>
      </c>
      <c r="J27" s="126">
        <v>0</v>
      </c>
      <c r="K27" s="127">
        <v>0</v>
      </c>
      <c r="L27" s="15"/>
      <c r="N27" s="42" t="str">
        <f t="shared" si="14"/>
        <v>Alt 10</v>
      </c>
      <c r="O27" s="65">
        <f t="shared" si="12"/>
        <v>0</v>
      </c>
      <c r="P27" s="65">
        <f t="shared" si="8"/>
        <v>0</v>
      </c>
      <c r="Q27" s="69">
        <f t="shared" si="9"/>
        <v>0</v>
      </c>
    </row>
    <row r="28" spans="2:24" ht="15.75" thickBot="1" x14ac:dyDescent="0.3">
      <c r="B28" s="42"/>
      <c r="C28" s="58"/>
      <c r="D28" s="58"/>
      <c r="E28" s="58"/>
      <c r="F28" s="70"/>
      <c r="G28" s="70"/>
      <c r="H28" s="70"/>
      <c r="K28" s="58"/>
      <c r="L28" s="15"/>
      <c r="N28" s="59"/>
      <c r="O28" s="60"/>
      <c r="P28" s="60"/>
      <c r="Q28" s="61"/>
      <c r="U28" s="179"/>
    </row>
    <row r="29" spans="2:24" x14ac:dyDescent="0.25">
      <c r="B29" s="14" t="s">
        <v>57</v>
      </c>
      <c r="E29" s="160">
        <f>1-(E11/E7)</f>
        <v>1.0256131509907007E-3</v>
      </c>
      <c r="H29" s="182">
        <f>1-(H11/H7)</f>
        <v>7.5871878077882204E-4</v>
      </c>
      <c r="K29" s="71">
        <f>1-(K11/K7)</f>
        <v>1.0036685988312755E-3</v>
      </c>
      <c r="L29" s="15"/>
      <c r="N29" s="237" t="s">
        <v>58</v>
      </c>
      <c r="O29" s="238"/>
      <c r="P29" s="238"/>
      <c r="Q29" s="239"/>
      <c r="U29" s="179"/>
    </row>
    <row r="30" spans="2:24" x14ac:dyDescent="0.25">
      <c r="B30" s="14"/>
      <c r="L30" s="15"/>
      <c r="N30" s="42" t="str">
        <f t="shared" ref="N30:N39" si="18">N7</f>
        <v>No Action</v>
      </c>
      <c r="O30" s="177">
        <f>O7*O$5/100</f>
        <v>3.9472087268699996E-2</v>
      </c>
      <c r="P30" s="177">
        <f>P7*P$5/100</f>
        <v>5.6300057185499998E-2</v>
      </c>
      <c r="Q30" s="178">
        <f t="shared" ref="O30:Q34" si="19">Q7*Q$5/100</f>
        <v>8.8957465809300001E-2</v>
      </c>
    </row>
    <row r="31" spans="2:24" ht="15.75" thickBot="1" x14ac:dyDescent="0.3">
      <c r="B31" s="244"/>
      <c r="C31" s="245"/>
      <c r="D31" s="245"/>
      <c r="E31" s="245"/>
      <c r="F31" s="245"/>
      <c r="G31" s="245"/>
      <c r="H31" s="245"/>
      <c r="I31" s="245"/>
      <c r="J31" s="245"/>
      <c r="K31" s="245"/>
      <c r="L31" s="246"/>
      <c r="N31" s="42" t="str">
        <f t="shared" si="18"/>
        <v>PC1LT3</v>
      </c>
      <c r="O31" s="177">
        <f>O8*O$5/100</f>
        <v>3.9470260988699997E-2</v>
      </c>
      <c r="P31" s="177">
        <f t="shared" si="19"/>
        <v>5.6298118045499994E-2</v>
      </c>
      <c r="Q31" s="178">
        <f t="shared" si="19"/>
        <v>8.8955129949299994E-2</v>
      </c>
      <c r="U31" s="180"/>
    </row>
    <row r="32" spans="2:24" x14ac:dyDescent="0.25">
      <c r="B32" s="74"/>
      <c r="N32" s="42" t="str">
        <f t="shared" si="18"/>
        <v>PC2LT2</v>
      </c>
      <c r="O32" s="177">
        <f t="shared" si="19"/>
        <v>3.94684928487E-2</v>
      </c>
      <c r="P32" s="177">
        <f>P9*P$5/100</f>
        <v>5.6295123835499998E-2</v>
      </c>
      <c r="Q32" s="178">
        <f t="shared" si="19"/>
        <v>8.8949086809299999E-2</v>
      </c>
      <c r="U32" s="180"/>
    </row>
    <row r="33" spans="2:17" x14ac:dyDescent="0.25">
      <c r="E33" s="58"/>
      <c r="N33" s="42" t="str">
        <f t="shared" si="18"/>
        <v>PC3LT5</v>
      </c>
      <c r="O33" s="177">
        <f t="shared" si="19"/>
        <v>3.9464982218699998E-2</v>
      </c>
      <c r="P33" s="177">
        <f t="shared" si="19"/>
        <v>5.6288680555500001E-2</v>
      </c>
      <c r="Q33" s="178">
        <f t="shared" si="19"/>
        <v>8.8935661599299998E-2</v>
      </c>
    </row>
    <row r="34" spans="2:17" x14ac:dyDescent="0.25">
      <c r="B34" s="243"/>
      <c r="C34" s="243"/>
      <c r="E34" s="58"/>
      <c r="F34" s="58"/>
      <c r="G34" s="58"/>
      <c r="H34" s="58"/>
      <c r="N34" s="42" t="s">
        <v>56</v>
      </c>
      <c r="O34" s="177">
        <f t="shared" si="19"/>
        <v>3.9449316908699995E-2</v>
      </c>
      <c r="P34" s="177">
        <f t="shared" si="19"/>
        <v>5.6262798200699994E-2</v>
      </c>
      <c r="Q34" s="178">
        <f t="shared" si="19"/>
        <v>8.8889972109299997E-2</v>
      </c>
    </row>
    <row r="35" spans="2:17" hidden="1" x14ac:dyDescent="0.25">
      <c r="B35" s="112"/>
      <c r="C35" s="112"/>
      <c r="N35" s="42" t="str">
        <f t="shared" si="18"/>
        <v>Alt 5</v>
      </c>
      <c r="O35" s="72" t="e">
        <f t="shared" ref="O35:Q37" si="20">O12*O$5/100</f>
        <v>#REF!</v>
      </c>
      <c r="P35" s="72" t="e">
        <f t="shared" si="20"/>
        <v>#REF!</v>
      </c>
      <c r="Q35" s="73" t="e">
        <f t="shared" si="20"/>
        <v>#REF!</v>
      </c>
    </row>
    <row r="36" spans="2:17" hidden="1" x14ac:dyDescent="0.25">
      <c r="B36" s="112"/>
      <c r="C36" s="112"/>
      <c r="N36" s="42" t="str">
        <f t="shared" si="18"/>
        <v>Alt 6</v>
      </c>
      <c r="O36" s="72" t="e">
        <f t="shared" si="20"/>
        <v>#REF!</v>
      </c>
      <c r="P36" s="72" t="e">
        <f t="shared" si="20"/>
        <v>#REF!</v>
      </c>
      <c r="Q36" s="73" t="e">
        <f t="shared" si="20"/>
        <v>#REF!</v>
      </c>
    </row>
    <row r="37" spans="2:17" hidden="1" x14ac:dyDescent="0.25">
      <c r="B37" s="112"/>
      <c r="C37" s="112"/>
      <c r="N37" s="42" t="str">
        <f t="shared" si="18"/>
        <v>Alt 7</v>
      </c>
      <c r="O37" s="72" t="e">
        <f t="shared" si="20"/>
        <v>#REF!</v>
      </c>
      <c r="P37" s="72" t="e">
        <f t="shared" si="20"/>
        <v>#REF!</v>
      </c>
      <c r="Q37" s="73" t="e">
        <f t="shared" si="20"/>
        <v>#REF!</v>
      </c>
    </row>
    <row r="38" spans="2:17" hidden="1" x14ac:dyDescent="0.25">
      <c r="B38" s="112"/>
      <c r="C38" s="112"/>
      <c r="N38" s="42" t="str">
        <f t="shared" si="18"/>
        <v>Alt 8</v>
      </c>
      <c r="O38" s="72" t="e">
        <f t="shared" ref="O38:Q39" si="21">O15*O$5/100</f>
        <v>#REF!</v>
      </c>
      <c r="P38" s="72" t="e">
        <f t="shared" si="21"/>
        <v>#REF!</v>
      </c>
      <c r="Q38" s="73" t="e">
        <f t="shared" si="21"/>
        <v>#REF!</v>
      </c>
    </row>
    <row r="39" spans="2:17" hidden="1" x14ac:dyDescent="0.25">
      <c r="B39" s="112"/>
      <c r="C39" s="112"/>
      <c r="N39" s="42" t="str">
        <f t="shared" si="18"/>
        <v>Alt 10</v>
      </c>
      <c r="O39" s="72" t="e">
        <f t="shared" si="21"/>
        <v>#REF!</v>
      </c>
      <c r="P39" s="72" t="e">
        <f t="shared" si="21"/>
        <v>#REF!</v>
      </c>
      <c r="Q39" s="73" t="e">
        <f t="shared" si="21"/>
        <v>#REF!</v>
      </c>
    </row>
    <row r="40" spans="2:17" ht="15.75" thickBot="1" x14ac:dyDescent="0.3">
      <c r="B40" s="112"/>
      <c r="C40" s="112"/>
      <c r="E40" s="58"/>
      <c r="F40" s="58"/>
      <c r="N40" s="59"/>
      <c r="O40" s="60"/>
      <c r="P40" s="60"/>
      <c r="Q40" s="61"/>
    </row>
    <row r="41" spans="2:17" x14ac:dyDescent="0.25">
      <c r="B41" s="112"/>
      <c r="C41" s="112"/>
      <c r="N41" s="237" t="s">
        <v>59</v>
      </c>
      <c r="O41" s="238"/>
      <c r="P41" s="238"/>
      <c r="Q41" s="239"/>
    </row>
    <row r="42" spans="2:17" x14ac:dyDescent="0.25">
      <c r="B42" s="247"/>
      <c r="C42" s="247"/>
      <c r="N42" s="42" t="str">
        <f t="shared" ref="N42:N48" si="22">N31</f>
        <v>PC1LT3</v>
      </c>
      <c r="O42" s="177">
        <f t="shared" ref="O42:Q48" si="23">(O$5*O19)/100</f>
        <v>1.8262799999955612E-6</v>
      </c>
      <c r="P42" s="177">
        <f t="shared" si="23"/>
        <v>1.9391400000007052E-6</v>
      </c>
      <c r="Q42" s="178">
        <f t="shared" si="23"/>
        <v>2.3358600000045195E-6</v>
      </c>
    </row>
    <row r="43" spans="2:17" x14ac:dyDescent="0.25">
      <c r="N43" s="42" t="str">
        <f t="shared" si="22"/>
        <v>PC2LT2</v>
      </c>
      <c r="O43" s="177">
        <f t="shared" si="23"/>
        <v>3.594419999995146E-6</v>
      </c>
      <c r="P43" s="177">
        <f t="shared" si="23"/>
        <v>4.933349999998527E-6</v>
      </c>
      <c r="Q43" s="178">
        <f>(Q$5*Q20)/100</f>
        <v>8.3790000000017353E-6</v>
      </c>
    </row>
    <row r="44" spans="2:17" x14ac:dyDescent="0.25">
      <c r="B44" s="243"/>
      <c r="C44" s="243"/>
      <c r="N44" s="42" t="str">
        <f t="shared" si="22"/>
        <v>PC3LT5</v>
      </c>
      <c r="O44" s="177">
        <f t="shared" si="23"/>
        <v>7.1050499999983253E-6</v>
      </c>
      <c r="P44" s="177">
        <f t="shared" si="23"/>
        <v>1.1376630000001551E-5</v>
      </c>
      <c r="Q44" s="178">
        <f>(Q$5*Q21)/100</f>
        <v>2.1804209999999547E-5</v>
      </c>
    </row>
    <row r="45" spans="2:17" x14ac:dyDescent="0.25">
      <c r="N45" s="42" t="s">
        <v>56</v>
      </c>
      <c r="O45" s="177">
        <f t="shared" si="23"/>
        <v>2.2770359999997901E-5</v>
      </c>
      <c r="P45" s="177">
        <f t="shared" si="23"/>
        <v>3.7258984799999823E-5</v>
      </c>
      <c r="Q45" s="178">
        <f>(Q$5*Q22)/100</f>
        <v>6.7493700000002474E-5</v>
      </c>
    </row>
    <row r="46" spans="2:17" hidden="1" x14ac:dyDescent="0.25">
      <c r="N46" s="42" t="str">
        <f t="shared" si="22"/>
        <v>Alt 5</v>
      </c>
      <c r="O46" s="75" t="e">
        <f t="shared" si="23"/>
        <v>#REF!</v>
      </c>
      <c r="P46" s="75" t="e">
        <f t="shared" si="23"/>
        <v>#REF!</v>
      </c>
      <c r="Q46" s="76" t="e">
        <f t="shared" si="23"/>
        <v>#REF!</v>
      </c>
    </row>
    <row r="47" spans="2:17" hidden="1" x14ac:dyDescent="0.25">
      <c r="N47" s="42" t="str">
        <f t="shared" si="22"/>
        <v>Alt 6</v>
      </c>
      <c r="O47" s="75" t="e">
        <f t="shared" si="23"/>
        <v>#REF!</v>
      </c>
      <c r="P47" s="75" t="e">
        <f t="shared" si="23"/>
        <v>#REF!</v>
      </c>
      <c r="Q47" s="76" t="e">
        <f t="shared" si="23"/>
        <v>#REF!</v>
      </c>
    </row>
    <row r="48" spans="2:17" hidden="1" x14ac:dyDescent="0.25">
      <c r="N48" s="42" t="str">
        <f t="shared" si="22"/>
        <v>Alt 7</v>
      </c>
      <c r="O48" s="75" t="e">
        <f t="shared" si="23"/>
        <v>#REF!</v>
      </c>
      <c r="P48" s="75" t="e">
        <f t="shared" si="23"/>
        <v>#REF!</v>
      </c>
      <c r="Q48" s="76" t="e">
        <f t="shared" si="23"/>
        <v>#REF!</v>
      </c>
    </row>
    <row r="49" spans="14:17" hidden="1" x14ac:dyDescent="0.25">
      <c r="N49" s="42" t="str">
        <f>N38</f>
        <v>Alt 8</v>
      </c>
      <c r="O49" s="75" t="e">
        <f t="shared" ref="O49:Q50" si="24">(O$5*O26)/100</f>
        <v>#REF!</v>
      </c>
      <c r="P49" s="75" t="e">
        <f t="shared" si="24"/>
        <v>#REF!</v>
      </c>
      <c r="Q49" s="76" t="e">
        <f t="shared" si="24"/>
        <v>#REF!</v>
      </c>
    </row>
    <row r="50" spans="14:17" hidden="1" x14ac:dyDescent="0.25">
      <c r="N50" s="42" t="str">
        <f>N39</f>
        <v>Alt 10</v>
      </c>
      <c r="O50" s="75">
        <f t="shared" si="24"/>
        <v>0</v>
      </c>
      <c r="P50" s="75">
        <f t="shared" si="24"/>
        <v>0</v>
      </c>
      <c r="Q50" s="76">
        <f t="shared" si="24"/>
        <v>0</v>
      </c>
    </row>
    <row r="51" spans="14:17" ht="15.75" thickBot="1" x14ac:dyDescent="0.3">
      <c r="N51" s="79"/>
      <c r="O51" s="80"/>
      <c r="P51" s="80"/>
      <c r="Q51" s="81"/>
    </row>
  </sheetData>
  <mergeCells count="17">
    <mergeCell ref="B44:C44"/>
    <mergeCell ref="B34:C34"/>
    <mergeCell ref="N29:Q29"/>
    <mergeCell ref="B31:L31"/>
    <mergeCell ref="N18:Q18"/>
    <mergeCell ref="B42:C42"/>
    <mergeCell ref="N41:Q41"/>
    <mergeCell ref="C5:E5"/>
    <mergeCell ref="F5:H5"/>
    <mergeCell ref="I5:K5"/>
    <mergeCell ref="N6:Q6"/>
    <mergeCell ref="C18:K18"/>
    <mergeCell ref="B2:L2"/>
    <mergeCell ref="N2:Q2"/>
    <mergeCell ref="S2:X2"/>
    <mergeCell ref="N3:Q3"/>
    <mergeCell ref="S4:X4"/>
  </mergeCells>
  <phoneticPr fontId="17" type="noConversion"/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0">
    <tabColor theme="1"/>
  </sheetPr>
  <dimension ref="B1:S61"/>
  <sheetViews>
    <sheetView workbookViewId="0"/>
  </sheetViews>
  <sheetFormatPr defaultRowHeight="15" x14ac:dyDescent="0.25"/>
  <cols>
    <col min="3" max="3" width="12.42578125" customWidth="1"/>
    <col min="4" max="4" width="9.5703125" customWidth="1"/>
    <col min="5" max="5" width="10.85546875" customWidth="1"/>
    <col min="7" max="7" width="10.28515625" customWidth="1"/>
    <col min="8" max="11" width="10.7109375" bestFit="1" customWidth="1"/>
    <col min="12" max="12" width="11.5703125" hidden="1" customWidth="1"/>
    <col min="17" max="17" width="15.42578125" customWidth="1"/>
    <col min="18" max="18" width="11.85546875" customWidth="1"/>
    <col min="24" max="24" width="10.5703125" customWidth="1"/>
  </cols>
  <sheetData>
    <row r="1" spans="2:19" ht="15.75" thickBot="1" x14ac:dyDescent="0.3"/>
    <row r="2" spans="2:19" x14ac:dyDescent="0.25">
      <c r="B2" s="227" t="s">
        <v>60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</row>
    <row r="3" spans="2:19" ht="12.6" customHeight="1" x14ac:dyDescent="0.25">
      <c r="B3" s="14" t="s">
        <v>61</v>
      </c>
      <c r="M3" s="15"/>
    </row>
    <row r="4" spans="2:19" ht="39" customHeight="1" x14ac:dyDescent="0.3">
      <c r="B4" s="33"/>
      <c r="C4" s="22" t="str">
        <f>'Tables (1)'!B7</f>
        <v>No Action</v>
      </c>
      <c r="D4" s="22" t="str">
        <f>'Tables (1)'!B8</f>
        <v>PC1LT3</v>
      </c>
      <c r="E4" s="22" t="str">
        <f>'Tables (1)'!B9</f>
        <v>PC2LT2</v>
      </c>
      <c r="F4" s="22" t="str">
        <f>'Tables (1)'!B10</f>
        <v>PC3LT5</v>
      </c>
      <c r="G4" s="22" t="str">
        <f>'Tables (1)'!B11</f>
        <v>PC6LT8</v>
      </c>
      <c r="H4" s="22" t="str">
        <f>'Tables (1)'!B12</f>
        <v>Alt 5</v>
      </c>
      <c r="I4" s="22" t="str">
        <f>'Tables (1)'!B13</f>
        <v>Alt 6</v>
      </c>
      <c r="J4" s="22" t="str">
        <f>'Tables (1)'!B14</f>
        <v>Alt 7</v>
      </c>
      <c r="K4" s="22" t="str">
        <f>'Tables (1)'!B15</f>
        <v>Alt 8</v>
      </c>
      <c r="L4" s="22" t="str">
        <f>'Tables (1)'!B16</f>
        <v>Alt 10</v>
      </c>
      <c r="M4" s="15"/>
    </row>
    <row r="5" spans="2:19" ht="32.25" customHeight="1" x14ac:dyDescent="0.25">
      <c r="B5" s="42" t="s">
        <v>62</v>
      </c>
      <c r="M5" s="15"/>
    </row>
    <row r="6" spans="2:19" x14ac:dyDescent="0.25">
      <c r="B6" s="42"/>
      <c r="C6" s="48"/>
      <c r="D6" s="49"/>
      <c r="E6" s="49"/>
      <c r="F6" s="49"/>
      <c r="G6" s="49"/>
      <c r="H6" s="49"/>
      <c r="I6" s="49"/>
      <c r="J6" s="49"/>
      <c r="K6" s="50"/>
      <c r="L6" s="50"/>
      <c r="M6" s="15"/>
    </row>
    <row r="7" spans="2:19" x14ac:dyDescent="0.25">
      <c r="B7" s="42">
        <v>2020</v>
      </c>
      <c r="C7" s="51">
        <f>[1]Tables!C31</f>
        <v>1531.3997213545456</v>
      </c>
      <c r="D7" s="52">
        <f>[1]Tables!D31</f>
        <v>1531.3997213545456</v>
      </c>
      <c r="E7" s="52">
        <f>[1]Tables!E31</f>
        <v>1531.3997213545456</v>
      </c>
      <c r="F7" s="52">
        <f>[1]Tables!F31</f>
        <v>1531.3997213545456</v>
      </c>
      <c r="G7" s="52">
        <f>[1]Tables!G31</f>
        <v>1531.3997213545456</v>
      </c>
      <c r="H7" s="52">
        <f>[1]Tables!H31</f>
        <v>1531.3997213545456</v>
      </c>
      <c r="I7" s="52">
        <f>[1]Tables!I31</f>
        <v>1531.3997213545456</v>
      </c>
      <c r="J7" s="52">
        <f>[1]Tables!J31</f>
        <v>1531.3997213545456</v>
      </c>
      <c r="K7" s="53">
        <f>[1]Tables!K31</f>
        <v>1531.3997213545456</v>
      </c>
      <c r="L7" s="53">
        <f>[1]Tables!L31</f>
        <v>1531.3997213545456</v>
      </c>
      <c r="M7" s="15"/>
    </row>
    <row r="8" spans="2:19" x14ac:dyDescent="0.25">
      <c r="B8" s="42">
        <v>2040</v>
      </c>
      <c r="C8" s="51">
        <f>[1]Tables!C32</f>
        <v>900.77308760000005</v>
      </c>
      <c r="D8" s="52">
        <f>[1]Tables!D32</f>
        <v>890.66463920000001</v>
      </c>
      <c r="E8" s="52">
        <f>[1]Tables!E32</f>
        <v>882.52448120000008</v>
      </c>
      <c r="F8" s="52">
        <f>[1]Tables!F32</f>
        <v>856.44068000000004</v>
      </c>
      <c r="G8" s="52">
        <f>[1]Tables!G32</f>
        <v>764.4098747999999</v>
      </c>
      <c r="H8" s="52">
        <f>[1]Tables!H32</f>
        <v>0</v>
      </c>
      <c r="I8" s="52">
        <f>[1]Tables!I32</f>
        <v>0</v>
      </c>
      <c r="J8" s="52">
        <f>[1]Tables!J32</f>
        <v>0</v>
      </c>
      <c r="K8" s="53">
        <f>[1]Tables!K32</f>
        <v>0</v>
      </c>
      <c r="L8" s="53">
        <f>[1]Tables!L32</f>
        <v>0</v>
      </c>
      <c r="M8" s="15"/>
      <c r="O8" s="52"/>
      <c r="P8" s="52"/>
      <c r="Q8" s="52"/>
    </row>
    <row r="9" spans="2:19" x14ac:dyDescent="0.25">
      <c r="B9" s="42">
        <v>2060</v>
      </c>
      <c r="C9" s="51">
        <f>[1]Tables!C33</f>
        <v>604.97801015544314</v>
      </c>
      <c r="D9" s="52">
        <f>[1]Tables!D33</f>
        <v>603.02508858354088</v>
      </c>
      <c r="E9" s="52">
        <f>[1]Tables!E33</f>
        <v>590.84543009551692</v>
      </c>
      <c r="F9" s="52">
        <f>[1]Tables!F33</f>
        <v>564.80486409618595</v>
      </c>
      <c r="G9" s="52">
        <f>[1]Tables!G33</f>
        <v>479.41880852857605</v>
      </c>
      <c r="H9" s="52">
        <f>[1]Tables!H33</f>
        <v>0</v>
      </c>
      <c r="I9" s="52">
        <f>[1]Tables!I33</f>
        <v>0</v>
      </c>
      <c r="J9" s="52">
        <f>[1]Tables!J33</f>
        <v>0</v>
      </c>
      <c r="K9" s="53">
        <f>[1]Tables!K33</f>
        <v>0</v>
      </c>
      <c r="L9" s="53">
        <f>[1]Tables!L33</f>
        <v>0</v>
      </c>
      <c r="M9" s="15"/>
    </row>
    <row r="10" spans="2:19" x14ac:dyDescent="0.25">
      <c r="B10" s="42">
        <v>2080</v>
      </c>
      <c r="C10" s="51">
        <f>[1]Tables!C34</f>
        <v>600.71141896266101</v>
      </c>
      <c r="D10" s="52">
        <f>[1]Tables!D34</f>
        <v>598.77227031777124</v>
      </c>
      <c r="E10" s="52">
        <f>[1]Tables!E34</f>
        <v>586.67850854460983</v>
      </c>
      <c r="F10" s="52">
        <f>[1]Tables!F34</f>
        <v>560.82159293865277</v>
      </c>
      <c r="G10" s="52">
        <f>[1]Tables!G34</f>
        <v>476.03772023811615</v>
      </c>
      <c r="H10" s="52">
        <f>[1]Tables!H34</f>
        <v>0</v>
      </c>
      <c r="I10" s="52">
        <f>[1]Tables!I34</f>
        <v>0</v>
      </c>
      <c r="J10" s="52">
        <f>[1]Tables!J34</f>
        <v>0</v>
      </c>
      <c r="K10" s="53">
        <f>[1]Tables!K34</f>
        <v>0</v>
      </c>
      <c r="L10" s="53">
        <f>[1]Tables!L34</f>
        <v>0</v>
      </c>
      <c r="M10" s="15"/>
    </row>
    <row r="11" spans="2:19" x14ac:dyDescent="0.25">
      <c r="B11" s="42">
        <v>2100</v>
      </c>
      <c r="C11" s="66">
        <f>[1]Tables!C35</f>
        <v>558.71618046053459</v>
      </c>
      <c r="D11" s="67">
        <f>[1]Tables!D35</f>
        <v>556.91259609370252</v>
      </c>
      <c r="E11" s="67">
        <f>[1]Tables!E35</f>
        <v>545.66429920437702</v>
      </c>
      <c r="F11" s="67">
        <f>[1]Tables!F35</f>
        <v>521.61501918436647</v>
      </c>
      <c r="G11" s="67">
        <f>[1]Tables!G35</f>
        <v>442.75831690676176</v>
      </c>
      <c r="H11" s="67">
        <f>[1]Tables!H35</f>
        <v>0</v>
      </c>
      <c r="I11" s="67">
        <f>[1]Tables!I35</f>
        <v>0</v>
      </c>
      <c r="J11" s="67">
        <f>[1]Tables!J35</f>
        <v>0</v>
      </c>
      <c r="K11" s="68">
        <f>[1]Tables!K35</f>
        <v>0</v>
      </c>
      <c r="L11" s="68">
        <f>[1]Tables!L35</f>
        <v>0</v>
      </c>
      <c r="M11" s="15"/>
      <c r="N11" s="52"/>
    </row>
    <row r="12" spans="2:19" x14ac:dyDescent="0.25">
      <c r="B12" s="42"/>
      <c r="C12" s="52"/>
      <c r="E12" s="52"/>
      <c r="F12" s="52"/>
      <c r="M12" s="15"/>
    </row>
    <row r="13" spans="2:19" x14ac:dyDescent="0.25">
      <c r="B13" s="42" t="s">
        <v>63</v>
      </c>
      <c r="F13" s="52"/>
      <c r="M13" s="15"/>
      <c r="Q13" s="52"/>
      <c r="S13" s="157"/>
    </row>
    <row r="14" spans="2:19" x14ac:dyDescent="0.25">
      <c r="B14" s="42"/>
      <c r="C14" s="133"/>
      <c r="D14" s="134"/>
      <c r="E14" s="134"/>
      <c r="F14" s="134"/>
      <c r="G14" s="134"/>
      <c r="H14" s="134"/>
      <c r="I14" s="134"/>
      <c r="J14" s="134"/>
      <c r="K14" s="135"/>
      <c r="L14" s="135"/>
      <c r="M14" s="15"/>
      <c r="Q14" s="158"/>
      <c r="S14" s="157"/>
    </row>
    <row r="15" spans="2:19" x14ac:dyDescent="0.25">
      <c r="B15" s="42">
        <v>2020</v>
      </c>
      <c r="C15" s="51">
        <f>[1]Tables!C39</f>
        <v>52.219487292272809</v>
      </c>
      <c r="D15" s="52">
        <f>[1]Tables!D39</f>
        <v>52.219487292272809</v>
      </c>
      <c r="E15" s="52">
        <f>[1]Tables!E39</f>
        <v>52.219487292272809</v>
      </c>
      <c r="F15" s="52">
        <f>[1]Tables!F39</f>
        <v>52.219487292272809</v>
      </c>
      <c r="G15" s="52">
        <f>[1]Tables!G39</f>
        <v>52.219487292272809</v>
      </c>
      <c r="H15" s="52">
        <f>[1]Tables!H39</f>
        <v>52.219487292272809</v>
      </c>
      <c r="I15" s="52">
        <f>[1]Tables!I39</f>
        <v>52.219487292272809</v>
      </c>
      <c r="J15" s="52">
        <f>[1]Tables!J39</f>
        <v>52.219487292272809</v>
      </c>
      <c r="K15" s="53">
        <f>[1]Tables!K39</f>
        <v>52.219487292272809</v>
      </c>
      <c r="L15" s="113">
        <f>[1]Tables!L39</f>
        <v>52.219487292272809</v>
      </c>
      <c r="M15" s="15"/>
      <c r="Q15" s="52"/>
    </row>
    <row r="16" spans="2:19" x14ac:dyDescent="0.25">
      <c r="B16" s="42">
        <v>2040</v>
      </c>
      <c r="C16" s="51">
        <f>[1]Tables!C40</f>
        <v>33.518608125</v>
      </c>
      <c r="D16" s="52">
        <f>[1]Tables!D40</f>
        <v>33.225661324999997</v>
      </c>
      <c r="E16" s="52">
        <f>[1]Tables!E40</f>
        <v>32.991698325000002</v>
      </c>
      <c r="F16" s="52">
        <f>[1]Tables!F40</f>
        <v>32.279736124999999</v>
      </c>
      <c r="G16" s="52">
        <f>[1]Tables!G40</f>
        <v>29.768187400000002</v>
      </c>
      <c r="H16" s="52">
        <f>[1]Tables!H40</f>
        <v>0</v>
      </c>
      <c r="I16" s="52">
        <f>[1]Tables!I40</f>
        <v>0</v>
      </c>
      <c r="J16" s="52">
        <f>[1]Tables!J40</f>
        <v>0</v>
      </c>
      <c r="K16" s="53">
        <f>[1]Tables!K40</f>
        <v>0</v>
      </c>
      <c r="L16" s="113">
        <f>[1]Tables!L40</f>
        <v>0</v>
      </c>
      <c r="M16" s="15"/>
      <c r="Q16" s="158"/>
    </row>
    <row r="17" spans="2:13" x14ac:dyDescent="0.25">
      <c r="B17" s="42">
        <v>2060</v>
      </c>
      <c r="C17" s="51">
        <f>[1]Tables!C41</f>
        <v>25.104301610126413</v>
      </c>
      <c r="D17" s="52">
        <f>[1]Tables!D41</f>
        <v>25.029533708626872</v>
      </c>
      <c r="E17" s="52">
        <f>[1]Tables!E41</f>
        <v>24.67473480301118</v>
      </c>
      <c r="F17" s="52">
        <f>[1]Tables!F41</f>
        <v>23.965722763204059</v>
      </c>
      <c r="G17" s="52">
        <f>[1]Tables!G41</f>
        <v>21.651426575586992</v>
      </c>
      <c r="H17" s="52">
        <f>[1]Tables!H41</f>
        <v>0</v>
      </c>
      <c r="I17" s="52">
        <f>[1]Tables!I41</f>
        <v>0</v>
      </c>
      <c r="J17" s="52">
        <f>[1]Tables!J41</f>
        <v>0</v>
      </c>
      <c r="K17" s="53">
        <f>[1]Tables!K41</f>
        <v>0</v>
      </c>
      <c r="L17" s="113">
        <f>[1]Tables!L41</f>
        <v>0</v>
      </c>
      <c r="M17" s="15"/>
    </row>
    <row r="18" spans="2:13" x14ac:dyDescent="0.25">
      <c r="B18" s="42">
        <v>2080</v>
      </c>
      <c r="C18" s="51">
        <f>[1]Tables!C42</f>
        <v>24.92725419624901</v>
      </c>
      <c r="D18" s="52">
        <f>[1]Tables!D42</f>
        <v>24.853013593369695</v>
      </c>
      <c r="E18" s="52">
        <f>[1]Tables!E42</f>
        <v>24.500716897521126</v>
      </c>
      <c r="F18" s="52">
        <f>[1]Tables!F42</f>
        <v>23.796705146111027</v>
      </c>
      <c r="G18" s="52">
        <f>[1]Tables!G42</f>
        <v>21.498730470294081</v>
      </c>
      <c r="H18" s="52">
        <f>[1]Tables!H42</f>
        <v>0</v>
      </c>
      <c r="I18" s="52">
        <f>[1]Tables!I42</f>
        <v>0</v>
      </c>
      <c r="J18" s="52">
        <f>[1]Tables!J42</f>
        <v>0</v>
      </c>
      <c r="K18" s="53">
        <f>[1]Tables!K42</f>
        <v>0</v>
      </c>
      <c r="L18" s="113">
        <f>[1]Tables!L42</f>
        <v>0</v>
      </c>
      <c r="M18" s="15"/>
    </row>
    <row r="19" spans="2:13" x14ac:dyDescent="0.25">
      <c r="B19" s="42">
        <v>2100</v>
      </c>
      <c r="C19" s="66">
        <f>[1]Tables!C43</f>
        <v>23.184610470610611</v>
      </c>
      <c r="D19" s="67">
        <f>[1]Tables!D43</f>
        <v>23.115559966880465</v>
      </c>
      <c r="E19" s="67">
        <f>[1]Tables!E43</f>
        <v>22.787892041683914</v>
      </c>
      <c r="F19" s="67">
        <f>[1]Tables!F43</f>
        <v>22.13309716958636</v>
      </c>
      <c r="G19" s="67">
        <f>[1]Tables!G43</f>
        <v>19.995772002895492</v>
      </c>
      <c r="H19" s="67">
        <f>[1]Tables!H43</f>
        <v>0</v>
      </c>
      <c r="I19" s="67">
        <f>[1]Tables!I43</f>
        <v>0</v>
      </c>
      <c r="J19" s="67">
        <f>[1]Tables!J43</f>
        <v>0</v>
      </c>
      <c r="K19" s="68">
        <f>[1]Tables!K43</f>
        <v>0</v>
      </c>
      <c r="L19" s="114">
        <f>[1]Tables!L43</f>
        <v>0</v>
      </c>
      <c r="M19" s="15"/>
    </row>
    <row r="20" spans="2:13" x14ac:dyDescent="0.25">
      <c r="B20" s="42"/>
      <c r="C20" s="52"/>
      <c r="D20" s="52"/>
      <c r="E20" s="52"/>
      <c r="F20" s="52"/>
      <c r="G20" s="52"/>
      <c r="H20" s="52"/>
      <c r="I20" s="52"/>
      <c r="J20" s="52"/>
      <c r="K20" s="52"/>
      <c r="M20" s="15"/>
    </row>
    <row r="21" spans="2:13" x14ac:dyDescent="0.25">
      <c r="B21" s="42" t="s">
        <v>64</v>
      </c>
      <c r="C21" s="52"/>
      <c r="D21" s="52"/>
      <c r="E21" s="52"/>
      <c r="F21" s="52"/>
      <c r="G21" s="52"/>
      <c r="H21" s="52"/>
      <c r="I21" s="52"/>
      <c r="J21" s="52"/>
      <c r="K21" s="52"/>
      <c r="M21" s="15"/>
    </row>
    <row r="22" spans="2:13" x14ac:dyDescent="0.25">
      <c r="B22" s="42"/>
      <c r="C22" s="48"/>
      <c r="D22" s="49"/>
      <c r="E22" s="49"/>
      <c r="F22" s="49"/>
      <c r="G22" s="49"/>
      <c r="H22" s="49"/>
      <c r="I22" s="49"/>
      <c r="J22" s="49"/>
      <c r="K22" s="50"/>
      <c r="L22" s="136"/>
      <c r="M22" s="15"/>
    </row>
    <row r="23" spans="2:13" x14ac:dyDescent="0.25">
      <c r="B23" s="42">
        <v>2020</v>
      </c>
      <c r="C23" s="51">
        <f>[1]Tables!C47</f>
        <v>18.746110628517151</v>
      </c>
      <c r="D23" s="52">
        <f>[1]Tables!D47</f>
        <v>18.746110628517151</v>
      </c>
      <c r="E23" s="52">
        <f>[1]Tables!E47</f>
        <v>18.746110628517151</v>
      </c>
      <c r="F23" s="52">
        <f>[1]Tables!F47</f>
        <v>18.746110628517151</v>
      </c>
      <c r="G23" s="52">
        <f>[1]Tables!G47</f>
        <v>18.746110628517151</v>
      </c>
      <c r="H23" s="52">
        <f>[1]Tables!H47</f>
        <v>18.746110628517151</v>
      </c>
      <c r="I23" s="52">
        <f>[1]Tables!I47</f>
        <v>18.746110628517151</v>
      </c>
      <c r="J23" s="52">
        <f>[1]Tables!J47</f>
        <v>18.746110628517151</v>
      </c>
      <c r="K23" s="53">
        <f>[1]Tables!K47</f>
        <v>18.746110628517151</v>
      </c>
      <c r="L23" s="116">
        <f>[1]Tables!L47</f>
        <v>0</v>
      </c>
      <c r="M23" s="15"/>
    </row>
    <row r="24" spans="2:13" x14ac:dyDescent="0.25">
      <c r="B24" s="42">
        <v>2040</v>
      </c>
      <c r="C24" s="51">
        <f>[1]Tables!C48</f>
        <v>9.2282053687799994</v>
      </c>
      <c r="D24" s="52">
        <f>[1]Tables!D48</f>
        <v>9.1104324401200003</v>
      </c>
      <c r="E24" s="52">
        <f>[1]Tables!E48</f>
        <v>9.0119785475</v>
      </c>
      <c r="F24" s="52">
        <f>[1]Tables!F48</f>
        <v>8.6912972668600013</v>
      </c>
      <c r="G24" s="52">
        <f>[1]Tables!G48</f>
        <v>7.5435655274399993</v>
      </c>
      <c r="H24" s="52">
        <f>[1]Tables!H48</f>
        <v>0</v>
      </c>
      <c r="I24" s="52">
        <f>[1]Tables!I48</f>
        <v>0</v>
      </c>
      <c r="J24" s="52">
        <f>[1]Tables!J48</f>
        <v>0</v>
      </c>
      <c r="K24" s="53">
        <f>[1]Tables!K48</f>
        <v>0</v>
      </c>
      <c r="L24" s="116">
        <f>[1]Tables!L48</f>
        <v>0</v>
      </c>
      <c r="M24" s="15"/>
    </row>
    <row r="25" spans="2:13" x14ac:dyDescent="0.25">
      <c r="B25" s="42">
        <v>2060</v>
      </c>
      <c r="C25" s="51">
        <f>[1]Tables!C49</f>
        <v>5.6761794427722849</v>
      </c>
      <c r="D25" s="52">
        <f>[1]Tables!D49</f>
        <v>5.6527868958939615</v>
      </c>
      <c r="E25" s="52">
        <f>[1]Tables!E49</f>
        <v>5.5006961954902236</v>
      </c>
      <c r="F25" s="52">
        <f>[1]Tables!F49</f>
        <v>5.1897345641091048</v>
      </c>
      <c r="G25" s="52">
        <f>[1]Tables!G49</f>
        <v>4.1138253721468168</v>
      </c>
      <c r="H25" s="52">
        <f>[1]Tables!H49</f>
        <v>0</v>
      </c>
      <c r="I25" s="52">
        <f>[1]Tables!I49</f>
        <v>0</v>
      </c>
      <c r="J25" s="52">
        <f>[1]Tables!J49</f>
        <v>0</v>
      </c>
      <c r="K25" s="53">
        <f>[1]Tables!K49</f>
        <v>0</v>
      </c>
      <c r="L25" s="116">
        <f>[1]Tables!L49</f>
        <v>0</v>
      </c>
      <c r="M25" s="15"/>
    </row>
    <row r="26" spans="2:13" x14ac:dyDescent="0.25">
      <c r="B26" s="42">
        <v>2080</v>
      </c>
      <c r="C26" s="51">
        <f>[1]Tables!C50</f>
        <v>5.6361483394715846</v>
      </c>
      <c r="D26" s="52">
        <f>[1]Tables!D50</f>
        <v>5.6129207679027857</v>
      </c>
      <c r="E26" s="52">
        <f>[1]Tables!E50</f>
        <v>5.4619026830849942</v>
      </c>
      <c r="F26" s="52">
        <f>[1]Tables!F50</f>
        <v>5.1531341002700692</v>
      </c>
      <c r="G26" s="52">
        <f>[1]Tables!G50</f>
        <v>4.0848127290311771</v>
      </c>
      <c r="H26" s="52">
        <f>[1]Tables!H50</f>
        <v>0</v>
      </c>
      <c r="I26" s="52">
        <f>[1]Tables!I50</f>
        <v>0</v>
      </c>
      <c r="J26" s="52">
        <f>[1]Tables!J50</f>
        <v>0</v>
      </c>
      <c r="K26" s="53">
        <f>[1]Tables!K50</f>
        <v>0</v>
      </c>
      <c r="L26" s="116">
        <f>[1]Tables!L50</f>
        <v>0</v>
      </c>
      <c r="M26" s="15"/>
    </row>
    <row r="27" spans="2:13" x14ac:dyDescent="0.25">
      <c r="B27" s="42">
        <v>2100</v>
      </c>
      <c r="C27" s="66">
        <f>[1]Tables!C51</f>
        <v>5.2421298702402082</v>
      </c>
      <c r="D27" s="67">
        <f>[1]Tables!D51</f>
        <v>5.220526118990227</v>
      </c>
      <c r="E27" s="67">
        <f>[1]Tables!E51</f>
        <v>5.080065583587773</v>
      </c>
      <c r="F27" s="67">
        <f>[1]Tables!F51</f>
        <v>4.7928827570410837</v>
      </c>
      <c r="G27" s="67">
        <f>[1]Tables!G51</f>
        <v>3.7992468493473557</v>
      </c>
      <c r="H27" s="67">
        <f>[1]Tables!H51</f>
        <v>0</v>
      </c>
      <c r="I27" s="67">
        <f>[1]Tables!I51</f>
        <v>0</v>
      </c>
      <c r="J27" s="67">
        <f>[1]Tables!J51</f>
        <v>0</v>
      </c>
      <c r="K27" s="68">
        <f>[1]Tables!K51</f>
        <v>0</v>
      </c>
      <c r="L27" s="117">
        <f>[1]Tables!L51</f>
        <v>0</v>
      </c>
      <c r="M27" s="15"/>
    </row>
    <row r="28" spans="2:13" x14ac:dyDescent="0.25">
      <c r="B28" s="42"/>
      <c r="C28" s="52"/>
      <c r="D28" s="52"/>
      <c r="E28" s="52"/>
      <c r="F28" s="52"/>
      <c r="G28" s="52"/>
      <c r="H28" s="52"/>
      <c r="I28" s="52"/>
      <c r="J28" s="52"/>
      <c r="K28" s="52"/>
      <c r="L28" s="58"/>
      <c r="M28" s="15"/>
    </row>
    <row r="29" spans="2:13" x14ac:dyDescent="0.25">
      <c r="B29" s="42" t="s">
        <v>65</v>
      </c>
      <c r="C29" s="52"/>
      <c r="D29" s="52"/>
      <c r="E29" s="52"/>
      <c r="F29" s="52"/>
      <c r="G29" s="52"/>
      <c r="H29" s="52"/>
      <c r="I29" s="52"/>
      <c r="J29" s="52"/>
      <c r="K29" s="52"/>
      <c r="M29" s="15"/>
    </row>
    <row r="30" spans="2:13" x14ac:dyDescent="0.25">
      <c r="B30" s="42"/>
      <c r="C30" s="48"/>
      <c r="D30" s="49"/>
      <c r="E30" s="49"/>
      <c r="F30" s="49"/>
      <c r="G30" s="49"/>
      <c r="H30" s="49"/>
      <c r="I30" s="49"/>
      <c r="J30" s="49"/>
      <c r="K30" s="50"/>
      <c r="L30" s="50"/>
      <c r="M30" s="15"/>
    </row>
    <row r="31" spans="2:13" x14ac:dyDescent="0.25">
      <c r="B31" s="42">
        <v>2020</v>
      </c>
      <c r="C31" s="51">
        <f t="shared" ref="C31:L35" si="0">C7+C15+C23</f>
        <v>1602.3653192753354</v>
      </c>
      <c r="D31" s="52">
        <f t="shared" si="0"/>
        <v>1602.3653192753354</v>
      </c>
      <c r="E31" s="52">
        <f t="shared" si="0"/>
        <v>1602.3653192753354</v>
      </c>
      <c r="F31" s="52">
        <f t="shared" si="0"/>
        <v>1602.3653192753354</v>
      </c>
      <c r="G31" s="52">
        <f t="shared" si="0"/>
        <v>1602.3653192753354</v>
      </c>
      <c r="H31" s="52">
        <f t="shared" si="0"/>
        <v>1602.3653192753354</v>
      </c>
      <c r="I31" s="52">
        <f t="shared" si="0"/>
        <v>1602.3653192753354</v>
      </c>
      <c r="J31" s="52">
        <f t="shared" si="0"/>
        <v>1602.3653192753354</v>
      </c>
      <c r="K31" s="53">
        <f t="shared" si="0"/>
        <v>1602.3653192753354</v>
      </c>
      <c r="L31" s="116">
        <f t="shared" si="0"/>
        <v>1583.6192086468184</v>
      </c>
      <c r="M31" s="15"/>
    </row>
    <row r="32" spans="2:13" x14ac:dyDescent="0.25">
      <c r="B32" s="42">
        <v>2040</v>
      </c>
      <c r="C32" s="51">
        <f t="shared" si="0"/>
        <v>943.51990109378005</v>
      </c>
      <c r="D32" s="52">
        <f t="shared" si="0"/>
        <v>933.00073296512005</v>
      </c>
      <c r="E32" s="52">
        <f t="shared" si="0"/>
        <v>924.5281580725001</v>
      </c>
      <c r="F32" s="52">
        <f>F8+F16+F24</f>
        <v>897.41171339186008</v>
      </c>
      <c r="G32" s="52">
        <f t="shared" si="0"/>
        <v>801.72162772743991</v>
      </c>
      <c r="H32" s="52">
        <f t="shared" si="0"/>
        <v>0</v>
      </c>
      <c r="I32" s="52">
        <f t="shared" si="0"/>
        <v>0</v>
      </c>
      <c r="J32" s="52">
        <f t="shared" si="0"/>
        <v>0</v>
      </c>
      <c r="K32" s="53">
        <f t="shared" si="0"/>
        <v>0</v>
      </c>
      <c r="L32" s="116">
        <f t="shared" si="0"/>
        <v>0</v>
      </c>
      <c r="M32" s="15"/>
    </row>
    <row r="33" spans="2:13" x14ac:dyDescent="0.25">
      <c r="B33" s="42">
        <v>2060</v>
      </c>
      <c r="C33" s="51">
        <f t="shared" si="0"/>
        <v>635.75849120834187</v>
      </c>
      <c r="D33" s="52">
        <f t="shared" si="0"/>
        <v>633.70740918806177</v>
      </c>
      <c r="E33" s="52">
        <f t="shared" si="0"/>
        <v>621.02086109401841</v>
      </c>
      <c r="F33" s="52">
        <f t="shared" si="0"/>
        <v>593.96032142349918</v>
      </c>
      <c r="G33" s="52">
        <f t="shared" si="0"/>
        <v>505.18406047630987</v>
      </c>
      <c r="H33" s="52">
        <f t="shared" si="0"/>
        <v>0</v>
      </c>
      <c r="I33" s="52">
        <f t="shared" si="0"/>
        <v>0</v>
      </c>
      <c r="J33" s="52">
        <f t="shared" si="0"/>
        <v>0</v>
      </c>
      <c r="K33" s="53">
        <f t="shared" si="0"/>
        <v>0</v>
      </c>
      <c r="L33" s="116">
        <f t="shared" si="0"/>
        <v>0</v>
      </c>
      <c r="M33" s="15"/>
    </row>
    <row r="34" spans="2:13" x14ac:dyDescent="0.25">
      <c r="B34" s="42">
        <v>2080</v>
      </c>
      <c r="C34" s="51">
        <f t="shared" si="0"/>
        <v>631.27482149838158</v>
      </c>
      <c r="D34" s="52">
        <f t="shared" si="0"/>
        <v>629.23820467904375</v>
      </c>
      <c r="E34" s="52">
        <f t="shared" si="0"/>
        <v>616.64112812521591</v>
      </c>
      <c r="F34" s="52">
        <f t="shared" si="0"/>
        <v>589.77143218503386</v>
      </c>
      <c r="G34" s="52">
        <f t="shared" si="0"/>
        <v>501.62126343744143</v>
      </c>
      <c r="H34" s="52">
        <f t="shared" si="0"/>
        <v>0</v>
      </c>
      <c r="I34" s="52">
        <f t="shared" si="0"/>
        <v>0</v>
      </c>
      <c r="J34" s="52">
        <f t="shared" si="0"/>
        <v>0</v>
      </c>
      <c r="K34" s="53">
        <f t="shared" si="0"/>
        <v>0</v>
      </c>
      <c r="L34" s="116">
        <f t="shared" si="0"/>
        <v>0</v>
      </c>
      <c r="M34" s="15"/>
    </row>
    <row r="35" spans="2:13" x14ac:dyDescent="0.25">
      <c r="B35" s="42">
        <v>2100</v>
      </c>
      <c r="C35" s="66">
        <f t="shared" si="0"/>
        <v>587.14292080138546</v>
      </c>
      <c r="D35" s="67">
        <f t="shared" si="0"/>
        <v>585.24868217957328</v>
      </c>
      <c r="E35" s="67">
        <f t="shared" si="0"/>
        <v>573.53225682964865</v>
      </c>
      <c r="F35" s="67">
        <f t="shared" si="0"/>
        <v>548.54099911099388</v>
      </c>
      <c r="G35" s="67">
        <f t="shared" si="0"/>
        <v>466.5533357590046</v>
      </c>
      <c r="H35" s="67">
        <f t="shared" si="0"/>
        <v>0</v>
      </c>
      <c r="I35" s="67">
        <f t="shared" si="0"/>
        <v>0</v>
      </c>
      <c r="J35" s="67">
        <f t="shared" si="0"/>
        <v>0</v>
      </c>
      <c r="K35" s="68">
        <f t="shared" si="0"/>
        <v>0</v>
      </c>
      <c r="L35" s="117">
        <f t="shared" si="0"/>
        <v>0</v>
      </c>
      <c r="M35" s="15"/>
    </row>
    <row r="36" spans="2:13" x14ac:dyDescent="0.25">
      <c r="B36" s="42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5"/>
    </row>
    <row r="37" spans="2:13" ht="15.75" thickBot="1" x14ac:dyDescent="0.3">
      <c r="B37" s="77"/>
      <c r="C37" s="55"/>
      <c r="D37" s="55"/>
      <c r="E37" s="55"/>
      <c r="F37" s="55"/>
      <c r="G37" s="78"/>
      <c r="H37" s="78"/>
      <c r="I37" s="78"/>
      <c r="J37" s="78"/>
      <c r="K37" s="78"/>
      <c r="L37" s="78"/>
      <c r="M37" s="56"/>
    </row>
    <row r="38" spans="2:13" ht="15.75" thickBot="1" x14ac:dyDescent="0.3"/>
    <row r="39" spans="2:13" x14ac:dyDescent="0.25">
      <c r="C39" s="248" t="s">
        <v>66</v>
      </c>
      <c r="D39" s="249"/>
      <c r="E39" s="249"/>
      <c r="F39" s="249"/>
      <c r="G39" s="249"/>
      <c r="H39" s="249"/>
      <c r="I39" s="249"/>
      <c r="J39" s="249"/>
      <c r="K39" s="249"/>
      <c r="L39" s="249"/>
      <c r="M39" s="250"/>
    </row>
    <row r="40" spans="2:13" x14ac:dyDescent="0.25">
      <c r="C40" s="251"/>
      <c r="D40" s="252"/>
      <c r="E40" s="252"/>
      <c r="F40" s="252"/>
      <c r="G40" s="252"/>
      <c r="H40" s="252"/>
      <c r="I40" s="252"/>
      <c r="J40" s="252"/>
      <c r="K40" s="252"/>
      <c r="L40" s="252"/>
      <c r="M40" s="253"/>
    </row>
    <row r="41" spans="2:13" x14ac:dyDescent="0.25">
      <c r="C41" s="23" t="s">
        <v>67</v>
      </c>
      <c r="D41" s="24"/>
      <c r="E41" s="24"/>
      <c r="F41" s="24"/>
      <c r="G41" s="24"/>
      <c r="H41" s="24"/>
      <c r="I41" s="24"/>
      <c r="J41" s="24"/>
      <c r="K41" s="24"/>
      <c r="L41" s="24"/>
      <c r="M41" s="15"/>
    </row>
    <row r="42" spans="2:13" ht="37.35" customHeight="1" x14ac:dyDescent="0.25">
      <c r="C42" s="254" t="s">
        <v>68</v>
      </c>
      <c r="D42" s="255" t="s">
        <v>69</v>
      </c>
      <c r="E42" s="255"/>
      <c r="F42" s="255"/>
      <c r="G42" s="255"/>
      <c r="H42" s="255"/>
      <c r="I42" s="255"/>
      <c r="J42" s="255"/>
      <c r="K42" s="255"/>
      <c r="L42" s="150"/>
      <c r="M42" s="15"/>
    </row>
    <row r="43" spans="2:13" ht="40.35" customHeight="1" x14ac:dyDescent="0.25">
      <c r="C43" s="254"/>
      <c r="D43" s="43" t="str">
        <f t="shared" ref="D43:L43" si="1">D4</f>
        <v>PC1LT3</v>
      </c>
      <c r="E43" s="147" t="str">
        <f t="shared" si="1"/>
        <v>PC2LT2</v>
      </c>
      <c r="F43" s="43" t="str">
        <f t="shared" si="1"/>
        <v>PC3LT5</v>
      </c>
      <c r="G43" s="43" t="str">
        <f t="shared" si="1"/>
        <v>PC6LT8</v>
      </c>
      <c r="H43" s="43" t="str">
        <f>H4</f>
        <v>Alt 5</v>
      </c>
      <c r="I43" s="43" t="str">
        <f t="shared" si="1"/>
        <v>Alt 6</v>
      </c>
      <c r="J43" s="43" t="str">
        <f t="shared" si="1"/>
        <v>Alt 7</v>
      </c>
      <c r="K43" s="43" t="str">
        <f t="shared" si="1"/>
        <v>Alt 8</v>
      </c>
      <c r="L43" s="43" t="str">
        <f t="shared" si="1"/>
        <v>Alt 10</v>
      </c>
      <c r="M43" s="15"/>
    </row>
    <row r="44" spans="2:13" x14ac:dyDescent="0.25">
      <c r="C44" s="46">
        <v>2022</v>
      </c>
      <c r="D44" s="217">
        <f>-('Emission Reductions'!C24*10^6)/'CO2 per vehicle'!$J5</f>
        <v>0</v>
      </c>
      <c r="E44" s="218">
        <f>-('Emission Reductions'!D24*10^6)/'CO2 per vehicle'!$J5</f>
        <v>0</v>
      </c>
      <c r="F44" s="218">
        <f>-('Emission Reductions'!E24*10^6)/'CO2 per vehicle'!$J5</f>
        <v>0</v>
      </c>
      <c r="G44" s="218">
        <f>-('Emission Reductions'!F24*10^6)/'CO2 per vehicle'!$J5</f>
        <v>0</v>
      </c>
      <c r="H44" s="218">
        <f>-('Emission Reductions'!G24*10^6)/'CO2 per vehicle'!$J5</f>
        <v>271309893</v>
      </c>
      <c r="I44" s="218">
        <f>-('Emission Reductions'!H24*10^6)/'CO2 per vehicle'!$J5</f>
        <v>271309893</v>
      </c>
      <c r="J44" s="218">
        <f>-('Emission Reductions'!I24*10^6)/'CO2 per vehicle'!$J5</f>
        <v>271309893</v>
      </c>
      <c r="K44" s="219">
        <f>-('Emission Reductions'!J24*10^6)/'CO2 per vehicle'!$J5</f>
        <v>271309893</v>
      </c>
      <c r="L44" s="139">
        <f>-('Emission Reductions'!K24*10^6)/'CO2 per vehicle'!$J5</f>
        <v>271309893</v>
      </c>
      <c r="M44" s="15"/>
    </row>
    <row r="45" spans="2:13" x14ac:dyDescent="0.25">
      <c r="C45" s="46">
        <v>2023</v>
      </c>
      <c r="D45" s="137">
        <f>-('Emission Reductions'!C25*10^6)/'CO2 per vehicle'!$J6</f>
        <v>0</v>
      </c>
      <c r="E45" s="215">
        <f>-('Emission Reductions'!D25*10^6)/'CO2 per vehicle'!$J6</f>
        <v>0</v>
      </c>
      <c r="F45" s="215">
        <f>-('Emission Reductions'!E25*10^6)/'CO2 per vehicle'!$J6</f>
        <v>0</v>
      </c>
      <c r="G45" s="215">
        <f>-('Emission Reductions'!F25*10^6)/'CO2 per vehicle'!$J6</f>
        <v>0</v>
      </c>
      <c r="H45" s="215">
        <f>-('Emission Reductions'!G25*10^6)/'CO2 per vehicle'!$J6</f>
        <v>269539960.89999998</v>
      </c>
      <c r="I45" s="215">
        <f>-('Emission Reductions'!H25*10^6)/'CO2 per vehicle'!$J6</f>
        <v>269539960.89999998</v>
      </c>
      <c r="J45" s="215">
        <f>-('Emission Reductions'!I25*10^6)/'CO2 per vehicle'!$J6</f>
        <v>269539960.89999998</v>
      </c>
      <c r="K45" s="139">
        <f>-('Emission Reductions'!J25*10^6)/'CO2 per vehicle'!$J6</f>
        <v>269539960.89999998</v>
      </c>
      <c r="L45" s="139">
        <f>-('Emission Reductions'!K25*10^6)/'CO2 per vehicle'!$J6</f>
        <v>269539960.89999998</v>
      </c>
      <c r="M45" s="15"/>
    </row>
    <row r="46" spans="2:13" x14ac:dyDescent="0.25">
      <c r="C46" s="46">
        <v>2024</v>
      </c>
      <c r="D46" s="137">
        <f>-('Emission Reductions'!C26*10^6)/'CO2 per vehicle'!$J7</f>
        <v>0</v>
      </c>
      <c r="E46" s="215">
        <f>-('Emission Reductions'!D26*10^6)/'CO2 per vehicle'!$J7</f>
        <v>0</v>
      </c>
      <c r="F46" s="215">
        <f>-('Emission Reductions'!E26*10^6)/'CO2 per vehicle'!$J7</f>
        <v>0</v>
      </c>
      <c r="G46" s="215">
        <f>-('Emission Reductions'!F26*10^6)/'CO2 per vehicle'!$J7</f>
        <v>0</v>
      </c>
      <c r="H46" s="215">
        <f>-('Emission Reductions'!G26*10^6)/'CO2 per vehicle'!$J7</f>
        <v>267977815.59999999</v>
      </c>
      <c r="I46" s="215">
        <f>-('Emission Reductions'!H26*10^6)/'CO2 per vehicle'!$J7</f>
        <v>267977815.59999999</v>
      </c>
      <c r="J46" s="215">
        <f>-('Emission Reductions'!I26*10^6)/'CO2 per vehicle'!$J7</f>
        <v>267977815.59999999</v>
      </c>
      <c r="K46" s="139">
        <f>-('Emission Reductions'!J26*10^6)/'CO2 per vehicle'!$J7</f>
        <v>267977815.59999999</v>
      </c>
      <c r="L46" s="139">
        <f>-('Emission Reductions'!K26*10^6)/'CO2 per vehicle'!$J7</f>
        <v>267977815.59999999</v>
      </c>
      <c r="M46" s="15"/>
    </row>
    <row r="47" spans="2:13" x14ac:dyDescent="0.25">
      <c r="C47" s="46">
        <v>2025</v>
      </c>
      <c r="D47" s="137">
        <f>-('Emission Reductions'!C27*10^6)/'CO2 per vehicle'!$J8</f>
        <v>0</v>
      </c>
      <c r="E47" s="215">
        <f>-('Emission Reductions'!D27*10^6)/'CO2 per vehicle'!$J8</f>
        <v>0</v>
      </c>
      <c r="F47" s="215">
        <f>-('Emission Reductions'!E27*10^6)/'CO2 per vehicle'!$J8</f>
        <v>0</v>
      </c>
      <c r="G47" s="215">
        <f>-('Emission Reductions'!F27*10^6)/'CO2 per vehicle'!$J8</f>
        <v>0</v>
      </c>
      <c r="H47" s="215">
        <f>-('Emission Reductions'!G27*10^6)/'CO2 per vehicle'!$J8</f>
        <v>266441049.39999998</v>
      </c>
      <c r="I47" s="215">
        <f>-('Emission Reductions'!H27*10^6)/'CO2 per vehicle'!$J8</f>
        <v>266441049.39999998</v>
      </c>
      <c r="J47" s="215">
        <f>-('Emission Reductions'!I27*10^6)/'CO2 per vehicle'!$J8</f>
        <v>266441049.39999998</v>
      </c>
      <c r="K47" s="139">
        <f>-('Emission Reductions'!J27*10^6)/'CO2 per vehicle'!$J8</f>
        <v>266441049.39999998</v>
      </c>
      <c r="L47" s="142">
        <f>-('Emission Reductions'!K27*10^6)/'CO2 per vehicle'!$J8</f>
        <v>266441049.39999998</v>
      </c>
      <c r="M47" s="15"/>
    </row>
    <row r="48" spans="2:13" x14ac:dyDescent="0.25">
      <c r="C48" s="46">
        <v>2026</v>
      </c>
      <c r="D48" s="137">
        <f>-('Emission Reductions'!C28*10^6)/'CO2 per vehicle'!$J9</f>
        <v>0</v>
      </c>
      <c r="E48" s="215">
        <f>-('Emission Reductions'!D28*10^6)/'CO2 per vehicle'!$J9</f>
        <v>0</v>
      </c>
      <c r="F48" s="215">
        <f>-('Emission Reductions'!E28*10^6)/'CO2 per vehicle'!$J9</f>
        <v>0</v>
      </c>
      <c r="G48" s="215">
        <f>-('Emission Reductions'!F28*10^6)/'CO2 per vehicle'!$J9</f>
        <v>0</v>
      </c>
      <c r="H48" s="215">
        <f>-('Emission Reductions'!G28*10^6)/'CO2 per vehicle'!$J9</f>
        <v>265290294.40000004</v>
      </c>
      <c r="I48" s="215">
        <f>-('Emission Reductions'!H28*10^6)/'CO2 per vehicle'!$J9</f>
        <v>265290294.40000004</v>
      </c>
      <c r="J48" s="215">
        <f>-('Emission Reductions'!I28*10^6)/'CO2 per vehicle'!$J9</f>
        <v>265290294.40000004</v>
      </c>
      <c r="K48" s="139">
        <f>-('Emission Reductions'!J28*10^6)/'CO2 per vehicle'!$J9</f>
        <v>265290294.40000004</v>
      </c>
      <c r="L48" s="138"/>
      <c r="M48" s="15"/>
    </row>
    <row r="49" spans="3:13" x14ac:dyDescent="0.25">
      <c r="C49" s="46">
        <v>2027</v>
      </c>
      <c r="D49" s="137">
        <f>-('Emission Reductions'!C29*10^6)/'CO2 per vehicle'!$J10</f>
        <v>391985.07719991606</v>
      </c>
      <c r="E49" s="215">
        <f>-('Emission Reductions'!D29*10^6)/'CO2 per vehicle'!$J10</f>
        <v>519176.02882023051</v>
      </c>
      <c r="F49" s="215">
        <f>-('Emission Reductions'!E29*10^6)/'CO2 per vehicle'!$J10</f>
        <v>680636.75947160064</v>
      </c>
      <c r="G49" s="215">
        <f>-('Emission Reductions'!F29*10^6)/'CO2 per vehicle'!$J10</f>
        <v>861415.17060650687</v>
      </c>
      <c r="H49" s="215">
        <f>-('Emission Reductions'!G29*10^6)/'CO2 per vehicle'!$J10</f>
        <v>264446573.40000001</v>
      </c>
      <c r="I49" s="215">
        <f>-('Emission Reductions'!H29*10^6)/'CO2 per vehicle'!$J10</f>
        <v>264446573.40000001</v>
      </c>
      <c r="J49" s="215">
        <f>-('Emission Reductions'!I29*10^6)/'CO2 per vehicle'!$J10</f>
        <v>264446573.40000001</v>
      </c>
      <c r="K49" s="139">
        <f>-('Emission Reductions'!J29*10^6)/'CO2 per vehicle'!$J10</f>
        <v>264446573.40000001</v>
      </c>
      <c r="L49" s="138"/>
      <c r="M49" s="15"/>
    </row>
    <row r="50" spans="3:13" x14ac:dyDescent="0.25">
      <c r="C50" s="46">
        <v>2028</v>
      </c>
      <c r="D50" s="137">
        <f>-('Emission Reductions'!C30*10^6)/'CO2 per vehicle'!$J11</f>
        <v>807159.84704680764</v>
      </c>
      <c r="E50" s="215">
        <f>-('Emission Reductions'!D30*10^6)/'CO2 per vehicle'!$J11</f>
        <v>1107753.6875150048</v>
      </c>
      <c r="F50" s="215">
        <f>-('Emission Reductions'!E30*10^6)/'CO2 per vehicle'!$J11</f>
        <v>1485906.4477126829</v>
      </c>
      <c r="G50" s="215">
        <f>-('Emission Reductions'!F30*10^6)/'CO2 per vehicle'!$J11</f>
        <v>2264698.8061032058</v>
      </c>
      <c r="H50" s="215">
        <f>-('Emission Reductions'!G30*10^6)/'CO2 per vehicle'!$J11</f>
        <v>263472139.5</v>
      </c>
      <c r="I50" s="215">
        <f>-('Emission Reductions'!H30*10^6)/'CO2 per vehicle'!$J11</f>
        <v>263472139.5</v>
      </c>
      <c r="J50" s="215">
        <f>-('Emission Reductions'!I30*10^6)/'CO2 per vehicle'!$J11</f>
        <v>263472139.5</v>
      </c>
      <c r="K50" s="139">
        <f>-('Emission Reductions'!J30*10^6)/'CO2 per vehicle'!$J11</f>
        <v>263472139.5</v>
      </c>
      <c r="L50" s="138"/>
      <c r="M50" s="15"/>
    </row>
    <row r="51" spans="3:13" x14ac:dyDescent="0.25">
      <c r="C51" s="46">
        <v>2029</v>
      </c>
      <c r="D51" s="137">
        <f>-('Emission Reductions'!C31*10^6)/'CO2 per vehicle'!$J12</f>
        <v>1241116.4166843917</v>
      </c>
      <c r="E51" s="215">
        <f>-('Emission Reductions'!D31*10^6)/'CO2 per vehicle'!$J12</f>
        <v>1723976.745857754</v>
      </c>
      <c r="F51" s="215">
        <f>-('Emission Reductions'!E31*10^6)/'CO2 per vehicle'!$J12</f>
        <v>2344586.1273139296</v>
      </c>
      <c r="G51" s="215">
        <f>-('Emission Reductions'!F31*10^6)/'CO2 per vehicle'!$J12</f>
        <v>3899100.9654766009</v>
      </c>
      <c r="H51" s="215">
        <f>-('Emission Reductions'!G31*10^6)/'CO2 per vehicle'!$J12</f>
        <v>262458016.09999996</v>
      </c>
      <c r="I51" s="215">
        <f>-('Emission Reductions'!H31*10^6)/'CO2 per vehicle'!$J12</f>
        <v>262458016.09999996</v>
      </c>
      <c r="J51" s="215">
        <f>-('Emission Reductions'!I31*10^6)/'CO2 per vehicle'!$J12</f>
        <v>262458016.09999996</v>
      </c>
      <c r="K51" s="139">
        <f>-('Emission Reductions'!J31*10^6)/'CO2 per vehicle'!$J12</f>
        <v>262458016.09999996</v>
      </c>
      <c r="L51" s="138"/>
      <c r="M51" s="15"/>
    </row>
    <row r="52" spans="3:13" x14ac:dyDescent="0.25">
      <c r="C52" s="46">
        <v>2030</v>
      </c>
      <c r="D52" s="137">
        <f>-('Emission Reductions'!C32*10^6)/'CO2 per vehicle'!$J13</f>
        <v>1526122.6798091398</v>
      </c>
      <c r="E52" s="215">
        <f>-('Emission Reductions'!D32*10^6)/'CO2 per vehicle'!$J13</f>
        <v>2211599.6366827786</v>
      </c>
      <c r="F52" s="215">
        <f>-('Emission Reductions'!E32*10^6)/'CO2 per vehicle'!$J13</f>
        <v>3273697.8286446952</v>
      </c>
      <c r="G52" s="215">
        <f>-('Emission Reductions'!F32*10^6)/'CO2 per vehicle'!$J13</f>
        <v>6018584.4951831112</v>
      </c>
      <c r="H52" s="215">
        <f>-('Emission Reductions'!G32*10^6)/'CO2 per vehicle'!$J13</f>
        <v>261634235.90000001</v>
      </c>
      <c r="I52" s="215">
        <f>-('Emission Reductions'!H32*10^6)/'CO2 per vehicle'!$J13</f>
        <v>261634235.90000001</v>
      </c>
      <c r="J52" s="215">
        <f>-('Emission Reductions'!I32*10^6)/'CO2 per vehicle'!$J13</f>
        <v>261634235.90000001</v>
      </c>
      <c r="K52" s="139">
        <f>-('Emission Reductions'!J32*10^6)/'CO2 per vehicle'!$J13</f>
        <v>261634235.90000001</v>
      </c>
      <c r="L52" s="138"/>
      <c r="M52" s="15"/>
    </row>
    <row r="53" spans="3:13" x14ac:dyDescent="0.25">
      <c r="C53" s="46">
        <v>2031</v>
      </c>
      <c r="D53" s="137">
        <f>-('Emission Reductions'!C33*10^6)/'CO2 per vehicle'!$J14</f>
        <v>1837516.1038387758</v>
      </c>
      <c r="E53" s="215">
        <f>-('Emission Reductions'!D33*10^6)/'CO2 per vehicle'!$J14</f>
        <v>2723712.964419005</v>
      </c>
      <c r="F53" s="215">
        <f>-('Emission Reductions'!E33*10^6)/'CO2 per vehicle'!$J14</f>
        <v>4294510.7447042698</v>
      </c>
      <c r="G53" s="215">
        <f>-('Emission Reductions'!F33*10^6)/'CO2 per vehicle'!$J14</f>
        <v>8709465.8231068868</v>
      </c>
      <c r="H53" s="215">
        <f>-('Emission Reductions'!G33*10^6)/'CO2 per vehicle'!$J14</f>
        <v>260729912.90000001</v>
      </c>
      <c r="I53" s="215">
        <f>-('Emission Reductions'!H33*10^6)/'CO2 per vehicle'!$J14</f>
        <v>260729912.90000001</v>
      </c>
      <c r="J53" s="215">
        <f>-('Emission Reductions'!I33*10^6)/'CO2 per vehicle'!$J14</f>
        <v>260729912.90000001</v>
      </c>
      <c r="K53" s="139">
        <f>-('Emission Reductions'!J33*10^6)/'CO2 per vehicle'!$J14</f>
        <v>260729912.90000001</v>
      </c>
      <c r="L53" s="138"/>
      <c r="M53" s="15"/>
    </row>
    <row r="54" spans="3:13" x14ac:dyDescent="0.25">
      <c r="C54" s="46">
        <v>2032</v>
      </c>
      <c r="D54" s="140">
        <f>-('Emission Reductions'!C34*10^6)/'CO2 per vehicle'!$J15</f>
        <v>2177044.0371468542</v>
      </c>
      <c r="E54" s="141">
        <f>-('Emission Reductions'!D34*10^6)/'CO2 per vehicle'!$J15</f>
        <v>3289437.7841583085</v>
      </c>
      <c r="F54" s="141">
        <f>-('Emission Reductions'!E34*10^6)/'CO2 per vehicle'!$J15</f>
        <v>5333779.9403179083</v>
      </c>
      <c r="G54" s="141">
        <f>-('Emission Reductions'!F34*10^6)/'CO2 per vehicle'!$J15</f>
        <v>11913246.86096438</v>
      </c>
      <c r="H54" s="141">
        <f>-('Emission Reductions'!G34*10^6)/'CO2 per vehicle'!$J15</f>
        <v>260139773.69999999</v>
      </c>
      <c r="I54" s="141">
        <f>-('Emission Reductions'!H34*10^6)/'CO2 per vehicle'!$J15</f>
        <v>260139773.69999999</v>
      </c>
      <c r="J54" s="141">
        <f>-('Emission Reductions'!I34*10^6)/'CO2 per vehicle'!$J15</f>
        <v>260139773.69999999</v>
      </c>
      <c r="K54" s="142">
        <f>-('Emission Reductions'!J34*10^6)/'CO2 per vehicle'!$J15</f>
        <v>260139773.69999999</v>
      </c>
      <c r="L54" s="138"/>
      <c r="M54" s="15"/>
    </row>
    <row r="55" spans="3:13" x14ac:dyDescent="0.25">
      <c r="C55" s="46"/>
      <c r="D55" s="138"/>
      <c r="E55" s="138"/>
      <c r="F55" s="138"/>
      <c r="G55" s="138"/>
      <c r="H55" s="138"/>
      <c r="I55" s="138"/>
      <c r="J55" s="138"/>
      <c r="K55" s="138"/>
      <c r="L55" s="138"/>
      <c r="M55" s="15"/>
    </row>
    <row r="56" spans="3:13" x14ac:dyDescent="0.25">
      <c r="C56" s="62"/>
      <c r="D56" s="143" t="s">
        <v>70</v>
      </c>
      <c r="E56" s="144"/>
      <c r="F56" s="144"/>
      <c r="G56" s="144"/>
      <c r="H56" s="144"/>
      <c r="I56" s="144"/>
      <c r="J56" s="144"/>
      <c r="K56" s="144"/>
      <c r="L56" s="144"/>
      <c r="M56" s="15"/>
    </row>
    <row r="57" spans="3:13" x14ac:dyDescent="0.25">
      <c r="C57" s="46">
        <v>2032</v>
      </c>
      <c r="D57" s="145">
        <f>D54/10^6</f>
        <v>2.177044037146854</v>
      </c>
      <c r="E57" s="216">
        <f t="shared" ref="E57:K57" si="2">E54/10^6</f>
        <v>3.2894377841583085</v>
      </c>
      <c r="F57" s="216">
        <f t="shared" si="2"/>
        <v>5.3337799403179087</v>
      </c>
      <c r="G57" s="216">
        <f t="shared" si="2"/>
        <v>11.91324686096438</v>
      </c>
      <c r="H57" s="216">
        <f t="shared" si="2"/>
        <v>260.13977369999998</v>
      </c>
      <c r="I57" s="216">
        <f t="shared" si="2"/>
        <v>260.13977369999998</v>
      </c>
      <c r="J57" s="216">
        <f t="shared" si="2"/>
        <v>260.13977369999998</v>
      </c>
      <c r="K57" s="146">
        <f t="shared" si="2"/>
        <v>260.13977369999998</v>
      </c>
      <c r="L57" s="146">
        <f t="shared" ref="L57" si="3">L47/10^6</f>
        <v>266.4410494</v>
      </c>
      <c r="M57" s="15"/>
    </row>
    <row r="58" spans="3:13" x14ac:dyDescent="0.25"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15"/>
    </row>
    <row r="59" spans="3:13" ht="30" customHeight="1" x14ac:dyDescent="0.25">
      <c r="C59" s="254" t="s">
        <v>71</v>
      </c>
      <c r="D59" s="52">
        <f>D54</f>
        <v>2177044.0371468542</v>
      </c>
      <c r="E59" s="52">
        <f t="shared" ref="E59:K59" si="4">E54</f>
        <v>3289437.7841583085</v>
      </c>
      <c r="F59" s="52">
        <f t="shared" si="4"/>
        <v>5333779.9403179083</v>
      </c>
      <c r="G59" s="52">
        <f t="shared" si="4"/>
        <v>11913246.86096438</v>
      </c>
      <c r="H59" s="52">
        <f t="shared" si="4"/>
        <v>260139773.69999999</v>
      </c>
      <c r="I59" s="52">
        <f t="shared" si="4"/>
        <v>260139773.69999999</v>
      </c>
      <c r="J59" s="52">
        <f t="shared" si="4"/>
        <v>260139773.69999999</v>
      </c>
      <c r="K59" s="52">
        <f t="shared" si="4"/>
        <v>260139773.69999999</v>
      </c>
      <c r="L59" s="52">
        <f t="shared" ref="L59" si="5">L47</f>
        <v>266441049.39999998</v>
      </c>
      <c r="M59" s="15"/>
    </row>
    <row r="60" spans="3:13" x14ac:dyDescent="0.25">
      <c r="C60" s="254"/>
      <c r="D60" s="44"/>
      <c r="E60" s="44"/>
      <c r="F60" s="44"/>
      <c r="G60" s="44"/>
      <c r="H60" s="44"/>
      <c r="I60" s="44"/>
      <c r="J60" s="44"/>
      <c r="K60" s="44"/>
      <c r="L60" s="44"/>
      <c r="M60" s="15"/>
    </row>
    <row r="61" spans="3:13" ht="15.75" thickBot="1" x14ac:dyDescent="0.3"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</row>
  </sheetData>
  <mergeCells count="5">
    <mergeCell ref="B2:M2"/>
    <mergeCell ref="C39:M40"/>
    <mergeCell ref="C42:C43"/>
    <mergeCell ref="C59:C60"/>
    <mergeCell ref="D42:K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"/>
  <sheetViews>
    <sheetView zoomScale="72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79998168889431442"/>
  </sheetPr>
  <dimension ref="A1:W21"/>
  <sheetViews>
    <sheetView workbookViewId="0"/>
  </sheetViews>
  <sheetFormatPr defaultRowHeight="15" x14ac:dyDescent="0.25"/>
  <cols>
    <col min="1" max="1" width="31" customWidth="1"/>
    <col min="7" max="11" width="9.5703125" bestFit="1" customWidth="1"/>
    <col min="13" max="13" width="17" customWidth="1"/>
    <col min="19" max="23" width="9.5703125" bestFit="1" customWidth="1"/>
  </cols>
  <sheetData>
    <row r="1" spans="1:23" x14ac:dyDescent="0.25">
      <c r="A1" s="83" t="s">
        <v>72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85"/>
      <c r="N1" s="86"/>
      <c r="O1" s="86"/>
      <c r="P1" s="86"/>
      <c r="Q1" s="86"/>
      <c r="R1" s="86"/>
      <c r="S1" s="86"/>
    </row>
    <row r="2" spans="1:23" x14ac:dyDescent="0.25">
      <c r="A2" s="83"/>
      <c r="B2" s="84" t="s">
        <v>73</v>
      </c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  <c r="N2" s="86"/>
      <c r="O2" s="86"/>
      <c r="P2" s="86"/>
      <c r="Q2" s="86"/>
      <c r="R2" s="86"/>
      <c r="S2" s="86"/>
    </row>
    <row r="3" spans="1:23" ht="60" x14ac:dyDescent="0.25">
      <c r="A3" s="86"/>
      <c r="B3" s="87" t="s">
        <v>74</v>
      </c>
      <c r="C3" s="87" t="s">
        <v>75</v>
      </c>
      <c r="D3" s="87" t="s">
        <v>76</v>
      </c>
      <c r="E3" s="87" t="s">
        <v>77</v>
      </c>
      <c r="F3" s="87" t="s">
        <v>50</v>
      </c>
      <c r="G3" s="87" t="s">
        <v>51</v>
      </c>
      <c r="H3" s="87" t="s">
        <v>52</v>
      </c>
      <c r="I3" s="87" t="s">
        <v>53</v>
      </c>
      <c r="J3" s="87" t="s">
        <v>78</v>
      </c>
      <c r="K3" s="87" t="s">
        <v>54</v>
      </c>
      <c r="L3" s="88"/>
      <c r="M3" s="85"/>
      <c r="N3" s="87" t="s">
        <v>79</v>
      </c>
      <c r="O3" s="87" t="s">
        <v>75</v>
      </c>
      <c r="P3" s="87" t="s">
        <v>76</v>
      </c>
      <c r="Q3" s="87" t="s">
        <v>77</v>
      </c>
      <c r="R3" s="87" t="s">
        <v>50</v>
      </c>
      <c r="S3" s="87" t="s">
        <v>51</v>
      </c>
      <c r="T3" s="87" t="s">
        <v>52</v>
      </c>
      <c r="U3" s="87" t="s">
        <v>53</v>
      </c>
      <c r="V3" s="87" t="s">
        <v>78</v>
      </c>
      <c r="W3" s="87" t="s">
        <v>54</v>
      </c>
    </row>
    <row r="4" spans="1:23" x14ac:dyDescent="0.25">
      <c r="A4" s="89">
        <v>2005</v>
      </c>
      <c r="B4" s="90">
        <f>('[1]GHG emissions totals'!B12+'[1]GHG emissions totals'!N$12+'[1]GHG emissions totals'!Z$12)/10^6</f>
        <v>2036.0072194164229</v>
      </c>
      <c r="C4" s="90">
        <f>('[1]GHG emissions totals'!C12+'[1]GHG emissions totals'!O$12+'[1]GHG emissions totals'!AA$12)/10^6</f>
        <v>2036.0072194164229</v>
      </c>
      <c r="D4" s="90">
        <f>('[1]GHG emissions totals'!D12+'[1]GHG emissions totals'!P$12+'[1]GHG emissions totals'!AB$12)/10^6</f>
        <v>2036.0072194164229</v>
      </c>
      <c r="E4" s="90">
        <f>('[1]GHG emissions totals'!E12+'[1]GHG emissions totals'!Q$12+'[1]GHG emissions totals'!AC$12)/10^6</f>
        <v>2036.0072194164229</v>
      </c>
      <c r="F4" s="90">
        <f>('[1]GHG emissions totals'!F12+'[1]GHG emissions totals'!R$12+'[1]GHG emissions totals'!AD$12)/10^6</f>
        <v>2036.0072194164229</v>
      </c>
      <c r="G4" s="90">
        <f>('[1]GHG emissions totals'!G12+'[1]GHG emissions totals'!S$12+'[1]GHG emissions totals'!AE$12)/10^6</f>
        <v>2036.0072194164229</v>
      </c>
      <c r="H4" s="90">
        <f>('[1]GHG emissions totals'!H12+'[1]GHG emissions totals'!T$12+'[1]GHG emissions totals'!AF$12)/10^6</f>
        <v>2036.0072194164229</v>
      </c>
      <c r="I4" s="90">
        <f>('[1]GHG emissions totals'!I12+'[1]GHG emissions totals'!U$12+'[1]GHG emissions totals'!AG$12)/10^6</f>
        <v>2036.0072194164229</v>
      </c>
      <c r="J4" s="90">
        <f>('[1]GHG emissions totals'!J12+'[1]GHG emissions totals'!V$12+'[1]GHG emissions totals'!AH$12)/10^6</f>
        <v>2036.0072194164229</v>
      </c>
      <c r="K4" s="90">
        <f>('[1]GHG emissions totals'!K12+'[1]GHG emissions totals'!W$12+'[1]GHG emissions totals'!AI$12)/10^6</f>
        <v>2009.6657595718184</v>
      </c>
      <c r="L4" s="90"/>
      <c r="M4" s="85">
        <v>2005</v>
      </c>
      <c r="N4" s="90">
        <f>'[1]GHG emissions totals'!B12/10^6</f>
        <v>1944.5624618545455</v>
      </c>
      <c r="O4" s="90">
        <f>'[1]GHG emissions totals'!C12/10^6</f>
        <v>1944.5624618545455</v>
      </c>
      <c r="P4" s="90">
        <f>'[1]GHG emissions totals'!D12/10^6</f>
        <v>1944.5624618545455</v>
      </c>
      <c r="Q4" s="90">
        <f>'[1]GHG emissions totals'!E12/10^6</f>
        <v>1944.5624618545455</v>
      </c>
      <c r="R4" s="90">
        <f>'[1]GHG emissions totals'!F12/10^6</f>
        <v>1944.5624618545455</v>
      </c>
      <c r="S4" s="90">
        <f>'[1]GHG emissions totals'!G12/10^6</f>
        <v>1944.5624618545455</v>
      </c>
      <c r="T4" s="90">
        <f>'[1]GHG emissions totals'!H12/10^6</f>
        <v>1944.5624618545455</v>
      </c>
      <c r="U4" s="90">
        <f>'[1]GHG emissions totals'!I12/10^6</f>
        <v>1944.5624618545455</v>
      </c>
      <c r="V4" s="90">
        <f>'[1]GHG emissions totals'!J12/10^6</f>
        <v>1944.5624618545455</v>
      </c>
      <c r="W4" s="90">
        <f>'[1]GHG emissions totals'!K12/10^6</f>
        <v>1944.5624618545455</v>
      </c>
    </row>
    <row r="5" spans="1:23" x14ac:dyDescent="0.25">
      <c r="A5" s="89">
        <v>2030</v>
      </c>
      <c r="B5" s="90">
        <f>('[1]GHG emissions totals'!B37+'[1]GHG emissions totals'!N$37+'[1]GHG emissions totals'!Z$37)/10^6</f>
        <v>1312.2076635578999</v>
      </c>
      <c r="C5" s="90">
        <f>('[1]GHG emissions totals'!C37+'[1]GHG emissions totals'!O$37+'[1]GHG emissions totals'!AA$37)/10^6</f>
        <v>1304.6062398753199</v>
      </c>
      <c r="D5" s="90">
        <f>('[1]GHG emissions totals'!D37+'[1]GHG emissions totals'!P$37+'[1]GHG emissions totals'!AB$37)/10^6</f>
        <v>1301.1867300763599</v>
      </c>
      <c r="E5" s="90">
        <f>('[1]GHG emissions totals'!E37+'[1]GHG emissions totals'!Q$37+'[1]GHG emissions totals'!AC$37)/10^6</f>
        <v>1295.89408058186</v>
      </c>
      <c r="F5" s="90">
        <f>('[1]GHG emissions totals'!F37+'[1]GHG emissions totals'!R$37+'[1]GHG emissions totals'!AD$37)/10^6</f>
        <v>1282.2111910593201</v>
      </c>
      <c r="G5" s="90">
        <f>('[1]GHG emissions totals'!G37+'[1]GHG emissions totals'!S$37+'[1]GHG emissions totals'!AE$37)/10^6</f>
        <v>0</v>
      </c>
      <c r="H5" s="90">
        <f>('[1]GHG emissions totals'!H37+'[1]GHG emissions totals'!T$37+'[1]GHG emissions totals'!AF$37)/10^6</f>
        <v>0</v>
      </c>
      <c r="I5" s="90">
        <f>('[1]GHG emissions totals'!I37+'[1]GHG emissions totals'!U$37+'[1]GHG emissions totals'!AG$37)/10^6</f>
        <v>0</v>
      </c>
      <c r="J5" s="90">
        <f>('[1]GHG emissions totals'!J37+'[1]GHG emissions totals'!V$37+'[1]GHG emissions totals'!AH$37)/10^6</f>
        <v>0</v>
      </c>
      <c r="K5" s="90">
        <f>('[1]GHG emissions totals'!K37+'[1]GHG emissions totals'!W$37+'[1]GHG emissions totals'!AI$37)/10^6</f>
        <v>0</v>
      </c>
      <c r="L5" s="90"/>
      <c r="M5" s="85">
        <v>2025</v>
      </c>
      <c r="N5" s="90">
        <f>'[1]GHG emissions totals'!B32/10^6</f>
        <v>1405.595059</v>
      </c>
      <c r="O5" s="90">
        <f>'[1]GHG emissions totals'!C32/10^6</f>
        <v>1405.595059</v>
      </c>
      <c r="P5" s="90">
        <f>'[1]GHG emissions totals'!D32/10^6</f>
        <v>1405.595059</v>
      </c>
      <c r="Q5" s="90">
        <f>'[1]GHG emissions totals'!E32/10^6</f>
        <v>1405.595059</v>
      </c>
      <c r="R5" s="90">
        <f>'[1]GHG emissions totals'!F32/10^6</f>
        <v>1405.595059</v>
      </c>
      <c r="S5" s="90">
        <f>'[1]GHG emissions totals'!G32/10^6</f>
        <v>0</v>
      </c>
      <c r="T5" s="90">
        <f>'[1]GHG emissions totals'!H32/10^6</f>
        <v>0</v>
      </c>
      <c r="U5" s="90">
        <f>'[1]GHG emissions totals'!I32/10^6</f>
        <v>0</v>
      </c>
      <c r="V5" s="90">
        <f>'[1]GHG emissions totals'!J32/10^6</f>
        <v>0</v>
      </c>
      <c r="W5" s="90">
        <f>'[1]GHG emissions totals'!K32/10^6</f>
        <v>0</v>
      </c>
    </row>
    <row r="6" spans="1:23" x14ac:dyDescent="0.25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85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3" x14ac:dyDescent="0.25">
      <c r="A7" s="91" t="s">
        <v>80</v>
      </c>
      <c r="B7" s="92">
        <f t="shared" ref="B7:K7" si="0">B4*(1-0.17)</f>
        <v>1689.8859921156309</v>
      </c>
      <c r="C7" s="92">
        <f t="shared" si="0"/>
        <v>1689.8859921156309</v>
      </c>
      <c r="D7" s="92">
        <f t="shared" si="0"/>
        <v>1689.8859921156309</v>
      </c>
      <c r="E7" s="92">
        <f t="shared" si="0"/>
        <v>1689.8859921156309</v>
      </c>
      <c r="F7" s="92">
        <f t="shared" si="0"/>
        <v>1689.8859921156309</v>
      </c>
      <c r="G7" s="92">
        <f t="shared" si="0"/>
        <v>1689.8859921156309</v>
      </c>
      <c r="H7" s="92">
        <f t="shared" si="0"/>
        <v>1689.8859921156309</v>
      </c>
      <c r="I7" s="92">
        <f t="shared" si="0"/>
        <v>1689.8859921156309</v>
      </c>
      <c r="J7" s="92">
        <f t="shared" si="0"/>
        <v>1689.8859921156309</v>
      </c>
      <c r="K7" s="92">
        <f t="shared" si="0"/>
        <v>1668.0225804446093</v>
      </c>
      <c r="L7" s="92"/>
      <c r="M7" s="91" t="s">
        <v>81</v>
      </c>
      <c r="N7" s="92">
        <f t="shared" ref="N7:W7" si="1">N4*(1-0.26)</f>
        <v>1438.9762217723637</v>
      </c>
      <c r="O7" s="92">
        <f t="shared" si="1"/>
        <v>1438.9762217723637</v>
      </c>
      <c r="P7" s="92">
        <f t="shared" si="1"/>
        <v>1438.9762217723637</v>
      </c>
      <c r="Q7" s="92">
        <f t="shared" si="1"/>
        <v>1438.9762217723637</v>
      </c>
      <c r="R7" s="92">
        <f t="shared" si="1"/>
        <v>1438.9762217723637</v>
      </c>
      <c r="S7" s="92">
        <f t="shared" si="1"/>
        <v>1438.9762217723637</v>
      </c>
      <c r="T7" s="92">
        <f t="shared" si="1"/>
        <v>1438.9762217723637</v>
      </c>
      <c r="U7" s="92">
        <f t="shared" si="1"/>
        <v>1438.9762217723637</v>
      </c>
      <c r="V7" s="92">
        <f t="shared" si="1"/>
        <v>1438.9762217723637</v>
      </c>
      <c r="W7" s="92">
        <f t="shared" si="1"/>
        <v>1438.9762217723637</v>
      </c>
    </row>
    <row r="8" spans="1:23" x14ac:dyDescent="0.25">
      <c r="A8" s="93" t="s">
        <v>82</v>
      </c>
      <c r="B8" s="92">
        <f>B4-B7</f>
        <v>346.12122730079204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1" t="s">
        <v>83</v>
      </c>
      <c r="N8" s="92">
        <f t="shared" ref="N8:W8" si="2">N4*(1-0.28)</f>
        <v>1400.0849725352728</v>
      </c>
      <c r="O8" s="92">
        <f t="shared" si="2"/>
        <v>1400.0849725352728</v>
      </c>
      <c r="P8" s="92">
        <f t="shared" si="2"/>
        <v>1400.0849725352728</v>
      </c>
      <c r="Q8" s="92">
        <f t="shared" si="2"/>
        <v>1400.0849725352728</v>
      </c>
      <c r="R8" s="92">
        <f t="shared" si="2"/>
        <v>1400.0849725352728</v>
      </c>
      <c r="S8" s="92">
        <f t="shared" si="2"/>
        <v>1400.0849725352728</v>
      </c>
      <c r="T8" s="92">
        <f t="shared" si="2"/>
        <v>1400.0849725352728</v>
      </c>
      <c r="U8" s="92">
        <f t="shared" si="2"/>
        <v>1400.0849725352728</v>
      </c>
      <c r="V8" s="92">
        <f t="shared" si="2"/>
        <v>1400.0849725352728</v>
      </c>
      <c r="W8" s="92">
        <f t="shared" si="2"/>
        <v>1400.0849725352728</v>
      </c>
    </row>
    <row r="9" spans="1:23" x14ac:dyDescent="0.25">
      <c r="A9" s="93" t="s">
        <v>84</v>
      </c>
      <c r="B9" s="92">
        <f>B5-B7</f>
        <v>-377.67832855773099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93" t="s">
        <v>82</v>
      </c>
      <c r="N9" s="92">
        <f>N4-N7</f>
        <v>505.5862400821818</v>
      </c>
      <c r="O9" s="92"/>
      <c r="P9" s="92"/>
      <c r="Q9" s="92"/>
      <c r="R9" s="92"/>
      <c r="S9" s="92"/>
      <c r="T9" s="92"/>
      <c r="U9" s="92"/>
      <c r="V9" s="92"/>
      <c r="W9" s="92"/>
    </row>
    <row r="10" spans="1:23" x14ac:dyDescent="0.25">
      <c r="A10" s="86"/>
      <c r="B10" s="9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93" t="s">
        <v>84</v>
      </c>
      <c r="N10" s="92">
        <f>N5-N7</f>
        <v>-33.381162772363723</v>
      </c>
      <c r="O10" s="85"/>
      <c r="P10" s="85"/>
      <c r="Q10" s="85"/>
      <c r="R10" s="85"/>
      <c r="S10" s="85"/>
      <c r="T10" s="85"/>
      <c r="U10" s="85"/>
      <c r="V10" s="85"/>
      <c r="W10" s="85"/>
    </row>
    <row r="11" spans="1:23" x14ac:dyDescent="0.25">
      <c r="A11" s="94" t="s">
        <v>85</v>
      </c>
      <c r="B11" s="95">
        <f t="shared" ref="B11:K11" si="3">B5-B4</f>
        <v>-723.79955585852304</v>
      </c>
      <c r="C11" s="95">
        <f t="shared" si="3"/>
        <v>-731.40097954110297</v>
      </c>
      <c r="D11" s="95">
        <f t="shared" si="3"/>
        <v>-734.82048934006298</v>
      </c>
      <c r="E11" s="95">
        <f t="shared" si="3"/>
        <v>-740.11313883456296</v>
      </c>
      <c r="F11" s="95">
        <f t="shared" si="3"/>
        <v>-753.79602835710284</v>
      </c>
      <c r="G11" s="95">
        <f t="shared" si="3"/>
        <v>-2036.0072194164229</v>
      </c>
      <c r="H11" s="95">
        <f t="shared" si="3"/>
        <v>-2036.0072194164229</v>
      </c>
      <c r="I11" s="95">
        <f t="shared" si="3"/>
        <v>-2036.0072194164229</v>
      </c>
      <c r="J11" s="95">
        <f t="shared" si="3"/>
        <v>-2036.0072194164229</v>
      </c>
      <c r="K11" s="95">
        <f t="shared" si="3"/>
        <v>-2009.6657595718184</v>
      </c>
      <c r="L11" s="95"/>
      <c r="M11" s="86"/>
      <c r="N11" s="92"/>
      <c r="O11" s="85"/>
      <c r="P11" s="85"/>
      <c r="Q11" s="85"/>
      <c r="R11" s="85"/>
      <c r="S11" s="85"/>
      <c r="T11" s="85"/>
      <c r="U11" s="85"/>
      <c r="V11" s="85"/>
      <c r="W11" s="85"/>
    </row>
    <row r="12" spans="1:23" x14ac:dyDescent="0.25">
      <c r="A12" s="94" t="s">
        <v>86</v>
      </c>
      <c r="B12" s="96">
        <f t="shared" ref="B12:K12" si="4">B11/B4</f>
        <v>-0.35549950361471921</v>
      </c>
      <c r="C12" s="96">
        <f t="shared" si="4"/>
        <v>-0.35923299906114436</v>
      </c>
      <c r="D12" s="96">
        <f t="shared" si="4"/>
        <v>-0.36091251658266871</v>
      </c>
      <c r="E12" s="96">
        <f t="shared" si="4"/>
        <v>-0.36351204051560304</v>
      </c>
      <c r="F12" s="96">
        <f t="shared" si="4"/>
        <v>-0.37023249287552235</v>
      </c>
      <c r="G12" s="96">
        <f t="shared" si="4"/>
        <v>-1</v>
      </c>
      <c r="H12" s="96">
        <f t="shared" si="4"/>
        <v>-1</v>
      </c>
      <c r="I12" s="96">
        <f t="shared" si="4"/>
        <v>-1</v>
      </c>
      <c r="J12" s="96">
        <f t="shared" si="4"/>
        <v>-1</v>
      </c>
      <c r="K12" s="96">
        <f t="shared" si="4"/>
        <v>-1</v>
      </c>
      <c r="L12" s="96"/>
      <c r="M12" s="94" t="s">
        <v>85</v>
      </c>
      <c r="N12" s="95">
        <f t="shared" ref="N12:W12" si="5">N5-N4</f>
        <v>-538.96740285454553</v>
      </c>
      <c r="O12" s="95">
        <f t="shared" si="5"/>
        <v>-538.96740285454553</v>
      </c>
      <c r="P12" s="95">
        <f t="shared" si="5"/>
        <v>-538.96740285454553</v>
      </c>
      <c r="Q12" s="95">
        <f t="shared" si="5"/>
        <v>-538.96740285454553</v>
      </c>
      <c r="R12" s="95">
        <f t="shared" si="5"/>
        <v>-538.96740285454553</v>
      </c>
      <c r="S12" s="95">
        <f t="shared" si="5"/>
        <v>-1944.5624618545455</v>
      </c>
      <c r="T12" s="95">
        <f t="shared" si="5"/>
        <v>-1944.5624618545455</v>
      </c>
      <c r="U12" s="95">
        <f t="shared" si="5"/>
        <v>-1944.5624618545455</v>
      </c>
      <c r="V12" s="95">
        <f t="shared" si="5"/>
        <v>-1944.5624618545455</v>
      </c>
      <c r="W12" s="95">
        <f t="shared" si="5"/>
        <v>-1944.5624618545455</v>
      </c>
    </row>
    <row r="13" spans="1:23" x14ac:dyDescent="0.25">
      <c r="A13" s="86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94" t="s">
        <v>86</v>
      </c>
      <c r="N13" s="96">
        <f t="shared" ref="N13:W13" si="6">N12/N4</f>
        <v>-0.2771664132303201</v>
      </c>
      <c r="O13" s="96">
        <f t="shared" si="6"/>
        <v>-0.2771664132303201</v>
      </c>
      <c r="P13" s="96">
        <f t="shared" si="6"/>
        <v>-0.2771664132303201</v>
      </c>
      <c r="Q13" s="96">
        <f t="shared" si="6"/>
        <v>-0.2771664132303201</v>
      </c>
      <c r="R13" s="96">
        <f t="shared" si="6"/>
        <v>-0.2771664132303201</v>
      </c>
      <c r="S13" s="96">
        <f t="shared" si="6"/>
        <v>-1</v>
      </c>
      <c r="T13" s="96">
        <f t="shared" si="6"/>
        <v>-1</v>
      </c>
      <c r="U13" s="96">
        <f t="shared" si="6"/>
        <v>-1</v>
      </c>
      <c r="V13" s="96">
        <f t="shared" si="6"/>
        <v>-1</v>
      </c>
      <c r="W13" s="96">
        <f t="shared" si="6"/>
        <v>-1</v>
      </c>
    </row>
    <row r="14" spans="1:23" x14ac:dyDescent="0.25">
      <c r="A14" s="86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  <c r="O14" s="86"/>
      <c r="P14" s="86"/>
      <c r="Q14" s="86"/>
      <c r="R14" s="86"/>
      <c r="S14" s="86"/>
    </row>
    <row r="15" spans="1:23" x14ac:dyDescent="0.25">
      <c r="A15" s="86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  <c r="O15" s="86"/>
      <c r="P15" s="86"/>
      <c r="Q15" s="86"/>
      <c r="R15" s="86"/>
      <c r="S15" s="86"/>
    </row>
    <row r="16" spans="1:23" x14ac:dyDescent="0.25">
      <c r="A16" s="86"/>
      <c r="B16" s="97" t="s">
        <v>87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6"/>
      <c r="O16" s="86"/>
      <c r="P16" s="86"/>
      <c r="Q16" s="86"/>
      <c r="R16" s="86"/>
      <c r="S16" s="86"/>
    </row>
    <row r="17" spans="1:19" x14ac:dyDescent="0.25">
      <c r="A17" s="86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6"/>
      <c r="O17" s="86"/>
      <c r="P17" s="86"/>
      <c r="Q17" s="86"/>
      <c r="R17" s="86"/>
      <c r="S17" s="86"/>
    </row>
    <row r="18" spans="1:19" x14ac:dyDescent="0.25">
      <c r="A18" s="86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  <c r="O18" s="86"/>
      <c r="P18" s="86"/>
      <c r="Q18" s="86"/>
      <c r="R18" s="86"/>
      <c r="S18" s="86"/>
    </row>
    <row r="19" spans="1:19" x14ac:dyDescent="0.25">
      <c r="A19" s="86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  <c r="O19" s="86"/>
      <c r="P19" s="86"/>
      <c r="Q19" s="86"/>
      <c r="R19" s="86"/>
      <c r="S19" s="86"/>
    </row>
    <row r="20" spans="1:19" x14ac:dyDescent="0.25">
      <c r="A20" s="86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86"/>
      <c r="P20" s="86"/>
      <c r="Q20" s="86"/>
      <c r="R20" s="86"/>
      <c r="S20" s="86"/>
    </row>
    <row r="21" spans="1:19" x14ac:dyDescent="0.25">
      <c r="A21" s="86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6"/>
      <c r="O21" s="86"/>
      <c r="P21" s="86"/>
      <c r="Q21" s="86"/>
      <c r="R21" s="86"/>
      <c r="S21" s="8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763135"/>
  </sheetPr>
  <dimension ref="A1:Y108"/>
  <sheetViews>
    <sheetView workbookViewId="0"/>
  </sheetViews>
  <sheetFormatPr defaultRowHeight="15" x14ac:dyDescent="0.25"/>
  <cols>
    <col min="3" max="3" width="8.5703125" customWidth="1"/>
  </cols>
  <sheetData>
    <row r="1" spans="1:25" x14ac:dyDescent="0.25">
      <c r="A1" s="93" t="s">
        <v>88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x14ac:dyDescent="0.25">
      <c r="A4" s="86"/>
      <c r="B4" s="86" t="s">
        <v>89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1:25" x14ac:dyDescent="0.25">
      <c r="A5" s="86" t="s">
        <v>90</v>
      </c>
      <c r="B5" s="154" t="s">
        <v>91</v>
      </c>
      <c r="C5" s="154" t="s">
        <v>92</v>
      </c>
      <c r="D5" s="154" t="s">
        <v>75</v>
      </c>
      <c r="E5" s="154" t="s">
        <v>93</v>
      </c>
      <c r="F5" s="154" t="s">
        <v>77</v>
      </c>
      <c r="G5" s="154" t="s">
        <v>50</v>
      </c>
      <c r="H5" s="154" t="s">
        <v>51</v>
      </c>
      <c r="I5" s="154" t="s">
        <v>52</v>
      </c>
      <c r="J5" s="154" t="s">
        <v>53</v>
      </c>
      <c r="K5" s="154" t="s">
        <v>78</v>
      </c>
      <c r="L5" s="86" t="s">
        <v>80</v>
      </c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x14ac:dyDescent="0.25">
      <c r="A6" s="86">
        <v>2000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x14ac:dyDescent="0.25">
      <c r="A7" s="86">
        <v>2001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x14ac:dyDescent="0.25">
      <c r="A8" s="86">
        <v>2002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1:25" x14ac:dyDescent="0.25">
      <c r="A9" s="86">
        <v>2003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1:25" x14ac:dyDescent="0.25">
      <c r="A10" s="86">
        <v>2004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</row>
    <row r="11" spans="1:25" x14ac:dyDescent="0.25">
      <c r="A11" s="86">
        <v>2005</v>
      </c>
      <c r="B11" s="86">
        <f>'17 Percent Below'!B4</f>
        <v>2036.0072194164229</v>
      </c>
      <c r="C11" s="86">
        <f>'17 Percent Below'!C4</f>
        <v>2036.0072194164229</v>
      </c>
      <c r="D11" s="86">
        <f>'17 Percent Below'!D4</f>
        <v>2036.0072194164229</v>
      </c>
      <c r="E11" s="86">
        <f>'17 Percent Below'!E4</f>
        <v>2036.0072194164229</v>
      </c>
      <c r="F11" s="86">
        <f>'17 Percent Below'!F4</f>
        <v>2036.0072194164229</v>
      </c>
      <c r="G11" s="86">
        <f>'17 Percent Below'!L4</f>
        <v>0</v>
      </c>
      <c r="H11" s="86">
        <f>'17 Percent Below'!M4</f>
        <v>2005</v>
      </c>
      <c r="I11" s="86">
        <f>'17 Percent Below'!N4</f>
        <v>1944.5624618545455</v>
      </c>
      <c r="J11" s="86">
        <f>'17 Percent Below'!O4</f>
        <v>1944.5624618545455</v>
      </c>
      <c r="K11" s="86">
        <f>'17 Percent Below'!P4</f>
        <v>1944.5624618545455</v>
      </c>
      <c r="L11" s="86">
        <f>$B$11*(1-0.17)</f>
        <v>1689.8859921156309</v>
      </c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</row>
    <row r="12" spans="1:25" x14ac:dyDescent="0.25">
      <c r="A12" s="86">
        <v>2006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</row>
    <row r="13" spans="1:25" x14ac:dyDescent="0.25">
      <c r="A13" s="86">
        <v>2007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</row>
    <row r="14" spans="1:25" x14ac:dyDescent="0.25">
      <c r="A14" s="86">
        <v>2008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</row>
    <row r="15" spans="1:25" x14ac:dyDescent="0.25">
      <c r="A15" s="86">
        <v>2009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</row>
    <row r="16" spans="1:25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</row>
    <row r="17" spans="1:25" ht="15.75" thickBot="1" x14ac:dyDescent="0.3">
      <c r="A17" s="86"/>
      <c r="B17" s="154" t="s">
        <v>45</v>
      </c>
      <c r="C17" s="173" t="s">
        <v>46</v>
      </c>
      <c r="D17" s="174" t="s">
        <v>47</v>
      </c>
      <c r="E17" s="174" t="s">
        <v>48</v>
      </c>
      <c r="F17" s="174" t="s">
        <v>49</v>
      </c>
      <c r="G17" s="154" t="s">
        <v>50</v>
      </c>
      <c r="H17" s="154" t="s">
        <v>51</v>
      </c>
      <c r="I17" s="154" t="s">
        <v>52</v>
      </c>
      <c r="J17" s="154" t="s">
        <v>53</v>
      </c>
      <c r="K17" s="154" t="s">
        <v>78</v>
      </c>
      <c r="L17" s="100" t="s">
        <v>80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 t="s">
        <v>94</v>
      </c>
      <c r="Y17" s="86"/>
    </row>
    <row r="18" spans="1:25" x14ac:dyDescent="0.25">
      <c r="A18" s="86">
        <v>2010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00"/>
      <c r="M18" s="99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</row>
    <row r="19" spans="1:25" x14ac:dyDescent="0.25">
      <c r="A19" s="86">
        <v>2011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00"/>
      <c r="M19" s="99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25" x14ac:dyDescent="0.25">
      <c r="A20" s="86">
        <v>2012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00"/>
      <c r="M20" s="99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25" x14ac:dyDescent="0.25">
      <c r="A21" s="86">
        <v>2013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100"/>
      <c r="M21" s="99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100" t="s">
        <v>81</v>
      </c>
      <c r="Y21" s="100" t="s">
        <v>95</v>
      </c>
    </row>
    <row r="22" spans="1:25" x14ac:dyDescent="0.25">
      <c r="A22" s="86">
        <v>2014</v>
      </c>
      <c r="B22" s="86">
        <f>'[1]GHG emissions totals'!B21/10^6</f>
        <v>1696.6648175545502</v>
      </c>
      <c r="C22" s="86">
        <f>'[1]GHG emissions totals'!C21/10^6</f>
        <v>1696.6648175545502</v>
      </c>
      <c r="D22" s="86">
        <f>'[1]GHG emissions totals'!D21/10^6</f>
        <v>1696.6648175545502</v>
      </c>
      <c r="E22" s="86">
        <f>'[1]GHG emissions totals'!E21/10^6</f>
        <v>1696.6648175545502</v>
      </c>
      <c r="F22" s="86">
        <f>'[1]GHG emissions totals'!F21/10^6</f>
        <v>1696.6648175545502</v>
      </c>
      <c r="G22" s="86">
        <f>'[1]GHG emissions totals'!G21/10^6</f>
        <v>1696.6648175545502</v>
      </c>
      <c r="H22" s="86">
        <f>'[1]GHG emissions totals'!H21/10^6</f>
        <v>1696.6648175545502</v>
      </c>
      <c r="I22" s="86">
        <f>'[1]GHG emissions totals'!I21/10^6</f>
        <v>1696.6648175545502</v>
      </c>
      <c r="J22" s="86">
        <f>'[1]GHG emissions totals'!J21/10^6</f>
        <v>1696.6648175545502</v>
      </c>
      <c r="K22" s="86">
        <f>'[1]GHG emissions totals'!K21/10^6</f>
        <v>1696.6648175545502</v>
      </c>
      <c r="L22" s="100"/>
      <c r="M22" s="99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100"/>
      <c r="Y22" s="100"/>
    </row>
    <row r="23" spans="1:25" x14ac:dyDescent="0.25">
      <c r="A23" s="86">
        <v>2015</v>
      </c>
      <c r="B23" s="86">
        <f>'[1]GHG emissions totals'!B22/10^6</f>
        <v>1669.1206348545456</v>
      </c>
      <c r="C23" s="86">
        <f>'[1]GHG emissions totals'!C22/10^6</f>
        <v>1669.1206348545456</v>
      </c>
      <c r="D23" s="86">
        <f>'[1]GHG emissions totals'!D22/10^6</f>
        <v>1669.1206348545456</v>
      </c>
      <c r="E23" s="86">
        <f>'[1]GHG emissions totals'!E22/10^6</f>
        <v>1669.1206348545456</v>
      </c>
      <c r="F23" s="86">
        <f>'[1]GHG emissions totals'!F22/10^6</f>
        <v>1669.1206348545456</v>
      </c>
      <c r="G23" s="86">
        <f>'[1]GHG emissions totals'!G22/10^6</f>
        <v>1669.1206348545456</v>
      </c>
      <c r="H23" s="86">
        <f>'[1]GHG emissions totals'!H22/10^6</f>
        <v>1669.1206348545456</v>
      </c>
      <c r="I23" s="86">
        <f>'[1]GHG emissions totals'!I22/10^6</f>
        <v>1669.1206348545456</v>
      </c>
      <c r="J23" s="86">
        <f>'[1]GHG emissions totals'!J22/10^6</f>
        <v>1669.1206348545456</v>
      </c>
      <c r="K23" s="86">
        <f>'[1]GHG emissions totals'!K22/10^6</f>
        <v>1669.1206348545456</v>
      </c>
      <c r="L23" s="100"/>
      <c r="M23" s="99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100"/>
      <c r="Y23" s="100"/>
    </row>
    <row r="24" spans="1:25" x14ac:dyDescent="0.25">
      <c r="A24" s="86">
        <v>2016</v>
      </c>
      <c r="B24" s="86">
        <f>'[1]GHG emissions totals'!B23/10^6</f>
        <v>1641.5764521545486</v>
      </c>
      <c r="C24" s="86">
        <f>'[1]GHG emissions totals'!C23/10^6</f>
        <v>1641.5764521545486</v>
      </c>
      <c r="D24" s="86">
        <f>'[1]GHG emissions totals'!D23/10^6</f>
        <v>1641.5764521545486</v>
      </c>
      <c r="E24" s="86">
        <f>'[1]GHG emissions totals'!E23/10^6</f>
        <v>1641.5764521545486</v>
      </c>
      <c r="F24" s="86">
        <f>'[1]GHG emissions totals'!F23/10^6</f>
        <v>1641.5764521545486</v>
      </c>
      <c r="G24" s="86">
        <f>'[1]GHG emissions totals'!G23/10^6</f>
        <v>1641.5764521545486</v>
      </c>
      <c r="H24" s="86">
        <f>'[1]GHG emissions totals'!H23/10^6</f>
        <v>1641.5764521545486</v>
      </c>
      <c r="I24" s="86">
        <f>'[1]GHG emissions totals'!I23/10^6</f>
        <v>1641.5764521545486</v>
      </c>
      <c r="J24" s="86">
        <f>'[1]GHG emissions totals'!J23/10^6</f>
        <v>1641.5764521545486</v>
      </c>
      <c r="K24" s="86">
        <f>'[1]GHG emissions totals'!K23/10^6</f>
        <v>1641.5764521545486</v>
      </c>
      <c r="L24" s="100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100"/>
      <c r="Y24" s="100"/>
    </row>
    <row r="25" spans="1:25" x14ac:dyDescent="0.25">
      <c r="A25" s="86">
        <v>2017</v>
      </c>
      <c r="B25" s="86">
        <f>'[1]GHG emissions totals'!B24/10^6</f>
        <v>1614.0322694545441</v>
      </c>
      <c r="C25" s="86">
        <f>'[1]GHG emissions totals'!C24/10^6</f>
        <v>1614.0322694545441</v>
      </c>
      <c r="D25" s="86">
        <f>'[1]GHG emissions totals'!D24/10^6</f>
        <v>1614.0322694545441</v>
      </c>
      <c r="E25" s="86">
        <f>'[1]GHG emissions totals'!E24/10^6</f>
        <v>1614.0322694545441</v>
      </c>
      <c r="F25" s="86">
        <f>'[1]GHG emissions totals'!F24/10^6</f>
        <v>1614.0322694545441</v>
      </c>
      <c r="G25" s="86">
        <f>'[1]GHG emissions totals'!G24/10^6</f>
        <v>1614.0322694545441</v>
      </c>
      <c r="H25" s="86">
        <f>'[1]GHG emissions totals'!H24/10^6</f>
        <v>1614.0322694545441</v>
      </c>
      <c r="I25" s="86">
        <f>'[1]GHG emissions totals'!I24/10^6</f>
        <v>1614.0322694545441</v>
      </c>
      <c r="J25" s="86">
        <f>'[1]GHG emissions totals'!J24/10^6</f>
        <v>1614.0322694545441</v>
      </c>
      <c r="K25" s="86">
        <f>'[1]GHG emissions totals'!K24/10^6</f>
        <v>1614.0322694545441</v>
      </c>
      <c r="L25" s="100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100"/>
      <c r="Y25" s="100"/>
    </row>
    <row r="26" spans="1:25" x14ac:dyDescent="0.25">
      <c r="A26" s="86">
        <v>2018</v>
      </c>
      <c r="B26" s="86">
        <f>'[1]GHG emissions totals'!B25/10^6</f>
        <v>1586.4880867545471</v>
      </c>
      <c r="C26" s="86">
        <f>'[1]GHG emissions totals'!C25/10^6</f>
        <v>1586.4880867545471</v>
      </c>
      <c r="D26" s="86">
        <f>'[1]GHG emissions totals'!D25/10^6</f>
        <v>1586.4880867545471</v>
      </c>
      <c r="E26" s="86">
        <f>'[1]GHG emissions totals'!E25/10^6</f>
        <v>1586.4880867545471</v>
      </c>
      <c r="F26" s="86">
        <f>'[1]GHG emissions totals'!F25/10^6</f>
        <v>1586.4880867545471</v>
      </c>
      <c r="G26" s="86">
        <f>'[1]GHG emissions totals'!G25/10^6</f>
        <v>1586.4880867545471</v>
      </c>
      <c r="H26" s="86">
        <f>'[1]GHG emissions totals'!H25/10^6</f>
        <v>1586.4880867545471</v>
      </c>
      <c r="I26" s="86">
        <f>'[1]GHG emissions totals'!I25/10^6</f>
        <v>1586.4880867545471</v>
      </c>
      <c r="J26" s="86">
        <f>'[1]GHG emissions totals'!J25/10^6</f>
        <v>1586.4880867545471</v>
      </c>
      <c r="K26" s="86">
        <f>'[1]GHG emissions totals'!K25/10^6</f>
        <v>1586.4880867545471</v>
      </c>
      <c r="L26" s="100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100"/>
      <c r="Y26" s="100"/>
    </row>
    <row r="27" spans="1:25" x14ac:dyDescent="0.25">
      <c r="A27" s="86">
        <v>2019</v>
      </c>
      <c r="B27" s="86">
        <f>'[1]GHG emissions totals'!B26/10^6</f>
        <v>1558.9439040545501</v>
      </c>
      <c r="C27" s="86">
        <f>'[1]GHG emissions totals'!C26/10^6</f>
        <v>1558.9439040545501</v>
      </c>
      <c r="D27" s="86">
        <f>'[1]GHG emissions totals'!D26/10^6</f>
        <v>1558.9439040545501</v>
      </c>
      <c r="E27" s="86">
        <f>'[1]GHG emissions totals'!E26/10^6</f>
        <v>1558.9439040545501</v>
      </c>
      <c r="F27" s="86">
        <f>'[1]GHG emissions totals'!F26/10^6</f>
        <v>1558.9439040545501</v>
      </c>
      <c r="G27" s="86">
        <f>'[1]GHG emissions totals'!G26/10^6</f>
        <v>1558.9439040545501</v>
      </c>
      <c r="H27" s="86">
        <f>'[1]GHG emissions totals'!H26/10^6</f>
        <v>1558.9439040545501</v>
      </c>
      <c r="I27" s="86">
        <f>'[1]GHG emissions totals'!I26/10^6</f>
        <v>1558.9439040545501</v>
      </c>
      <c r="J27" s="86">
        <f>'[1]GHG emissions totals'!J26/10^6</f>
        <v>1558.9439040545501</v>
      </c>
      <c r="K27" s="86">
        <f>'[1]GHG emissions totals'!K26/10^6</f>
        <v>1558.9439040545501</v>
      </c>
      <c r="L27" s="100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100"/>
      <c r="Y27" s="100"/>
    </row>
    <row r="28" spans="1:25" x14ac:dyDescent="0.25">
      <c r="A28" s="86">
        <v>2020</v>
      </c>
      <c r="B28" s="86">
        <f>'[1]GHG emissions totals'!B27/10^6</f>
        <v>1531.3997213545456</v>
      </c>
      <c r="C28" s="86">
        <f>'[1]GHG emissions totals'!C27/10^6</f>
        <v>1531.3997213545456</v>
      </c>
      <c r="D28" s="86">
        <f>'[1]GHG emissions totals'!D27/10^6</f>
        <v>1531.3997213545456</v>
      </c>
      <c r="E28" s="86">
        <f>'[1]GHG emissions totals'!E27/10^6</f>
        <v>1531.3997213545456</v>
      </c>
      <c r="F28" s="86">
        <f>'[1]GHG emissions totals'!F27/10^6</f>
        <v>1531.3997213545456</v>
      </c>
      <c r="G28" s="86">
        <f>'[1]GHG emissions totals'!G27/10^6</f>
        <v>1531.3997213545456</v>
      </c>
      <c r="H28" s="86">
        <f>'[1]GHG emissions totals'!H27/10^6</f>
        <v>1531.3997213545456</v>
      </c>
      <c r="I28" s="86">
        <f>'[1]GHG emissions totals'!I27/10^6</f>
        <v>1531.3997213545456</v>
      </c>
      <c r="J28" s="86">
        <f>'[1]GHG emissions totals'!J27/10^6</f>
        <v>1531.3997213545456</v>
      </c>
      <c r="K28" s="86">
        <f>'[1]GHG emissions totals'!K27/10^6</f>
        <v>1531.3997213545456</v>
      </c>
      <c r="L28" s="100">
        <f t="shared" ref="L28:L58" si="0">$B$11*(1-0.17)</f>
        <v>1689.8859921156309</v>
      </c>
      <c r="M28" s="86"/>
      <c r="N28" s="86"/>
      <c r="O28" s="86"/>
      <c r="P28" s="86"/>
      <c r="Q28" s="86"/>
      <c r="R28" s="86"/>
      <c r="S28" s="86"/>
      <c r="T28" s="86"/>
      <c r="U28" s="86"/>
      <c r="V28" s="101"/>
      <c r="W28" s="101"/>
      <c r="X28" s="100"/>
      <c r="Y28" s="100"/>
    </row>
    <row r="29" spans="1:25" x14ac:dyDescent="0.25">
      <c r="A29" s="86">
        <v>2021</v>
      </c>
      <c r="B29" s="86">
        <f>'[1]GHG emissions totals'!B28/10^6</f>
        <v>1503.8555386545486</v>
      </c>
      <c r="C29" s="86">
        <f>'[1]GHG emissions totals'!C28/10^6</f>
        <v>1503.8555386545486</v>
      </c>
      <c r="D29" s="86">
        <f>'[1]GHG emissions totals'!D28/10^6</f>
        <v>1503.8555386545486</v>
      </c>
      <c r="E29" s="86">
        <f>'[1]GHG emissions totals'!E28/10^6</f>
        <v>1503.8555386545486</v>
      </c>
      <c r="F29" s="86">
        <f>'[1]GHG emissions totals'!F28/10^6</f>
        <v>1503.8555386545486</v>
      </c>
      <c r="G29" s="86">
        <f>'[1]GHG emissions totals'!G28/10^6</f>
        <v>1503.8555386545486</v>
      </c>
      <c r="H29" s="86">
        <f>'[1]GHG emissions totals'!H28/10^6</f>
        <v>1503.8555386545486</v>
      </c>
      <c r="I29" s="86">
        <f>'[1]GHG emissions totals'!I28/10^6</f>
        <v>1503.8555386545486</v>
      </c>
      <c r="J29" s="86">
        <f>'[1]GHG emissions totals'!J28/10^6</f>
        <v>1503.8555386545486</v>
      </c>
      <c r="K29" s="86">
        <f>'[1]GHG emissions totals'!K28/10^6</f>
        <v>1503.8555386545486</v>
      </c>
      <c r="L29" s="100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100"/>
      <c r="Y29" s="100"/>
    </row>
    <row r="30" spans="1:25" x14ac:dyDescent="0.25">
      <c r="A30" s="86">
        <v>2022</v>
      </c>
      <c r="B30" s="86">
        <f>'[1]GHG emissions totals'!B29/10^6</f>
        <v>1436.757325</v>
      </c>
      <c r="C30" s="86">
        <f>'[1]GHG emissions totals'!C29/10^6</f>
        <v>1436.757325</v>
      </c>
      <c r="D30" s="86">
        <f>'[1]GHG emissions totals'!D29/10^6</f>
        <v>1436.757325</v>
      </c>
      <c r="E30" s="86">
        <f>'[1]GHG emissions totals'!E29/10^6</f>
        <v>1436.757325</v>
      </c>
      <c r="F30" s="86">
        <f>'[1]GHG emissions totals'!F29/10^6</f>
        <v>1436.757325</v>
      </c>
      <c r="G30" s="86">
        <f>'[1]GHG emissions totals'!G29/10^6</f>
        <v>0</v>
      </c>
      <c r="H30" s="86">
        <f>'[1]GHG emissions totals'!H29/10^6</f>
        <v>0</v>
      </c>
      <c r="I30" s="86">
        <f>'[1]GHG emissions totals'!I29/10^6</f>
        <v>0</v>
      </c>
      <c r="J30" s="86">
        <f>'[1]GHG emissions totals'!J29/10^6</f>
        <v>0</v>
      </c>
      <c r="K30" s="86">
        <f>'[1]GHG emissions totals'!K29/10^6</f>
        <v>0</v>
      </c>
      <c r="L30" s="100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100"/>
      <c r="Y30" s="100"/>
    </row>
    <row r="31" spans="1:25" x14ac:dyDescent="0.25">
      <c r="A31" s="86">
        <v>2023</v>
      </c>
      <c r="B31" s="86">
        <f>'[1]GHG emissions totals'!B30/10^6</f>
        <v>1450.1329310000001</v>
      </c>
      <c r="C31" s="86">
        <f>'[1]GHG emissions totals'!C30/10^6</f>
        <v>1450.1329310000001</v>
      </c>
      <c r="D31" s="86">
        <f>'[1]GHG emissions totals'!D30/10^6</f>
        <v>1450.1329310000001</v>
      </c>
      <c r="E31" s="86">
        <f>'[1]GHG emissions totals'!E30/10^6</f>
        <v>1450.1329310000001</v>
      </c>
      <c r="F31" s="86">
        <f>'[1]GHG emissions totals'!F30/10^6</f>
        <v>1450.1329310000001</v>
      </c>
      <c r="G31" s="86">
        <f>'[1]GHG emissions totals'!G30/10^6</f>
        <v>0</v>
      </c>
      <c r="H31" s="86">
        <f>'[1]GHG emissions totals'!H30/10^6</f>
        <v>0</v>
      </c>
      <c r="I31" s="86">
        <f>'[1]GHG emissions totals'!I30/10^6</f>
        <v>0</v>
      </c>
      <c r="J31" s="86">
        <f>'[1]GHG emissions totals'!J30/10^6</f>
        <v>0</v>
      </c>
      <c r="K31" s="86">
        <f>'[1]GHG emissions totals'!K30/10^6</f>
        <v>0</v>
      </c>
      <c r="L31" s="100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100"/>
      <c r="Y31" s="100"/>
    </row>
    <row r="32" spans="1:25" x14ac:dyDescent="0.25">
      <c r="A32" s="86">
        <v>2024</v>
      </c>
      <c r="B32" s="86">
        <f>'[1]GHG emissions totals'!B31/10^6</f>
        <v>1438.0149879999999</v>
      </c>
      <c r="C32" s="86">
        <f>'[1]GHG emissions totals'!C31/10^6</f>
        <v>1438.0149879999999</v>
      </c>
      <c r="D32" s="86">
        <f>'[1]GHG emissions totals'!D31/10^6</f>
        <v>1438.0149879999999</v>
      </c>
      <c r="E32" s="86">
        <f>'[1]GHG emissions totals'!E31/10^6</f>
        <v>1438.0149879999999</v>
      </c>
      <c r="F32" s="86">
        <f>'[1]GHG emissions totals'!F31/10^6</f>
        <v>1438.0149879999999</v>
      </c>
      <c r="G32" s="86">
        <f>'[1]GHG emissions totals'!G31/10^6</f>
        <v>0</v>
      </c>
      <c r="H32" s="86">
        <f>'[1]GHG emissions totals'!H31/10^6</f>
        <v>0</v>
      </c>
      <c r="I32" s="86">
        <f>'[1]GHG emissions totals'!I31/10^6</f>
        <v>0</v>
      </c>
      <c r="J32" s="86">
        <f>'[1]GHG emissions totals'!J31/10^6</f>
        <v>0</v>
      </c>
      <c r="K32" s="86">
        <f>'[1]GHG emissions totals'!K31/10^6</f>
        <v>0</v>
      </c>
      <c r="L32" s="100"/>
      <c r="M32" s="86" t="s">
        <v>96</v>
      </c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100"/>
      <c r="Y32" s="100"/>
    </row>
    <row r="33" spans="1:25" x14ac:dyDescent="0.25">
      <c r="A33" s="86">
        <v>2025</v>
      </c>
      <c r="B33" s="86">
        <f>'[1]GHG emissions totals'!B32/10^6</f>
        <v>1405.595059</v>
      </c>
      <c r="C33" s="86">
        <f>'[1]GHG emissions totals'!C32/10^6</f>
        <v>1405.595059</v>
      </c>
      <c r="D33" s="86">
        <f>'[1]GHG emissions totals'!D32/10^6</f>
        <v>1405.595059</v>
      </c>
      <c r="E33" s="86">
        <f>'[1]GHG emissions totals'!E32/10^6</f>
        <v>1405.595059</v>
      </c>
      <c r="F33" s="86">
        <f>'[1]GHG emissions totals'!F32/10^6</f>
        <v>1405.595059</v>
      </c>
      <c r="G33" s="86">
        <f>'[1]GHG emissions totals'!G32/10^6</f>
        <v>0</v>
      </c>
      <c r="H33" s="86">
        <f>'[1]GHG emissions totals'!H32/10^6</f>
        <v>0</v>
      </c>
      <c r="I33" s="86">
        <f>'[1]GHG emissions totals'!I32/10^6</f>
        <v>0</v>
      </c>
      <c r="J33" s="86">
        <f>'[1]GHG emissions totals'!J32/10^6</f>
        <v>0</v>
      </c>
      <c r="K33" s="86">
        <f>'[1]GHG emissions totals'!K32/10^6</f>
        <v>0</v>
      </c>
      <c r="L33" s="100"/>
      <c r="M33" s="101">
        <f>(C33-$B$11)/$B$11</f>
        <v>-0.30963159383939554</v>
      </c>
      <c r="N33" s="101">
        <f t="shared" ref="N33:U33" si="1">(D33-$B$11)/$B$11</f>
        <v>-0.30963159383939554</v>
      </c>
      <c r="O33" s="101">
        <f t="shared" si="1"/>
        <v>-0.30963159383939554</v>
      </c>
      <c r="P33" s="101">
        <f t="shared" si="1"/>
        <v>-0.30963159383939554</v>
      </c>
      <c r="Q33" s="101">
        <f t="shared" si="1"/>
        <v>-1</v>
      </c>
      <c r="R33" s="101">
        <f t="shared" si="1"/>
        <v>-1</v>
      </c>
      <c r="S33" s="101">
        <f t="shared" si="1"/>
        <v>-1</v>
      </c>
      <c r="T33" s="101">
        <f t="shared" si="1"/>
        <v>-1</v>
      </c>
      <c r="U33" s="101">
        <f t="shared" si="1"/>
        <v>-1</v>
      </c>
      <c r="V33" s="86"/>
      <c r="W33" s="86"/>
      <c r="X33" s="100">
        <f>$B$11*(1-0.26)</f>
        <v>1506.645342368153</v>
      </c>
      <c r="Y33" s="100">
        <f>$B$11*(1-0.27)</f>
        <v>1486.2852701739887</v>
      </c>
    </row>
    <row r="34" spans="1:25" x14ac:dyDescent="0.25">
      <c r="A34" s="86">
        <v>2026</v>
      </c>
      <c r="B34" s="86">
        <f>'[1]GHG emissions totals'!B33/10^6</f>
        <v>1378.201286</v>
      </c>
      <c r="C34" s="86">
        <f>'[1]GHG emissions totals'!C33/10^6</f>
        <v>1378.201286</v>
      </c>
      <c r="D34" s="86">
        <f>'[1]GHG emissions totals'!D33/10^6</f>
        <v>1378.201286</v>
      </c>
      <c r="E34" s="86">
        <f>'[1]GHG emissions totals'!E33/10^6</f>
        <v>1378.201286</v>
      </c>
      <c r="F34" s="86">
        <f>'[1]GHG emissions totals'!F33/10^6</f>
        <v>1378.201286</v>
      </c>
      <c r="G34" s="86">
        <f>'[1]GHG emissions totals'!G33/10^6</f>
        <v>0</v>
      </c>
      <c r="H34" s="86">
        <f>'[1]GHG emissions totals'!H33/10^6</f>
        <v>0</v>
      </c>
      <c r="I34" s="86">
        <f>'[1]GHG emissions totals'!I33/10^6</f>
        <v>0</v>
      </c>
      <c r="J34" s="86">
        <f>'[1]GHG emissions totals'!J33/10^6</f>
        <v>0</v>
      </c>
      <c r="K34" s="86">
        <f>'[1]GHG emissions totals'!K33/10^6</f>
        <v>0</v>
      </c>
      <c r="L34" s="86">
        <f t="shared" si="0"/>
        <v>1689.8859921156309</v>
      </c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</row>
    <row r="35" spans="1:25" x14ac:dyDescent="0.25">
      <c r="A35" s="86">
        <v>2027</v>
      </c>
      <c r="B35" s="86">
        <f>'[1]GHG emissions totals'!B34/10^6</f>
        <v>1350.345292</v>
      </c>
      <c r="C35" s="86">
        <f>'[1]GHG emissions totals'!C34/10^6</f>
        <v>1348.3436959999999</v>
      </c>
      <c r="D35" s="86">
        <f>'[1]GHG emissions totals'!D34/10^6</f>
        <v>1347.6942200000001</v>
      </c>
      <c r="E35" s="86">
        <f>'[1]GHG emissions totals'!E34/10^6</f>
        <v>1346.8697520000001</v>
      </c>
      <c r="F35" s="86">
        <f>'[1]GHG emissions totals'!F34/10^6</f>
        <v>1345.9466420000001</v>
      </c>
      <c r="G35" s="86">
        <f>'[1]GHG emissions totals'!G34/10^6</f>
        <v>0</v>
      </c>
      <c r="H35" s="86">
        <f>'[1]GHG emissions totals'!H34/10^6</f>
        <v>0</v>
      </c>
      <c r="I35" s="86">
        <f>'[1]GHG emissions totals'!I34/10^6</f>
        <v>0</v>
      </c>
      <c r="J35" s="86">
        <f>'[1]GHG emissions totals'!J34/10^6</f>
        <v>0</v>
      </c>
      <c r="K35" s="86">
        <f>'[1]GHG emissions totals'!K34/10^6</f>
        <v>0</v>
      </c>
      <c r="L35" s="86">
        <f t="shared" si="0"/>
        <v>1689.8859921156309</v>
      </c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</row>
    <row r="36" spans="1:25" x14ac:dyDescent="0.25">
      <c r="A36" s="86">
        <v>2028</v>
      </c>
      <c r="B36" s="86">
        <f>'[1]GHG emissions totals'!B35/10^6</f>
        <v>1319.186281</v>
      </c>
      <c r="C36" s="86">
        <f>'[1]GHG emissions totals'!C35/10^6</f>
        <v>1315.1448889999999</v>
      </c>
      <c r="D36" s="86">
        <f>'[1]GHG emissions totals'!D35/10^6</f>
        <v>1313.6398369999999</v>
      </c>
      <c r="E36" s="86">
        <f>'[1]GHG emissions totals'!E35/10^6</f>
        <v>1311.746453</v>
      </c>
      <c r="F36" s="86">
        <f>'[1]GHG emissions totals'!F35/10^6</f>
        <v>1307.8470950000001</v>
      </c>
      <c r="G36" s="86">
        <f>'[1]GHG emissions totals'!G35/10^6</f>
        <v>0</v>
      </c>
      <c r="H36" s="86">
        <f>'[1]GHG emissions totals'!H35/10^6</f>
        <v>0</v>
      </c>
      <c r="I36" s="86">
        <f>'[1]GHG emissions totals'!I35/10^6</f>
        <v>0</v>
      </c>
      <c r="J36" s="86">
        <f>'[1]GHG emissions totals'!J35/10^6</f>
        <v>0</v>
      </c>
      <c r="K36" s="86">
        <f>'[1]GHG emissions totals'!K35/10^6</f>
        <v>0</v>
      </c>
      <c r="L36" s="86">
        <f t="shared" si="0"/>
        <v>1689.8859921156309</v>
      </c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</row>
    <row r="37" spans="1:25" x14ac:dyDescent="0.25">
      <c r="A37" s="86">
        <v>2029</v>
      </c>
      <c r="B37" s="86">
        <f>'[1]GHG emissions totals'!B36/10^6</f>
        <v>1287.335417</v>
      </c>
      <c r="C37" s="86">
        <f>'[1]GHG emissions totals'!C36/10^6</f>
        <v>1281.2478410000001</v>
      </c>
      <c r="D37" s="86">
        <f>'[1]GHG emissions totals'!D36/10^6</f>
        <v>1278.8794499999999</v>
      </c>
      <c r="E37" s="86">
        <f>'[1]GHG emissions totals'!E36/10^6</f>
        <v>1275.835411</v>
      </c>
      <c r="F37" s="86">
        <f>'[1]GHG emissions totals'!F36/10^6</f>
        <v>1268.2106409999999</v>
      </c>
      <c r="G37" s="86">
        <f>'[1]GHG emissions totals'!G36/10^6</f>
        <v>0</v>
      </c>
      <c r="H37" s="86">
        <f>'[1]GHG emissions totals'!H36/10^6</f>
        <v>0</v>
      </c>
      <c r="I37" s="86">
        <f>'[1]GHG emissions totals'!I36/10^6</f>
        <v>0</v>
      </c>
      <c r="J37" s="86">
        <f>'[1]GHG emissions totals'!J36/10^6</f>
        <v>0</v>
      </c>
      <c r="K37" s="86">
        <f>'[1]GHG emissions totals'!K36/10^6</f>
        <v>0</v>
      </c>
      <c r="L37" s="86">
        <f t="shared" si="0"/>
        <v>1689.8859921156309</v>
      </c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</row>
    <row r="38" spans="1:25" x14ac:dyDescent="0.25">
      <c r="A38" s="86">
        <v>2030</v>
      </c>
      <c r="B38" s="86">
        <f>'[1]GHG emissions totals'!B37/10^6</f>
        <v>1255.016314</v>
      </c>
      <c r="C38" s="86">
        <f>'[1]GHG emissions totals'!C37/10^6</f>
        <v>1247.695755</v>
      </c>
      <c r="D38" s="86">
        <f>'[1]GHG emissions totals'!D37/10^6</f>
        <v>1244.407635</v>
      </c>
      <c r="E38" s="86">
        <f>'[1]GHG emissions totals'!E37/10^6</f>
        <v>1239.312925</v>
      </c>
      <c r="F38" s="86">
        <f>'[1]GHG emissions totals'!F37/10^6</f>
        <v>1226.146156</v>
      </c>
      <c r="G38" s="86">
        <f>'[1]GHG emissions totals'!G37/10^6</f>
        <v>0</v>
      </c>
      <c r="H38" s="86">
        <f>'[1]GHG emissions totals'!H37/10^6</f>
        <v>0</v>
      </c>
      <c r="I38" s="86">
        <f>'[1]GHG emissions totals'!I37/10^6</f>
        <v>0</v>
      </c>
      <c r="J38" s="86">
        <f>'[1]GHG emissions totals'!J37/10^6</f>
        <v>0</v>
      </c>
      <c r="K38" s="86">
        <f>'[1]GHG emissions totals'!K37/10^6</f>
        <v>0</v>
      </c>
      <c r="L38" s="86">
        <f t="shared" si="0"/>
        <v>1689.8859921156309</v>
      </c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</row>
    <row r="39" spans="1:25" x14ac:dyDescent="0.25">
      <c r="A39" s="86">
        <v>2031</v>
      </c>
      <c r="B39" s="86">
        <f>'[1]GHG emissions totals'!B38/10^6</f>
        <v>1220.5613069999999</v>
      </c>
      <c r="C39" s="86">
        <f>'[1]GHG emissions totals'!C38/10^6</f>
        <v>1211.959298</v>
      </c>
      <c r="D39" s="86">
        <f>'[1]GHG emissions totals'!D38/10^6</f>
        <v>1207.8107230000001</v>
      </c>
      <c r="E39" s="86">
        <f>'[1]GHG emissions totals'!E38/10^6</f>
        <v>1200.4573089999999</v>
      </c>
      <c r="F39" s="86">
        <f>'[1]GHG emissions totals'!F38/10^6</f>
        <v>1179.7894719999999</v>
      </c>
      <c r="G39" s="86">
        <f>'[1]GHG emissions totals'!G38/10^6</f>
        <v>0</v>
      </c>
      <c r="H39" s="86">
        <f>'[1]GHG emissions totals'!H38/10^6</f>
        <v>0</v>
      </c>
      <c r="I39" s="86">
        <f>'[1]GHG emissions totals'!I38/10^6</f>
        <v>0</v>
      </c>
      <c r="J39" s="86">
        <f>'[1]GHG emissions totals'!J38/10^6</f>
        <v>0</v>
      </c>
      <c r="K39" s="86">
        <f>'[1]GHG emissions totals'!K38/10^6</f>
        <v>0</v>
      </c>
      <c r="L39" s="86">
        <f t="shared" si="0"/>
        <v>1689.8859921156309</v>
      </c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</row>
    <row r="40" spans="1:25" x14ac:dyDescent="0.25">
      <c r="A40" s="86">
        <v>2032</v>
      </c>
      <c r="B40" s="86">
        <f>'[1]GHG emissions totals'!B39/10^6</f>
        <v>1183.348667</v>
      </c>
      <c r="C40" s="86">
        <f>'[1]GHG emissions totals'!C39/10^6</f>
        <v>1173.4455210000001</v>
      </c>
      <c r="D40" s="86">
        <f>'[1]GHG emissions totals'!D39/10^6</f>
        <v>1168.385358</v>
      </c>
      <c r="E40" s="86">
        <f>'[1]GHG emissions totals'!E39/10^6</f>
        <v>1159.085859</v>
      </c>
      <c r="F40" s="86">
        <f>'[1]GHG emissions totals'!F39/10^6</f>
        <v>1129.156551</v>
      </c>
      <c r="G40" s="86">
        <f>'[1]GHG emissions totals'!G39/10^6</f>
        <v>0</v>
      </c>
      <c r="H40" s="86">
        <f>'[1]GHG emissions totals'!H39/10^6</f>
        <v>0</v>
      </c>
      <c r="I40" s="86">
        <f>'[1]GHG emissions totals'!I39/10^6</f>
        <v>0</v>
      </c>
      <c r="J40" s="86">
        <f>'[1]GHG emissions totals'!J39/10^6</f>
        <v>0</v>
      </c>
      <c r="K40" s="86">
        <f>'[1]GHG emissions totals'!K39/10^6</f>
        <v>0</v>
      </c>
      <c r="L40" s="86">
        <f t="shared" si="0"/>
        <v>1689.8859921156309</v>
      </c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</row>
    <row r="41" spans="1:25" x14ac:dyDescent="0.25">
      <c r="A41" s="86">
        <v>2033</v>
      </c>
      <c r="B41" s="86">
        <f>'[1]GHG emissions totals'!B40/10^6</f>
        <v>1145.2465460000001</v>
      </c>
      <c r="C41" s="86">
        <f>'[1]GHG emissions totals'!C40/10^6</f>
        <v>1135.019687</v>
      </c>
      <c r="D41" s="86">
        <f>'[1]GHG emissions totals'!D40/10^6</f>
        <v>1129.552473</v>
      </c>
      <c r="E41" s="86">
        <f>'[1]GHG emissions totals'!E40/10^6</f>
        <v>1117.7704040000001</v>
      </c>
      <c r="F41" s="86">
        <f>'[1]GHG emissions totals'!F40/10^6</f>
        <v>1078.4874440000001</v>
      </c>
      <c r="G41" s="86">
        <f>'[1]GHG emissions totals'!G40/10^6</f>
        <v>0</v>
      </c>
      <c r="H41" s="86">
        <f>'[1]GHG emissions totals'!H40/10^6</f>
        <v>0</v>
      </c>
      <c r="I41" s="86">
        <f>'[1]GHG emissions totals'!I40/10^6</f>
        <v>0</v>
      </c>
      <c r="J41" s="86">
        <f>'[1]GHG emissions totals'!J40/10^6</f>
        <v>0</v>
      </c>
      <c r="K41" s="86">
        <f>'[1]GHG emissions totals'!K40/10^6</f>
        <v>0</v>
      </c>
      <c r="L41" s="86">
        <f t="shared" si="0"/>
        <v>1689.8859921156309</v>
      </c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</row>
    <row r="42" spans="1:25" x14ac:dyDescent="0.25">
      <c r="A42" s="86">
        <v>2034</v>
      </c>
      <c r="B42" s="86">
        <f>'[1]GHG emissions totals'!B41/10^6</f>
        <v>1107.353971</v>
      </c>
      <c r="C42" s="86">
        <f>'[1]GHG emissions totals'!C41/10^6</f>
        <v>1097.130944</v>
      </c>
      <c r="D42" s="86">
        <f>'[1]GHG emissions totals'!D41/10^6</f>
        <v>1091.2312079999999</v>
      </c>
      <c r="E42" s="86">
        <f>'[1]GHG emissions totals'!E41/10^6</f>
        <v>1076.7623129999999</v>
      </c>
      <c r="F42" s="86">
        <f>'[1]GHG emissions totals'!F41/10^6</f>
        <v>1028.623012</v>
      </c>
      <c r="G42" s="86">
        <f>'[1]GHG emissions totals'!G41/10^6</f>
        <v>0</v>
      </c>
      <c r="H42" s="86">
        <f>'[1]GHG emissions totals'!H41/10^6</f>
        <v>0</v>
      </c>
      <c r="I42" s="86">
        <f>'[1]GHG emissions totals'!I41/10^6</f>
        <v>0</v>
      </c>
      <c r="J42" s="86">
        <f>'[1]GHG emissions totals'!J41/10^6</f>
        <v>0</v>
      </c>
      <c r="K42" s="86">
        <f>'[1]GHG emissions totals'!K41/10^6</f>
        <v>0</v>
      </c>
      <c r="L42" s="86">
        <f t="shared" si="0"/>
        <v>1689.8859921156309</v>
      </c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</row>
    <row r="43" spans="1:25" x14ac:dyDescent="0.25">
      <c r="A43" s="86">
        <v>2035</v>
      </c>
      <c r="B43" s="86">
        <f>'[1]GHG emissions totals'!B42/10^6</f>
        <v>1070.3238610000001</v>
      </c>
      <c r="C43" s="86">
        <f>'[1]GHG emissions totals'!C42/10^6</f>
        <v>1060.130322</v>
      </c>
      <c r="D43" s="86">
        <f>'[1]GHG emissions totals'!D42/10^6</f>
        <v>1053.86268</v>
      </c>
      <c r="E43" s="86">
        <f>'[1]GHG emissions totals'!E42/10^6</f>
        <v>1036.9387429999999</v>
      </c>
      <c r="F43" s="86">
        <f>'[1]GHG emissions totals'!F42/10^6</f>
        <v>980.2607332</v>
      </c>
      <c r="G43" s="86">
        <f>'[1]GHG emissions totals'!G42/10^6</f>
        <v>0</v>
      </c>
      <c r="H43" s="86">
        <f>'[1]GHG emissions totals'!H42/10^6</f>
        <v>0</v>
      </c>
      <c r="I43" s="86">
        <f>'[1]GHG emissions totals'!I42/10^6</f>
        <v>0</v>
      </c>
      <c r="J43" s="86">
        <f>'[1]GHG emissions totals'!J42/10^6</f>
        <v>0</v>
      </c>
      <c r="K43" s="86">
        <f>'[1]GHG emissions totals'!K42/10^6</f>
        <v>0</v>
      </c>
      <c r="L43" s="86">
        <f t="shared" si="0"/>
        <v>1689.8859921156309</v>
      </c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x14ac:dyDescent="0.25">
      <c r="A44" s="86">
        <v>2036</v>
      </c>
      <c r="B44" s="86">
        <f>'[1]GHG emissions totals'!B43/10^6</f>
        <v>1034.3978830000001</v>
      </c>
      <c r="C44" s="86">
        <f>'[1]GHG emissions totals'!C43/10^6</f>
        <v>1024.0478880000001</v>
      </c>
      <c r="D44" s="86">
        <f>'[1]GHG emissions totals'!D43/10^6</f>
        <v>1017.624049</v>
      </c>
      <c r="E44" s="86">
        <f>'[1]GHG emissions totals'!E43/10^6</f>
        <v>998.07463770000004</v>
      </c>
      <c r="F44" s="86">
        <f>'[1]GHG emissions totals'!F43/10^6</f>
        <v>933.04488929999991</v>
      </c>
      <c r="G44" s="86">
        <f>'[1]GHG emissions totals'!G43/10^6</f>
        <v>0</v>
      </c>
      <c r="H44" s="86">
        <f>'[1]GHG emissions totals'!H43/10^6</f>
        <v>0</v>
      </c>
      <c r="I44" s="86">
        <f>'[1]GHG emissions totals'!I43/10^6</f>
        <v>0</v>
      </c>
      <c r="J44" s="86">
        <f>'[1]GHG emissions totals'!J43/10^6</f>
        <v>0</v>
      </c>
      <c r="K44" s="86">
        <f>'[1]GHG emissions totals'!K43/10^6</f>
        <v>0</v>
      </c>
      <c r="L44" s="86">
        <f t="shared" si="0"/>
        <v>1689.8859921156309</v>
      </c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</row>
    <row r="45" spans="1:25" x14ac:dyDescent="0.25">
      <c r="A45" s="86">
        <v>2037</v>
      </c>
      <c r="B45" s="86">
        <f>'[1]GHG emissions totals'!B44/10^6</f>
        <v>999.13223470000003</v>
      </c>
      <c r="C45" s="86">
        <f>'[1]GHG emissions totals'!C44/10^6</f>
        <v>988.89733699999999</v>
      </c>
      <c r="D45" s="86">
        <f>'[1]GHG emissions totals'!D44/10^6</f>
        <v>982.31953129999999</v>
      </c>
      <c r="E45" s="86">
        <f>'[1]GHG emissions totals'!E44/10^6</f>
        <v>960.60239660000002</v>
      </c>
      <c r="F45" s="86">
        <f>'[1]GHG emissions totals'!F44/10^6</f>
        <v>887.53425809999999</v>
      </c>
      <c r="G45" s="86">
        <f>'[1]GHG emissions totals'!G44/10^6</f>
        <v>0</v>
      </c>
      <c r="H45" s="86">
        <f>'[1]GHG emissions totals'!H44/10^6</f>
        <v>0</v>
      </c>
      <c r="I45" s="86">
        <f>'[1]GHG emissions totals'!I44/10^6</f>
        <v>0</v>
      </c>
      <c r="J45" s="86">
        <f>'[1]GHG emissions totals'!J44/10^6</f>
        <v>0</v>
      </c>
      <c r="K45" s="86">
        <f>'[1]GHG emissions totals'!K44/10^6</f>
        <v>0</v>
      </c>
      <c r="L45" s="86">
        <f t="shared" si="0"/>
        <v>1689.8859921156309</v>
      </c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</row>
    <row r="46" spans="1:25" x14ac:dyDescent="0.25">
      <c r="A46" s="86">
        <v>2038</v>
      </c>
      <c r="B46" s="86">
        <f>'[1]GHG emissions totals'!B45/10^6</f>
        <v>965.85901510000008</v>
      </c>
      <c r="C46" s="86">
        <f>'[1]GHG emissions totals'!C45/10^6</f>
        <v>955.98711220000007</v>
      </c>
      <c r="D46" s="86">
        <f>'[1]GHG emissions totals'!D45/10^6</f>
        <v>949.46892360000004</v>
      </c>
      <c r="E46" s="86">
        <f>'[1]GHG emissions totals'!E45/10^6</f>
        <v>925.63166899999999</v>
      </c>
      <c r="F46" s="86">
        <f>'[1]GHG emissions totals'!F45/10^6</f>
        <v>845.06954529999996</v>
      </c>
      <c r="G46" s="86">
        <f>'[1]GHG emissions totals'!G45/10^6</f>
        <v>0</v>
      </c>
      <c r="H46" s="86">
        <f>'[1]GHG emissions totals'!H45/10^6</f>
        <v>0</v>
      </c>
      <c r="I46" s="86">
        <f>'[1]GHG emissions totals'!I45/10^6</f>
        <v>0</v>
      </c>
      <c r="J46" s="86">
        <f>'[1]GHG emissions totals'!J45/10^6</f>
        <v>0</v>
      </c>
      <c r="K46" s="86">
        <f>'[1]GHG emissions totals'!K45/10^6</f>
        <v>0</v>
      </c>
      <c r="L46" s="86">
        <f t="shared" si="0"/>
        <v>1689.8859921156309</v>
      </c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</row>
    <row r="47" spans="1:25" x14ac:dyDescent="0.25">
      <c r="A47" s="86">
        <v>2039</v>
      </c>
      <c r="B47" s="86">
        <f>'[1]GHG emissions totals'!B46/10^6</f>
        <v>933.60479370000007</v>
      </c>
      <c r="C47" s="86">
        <f>'[1]GHG emissions totals'!C46/10^6</f>
        <v>923.82390020000003</v>
      </c>
      <c r="D47" s="86">
        <f>'[1]GHG emissions totals'!D46/10^6</f>
        <v>916.5170243</v>
      </c>
      <c r="E47" s="86">
        <f>'[1]GHG emissions totals'!E46/10^6</f>
        <v>891.3083848</v>
      </c>
      <c r="F47" s="86">
        <f>'[1]GHG emissions totals'!F46/10^6</f>
        <v>804.34359560000007</v>
      </c>
      <c r="G47" s="86">
        <f>'[1]GHG emissions totals'!G46/10^6</f>
        <v>0</v>
      </c>
      <c r="H47" s="86">
        <f>'[1]GHG emissions totals'!H46/10^6</f>
        <v>0</v>
      </c>
      <c r="I47" s="86">
        <f>'[1]GHG emissions totals'!I46/10^6</f>
        <v>0</v>
      </c>
      <c r="J47" s="86">
        <f>'[1]GHG emissions totals'!J46/10^6</f>
        <v>0</v>
      </c>
      <c r="K47" s="86">
        <f>'[1]GHG emissions totals'!K46/10^6</f>
        <v>0</v>
      </c>
      <c r="L47" s="86">
        <f t="shared" si="0"/>
        <v>1689.8859921156309</v>
      </c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</row>
    <row r="48" spans="1:25" x14ac:dyDescent="0.25">
      <c r="A48" s="86">
        <v>2040</v>
      </c>
      <c r="B48" s="86">
        <f>'[1]GHG emissions totals'!B47/10^6</f>
        <v>900.77308760000005</v>
      </c>
      <c r="C48" s="86">
        <f>'[1]GHG emissions totals'!C47/10^6</f>
        <v>890.66463920000001</v>
      </c>
      <c r="D48" s="86">
        <f>'[1]GHG emissions totals'!D47/10^6</f>
        <v>882.52448120000008</v>
      </c>
      <c r="E48" s="86">
        <f>'[1]GHG emissions totals'!E47/10^6</f>
        <v>856.44068000000004</v>
      </c>
      <c r="F48" s="86">
        <f>'[1]GHG emissions totals'!F47/10^6</f>
        <v>764.4098747999999</v>
      </c>
      <c r="G48" s="86">
        <f>'[1]GHG emissions totals'!G47/10^6</f>
        <v>0</v>
      </c>
      <c r="H48" s="86">
        <f>'[1]GHG emissions totals'!H47/10^6</f>
        <v>0</v>
      </c>
      <c r="I48" s="86">
        <f>'[1]GHG emissions totals'!I47/10^6</f>
        <v>0</v>
      </c>
      <c r="J48" s="86">
        <f>'[1]GHG emissions totals'!J47/10^6</f>
        <v>0</v>
      </c>
      <c r="K48" s="86">
        <f>'[1]GHG emissions totals'!K47/10^6</f>
        <v>0</v>
      </c>
      <c r="L48" s="86">
        <f t="shared" si="0"/>
        <v>1689.8859921156309</v>
      </c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</row>
    <row r="49" spans="1:25" x14ac:dyDescent="0.25">
      <c r="A49" s="86">
        <v>2041</v>
      </c>
      <c r="B49" s="86">
        <f>'[1]GHG emissions totals'!B48/10^6</f>
        <v>870.55965179999998</v>
      </c>
      <c r="C49" s="86">
        <f>'[1]GHG emissions totals'!C48/10^6</f>
        <v>860.48662360000003</v>
      </c>
      <c r="D49" s="86">
        <f>'[1]GHG emissions totals'!D48/10^6</f>
        <v>851.06952349999995</v>
      </c>
      <c r="E49" s="86">
        <f>'[1]GHG emissions totals'!E48/10^6</f>
        <v>824.71149449999996</v>
      </c>
      <c r="F49" s="86">
        <f>'[1]GHG emissions totals'!F48/10^6</f>
        <v>728.72396589999994</v>
      </c>
      <c r="G49" s="86">
        <f>'[1]GHG emissions totals'!G48/10^6</f>
        <v>0</v>
      </c>
      <c r="H49" s="86">
        <f>'[1]GHG emissions totals'!H48/10^6</f>
        <v>0</v>
      </c>
      <c r="I49" s="86">
        <f>'[1]GHG emissions totals'!I48/10^6</f>
        <v>0</v>
      </c>
      <c r="J49" s="86">
        <f>'[1]GHG emissions totals'!J48/10^6</f>
        <v>0</v>
      </c>
      <c r="K49" s="86">
        <f>'[1]GHG emissions totals'!K48/10^6</f>
        <v>0</v>
      </c>
      <c r="L49" s="86">
        <f t="shared" si="0"/>
        <v>1689.8859921156309</v>
      </c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</row>
    <row r="50" spans="1:25" x14ac:dyDescent="0.25">
      <c r="A50" s="86">
        <v>2042</v>
      </c>
      <c r="B50" s="86">
        <f>'[1]GHG emissions totals'!B49/10^6</f>
        <v>841.71379779999995</v>
      </c>
      <c r="C50" s="86">
        <f>'[1]GHG emissions totals'!C49/10^6</f>
        <v>831.65200879999998</v>
      </c>
      <c r="D50" s="86">
        <f>'[1]GHG emissions totals'!D49/10^6</f>
        <v>821.33575729999995</v>
      </c>
      <c r="E50" s="86">
        <f>'[1]GHG emissions totals'!E49/10^6</f>
        <v>794.48068679999994</v>
      </c>
      <c r="F50" s="86">
        <f>'[1]GHG emissions totals'!F49/10^6</f>
        <v>695.63944060000006</v>
      </c>
      <c r="G50" s="86">
        <f>'[1]GHG emissions totals'!G49/10^6</f>
        <v>0</v>
      </c>
      <c r="H50" s="86">
        <f>'[1]GHG emissions totals'!H49/10^6</f>
        <v>0</v>
      </c>
      <c r="I50" s="86">
        <f>'[1]GHG emissions totals'!I49/10^6</f>
        <v>0</v>
      </c>
      <c r="J50" s="86">
        <f>'[1]GHG emissions totals'!J49/10^6</f>
        <v>0</v>
      </c>
      <c r="K50" s="86">
        <f>'[1]GHG emissions totals'!K49/10^6</f>
        <v>0</v>
      </c>
      <c r="L50" s="86">
        <f t="shared" si="0"/>
        <v>1689.8859921156309</v>
      </c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</row>
    <row r="51" spans="1:25" x14ac:dyDescent="0.25">
      <c r="A51" s="86">
        <v>2043</v>
      </c>
      <c r="B51" s="86">
        <f>'[1]GHG emissions totals'!B50/10^6</f>
        <v>814.25822679999999</v>
      </c>
      <c r="C51" s="86">
        <f>'[1]GHG emissions totals'!C50/10^6</f>
        <v>804.42093920000002</v>
      </c>
      <c r="D51" s="86">
        <f>'[1]GHG emissions totals'!D50/10^6</f>
        <v>793.35511359999998</v>
      </c>
      <c r="E51" s="86">
        <f>'[1]GHG emissions totals'!E50/10^6</f>
        <v>766.22487520000004</v>
      </c>
      <c r="F51" s="86">
        <f>'[1]GHG emissions totals'!F50/10^6</f>
        <v>665.39433829999996</v>
      </c>
      <c r="G51" s="86">
        <f>'[1]GHG emissions totals'!G50/10^6</f>
        <v>0</v>
      </c>
      <c r="H51" s="86">
        <f>'[1]GHG emissions totals'!H50/10^6</f>
        <v>0</v>
      </c>
      <c r="I51" s="86">
        <f>'[1]GHG emissions totals'!I50/10^6</f>
        <v>0</v>
      </c>
      <c r="J51" s="86">
        <f>'[1]GHG emissions totals'!J50/10^6</f>
        <v>0</v>
      </c>
      <c r="K51" s="86">
        <f>'[1]GHG emissions totals'!K50/10^6</f>
        <v>0</v>
      </c>
      <c r="L51" s="86">
        <f t="shared" si="0"/>
        <v>1689.8859921156309</v>
      </c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</row>
    <row r="52" spans="1:25" x14ac:dyDescent="0.25">
      <c r="A52" s="86">
        <v>2044</v>
      </c>
      <c r="B52" s="86">
        <f>'[1]GHG emissions totals'!B51/10^6</f>
        <v>786.66332310000007</v>
      </c>
      <c r="C52" s="86">
        <f>'[1]GHG emissions totals'!C51/10^6</f>
        <v>776.92325649999998</v>
      </c>
      <c r="D52" s="86">
        <f>'[1]GHG emissions totals'!D51/10^6</f>
        <v>764.77969870000004</v>
      </c>
      <c r="E52" s="86">
        <f>'[1]GHG emissions totals'!E51/10^6</f>
        <v>737.91822149999996</v>
      </c>
      <c r="F52" s="86">
        <f>'[1]GHG emissions totals'!F51/10^6</f>
        <v>635.22643620000008</v>
      </c>
      <c r="G52" s="86">
        <f>'[1]GHG emissions totals'!G51/10^6</f>
        <v>0</v>
      </c>
      <c r="H52" s="86">
        <f>'[1]GHG emissions totals'!H51/10^6</f>
        <v>0</v>
      </c>
      <c r="I52" s="86">
        <f>'[1]GHG emissions totals'!I51/10^6</f>
        <v>0</v>
      </c>
      <c r="J52" s="86">
        <f>'[1]GHG emissions totals'!J51/10^6</f>
        <v>0</v>
      </c>
      <c r="K52" s="86">
        <f>'[1]GHG emissions totals'!K51/10^6</f>
        <v>0</v>
      </c>
      <c r="L52" s="86">
        <f t="shared" si="0"/>
        <v>1689.8859921156309</v>
      </c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</row>
    <row r="53" spans="1:25" x14ac:dyDescent="0.25">
      <c r="A53" s="86">
        <v>2045</v>
      </c>
      <c r="B53" s="86">
        <f>'[1]GHG emissions totals'!B52/10^6</f>
        <v>757.10212339999998</v>
      </c>
      <c r="C53" s="86">
        <f>'[1]GHG emissions totals'!C52/10^6</f>
        <v>748.47140100000001</v>
      </c>
      <c r="D53" s="86">
        <f>'[1]GHG emissions totals'!D52/10^6</f>
        <v>735.71831479999992</v>
      </c>
      <c r="E53" s="86">
        <f>'[1]GHG emissions totals'!E52/10^6</f>
        <v>709.655934</v>
      </c>
      <c r="F53" s="86">
        <f>'[1]GHG emissions totals'!F52/10^6</f>
        <v>606.3962894</v>
      </c>
      <c r="G53" s="86">
        <f>'[1]GHG emissions totals'!G52/10^6</f>
        <v>0</v>
      </c>
      <c r="H53" s="86">
        <f>'[1]GHG emissions totals'!H52/10^6</f>
        <v>0</v>
      </c>
      <c r="I53" s="86">
        <f>'[1]GHG emissions totals'!I52/10^6</f>
        <v>0</v>
      </c>
      <c r="J53" s="86">
        <f>'[1]GHG emissions totals'!J52/10^6</f>
        <v>0</v>
      </c>
      <c r="K53" s="86">
        <f>'[1]GHG emissions totals'!K52/10^6</f>
        <v>0</v>
      </c>
      <c r="L53" s="86">
        <f t="shared" si="0"/>
        <v>1689.8859921156309</v>
      </c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</row>
    <row r="54" spans="1:25" x14ac:dyDescent="0.25">
      <c r="A54" s="86">
        <v>2046</v>
      </c>
      <c r="B54" s="86">
        <f>'[1]GHG emissions totals'!B53/10^6</f>
        <v>726.73130739999999</v>
      </c>
      <c r="C54" s="86">
        <f>'[1]GHG emissions totals'!C53/10^6</f>
        <v>719.56659939999997</v>
      </c>
      <c r="D54" s="86">
        <f>'[1]GHG emissions totals'!D53/10^6</f>
        <v>706.77873929999998</v>
      </c>
      <c r="E54" s="86">
        <f>'[1]GHG emissions totals'!E53/10^6</f>
        <v>680.56246179999994</v>
      </c>
      <c r="F54" s="86">
        <f>'[1]GHG emissions totals'!F53/10^6</f>
        <v>579.50555179999992</v>
      </c>
      <c r="G54" s="86">
        <f>'[1]GHG emissions totals'!G53/10^6</f>
        <v>0</v>
      </c>
      <c r="H54" s="86">
        <f>'[1]GHG emissions totals'!H53/10^6</f>
        <v>0</v>
      </c>
      <c r="I54" s="86">
        <f>'[1]GHG emissions totals'!I53/10^6</f>
        <v>0</v>
      </c>
      <c r="J54" s="86">
        <f>'[1]GHG emissions totals'!J53/10^6</f>
        <v>0</v>
      </c>
      <c r="K54" s="86">
        <f>'[1]GHG emissions totals'!K53/10^6</f>
        <v>0</v>
      </c>
      <c r="L54" s="86">
        <f t="shared" si="0"/>
        <v>1689.8859921156309</v>
      </c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</row>
    <row r="55" spans="1:25" x14ac:dyDescent="0.25">
      <c r="A55" s="86">
        <v>2047</v>
      </c>
      <c r="B55" s="86">
        <f>'[1]GHG emissions totals'!B54/10^6</f>
        <v>697.17213320000008</v>
      </c>
      <c r="C55" s="86">
        <f>'[1]GHG emissions totals'!C54/10^6</f>
        <v>691.4945894</v>
      </c>
      <c r="D55" s="86">
        <f>'[1]GHG emissions totals'!D54/10^6</f>
        <v>678.63116820000005</v>
      </c>
      <c r="E55" s="86">
        <f>'[1]GHG emissions totals'!E54/10^6</f>
        <v>652.40244840000003</v>
      </c>
      <c r="F55" s="86">
        <f>'[1]GHG emissions totals'!F54/10^6</f>
        <v>553.96237259999998</v>
      </c>
      <c r="G55" s="86">
        <f>'[1]GHG emissions totals'!G54/10^6</f>
        <v>0</v>
      </c>
      <c r="H55" s="86">
        <f>'[1]GHG emissions totals'!H54/10^6</f>
        <v>0</v>
      </c>
      <c r="I55" s="86">
        <f>'[1]GHG emissions totals'!I54/10^6</f>
        <v>0</v>
      </c>
      <c r="J55" s="86">
        <f>'[1]GHG emissions totals'!J54/10^6</f>
        <v>0</v>
      </c>
      <c r="K55" s="86">
        <f>'[1]GHG emissions totals'!K54/10^6</f>
        <v>0</v>
      </c>
      <c r="L55" s="86">
        <f t="shared" si="0"/>
        <v>1689.8859921156309</v>
      </c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</row>
    <row r="56" spans="1:25" x14ac:dyDescent="0.25">
      <c r="A56" s="86">
        <v>2048</v>
      </c>
      <c r="B56" s="86">
        <f>'[1]GHG emissions totals'!B55/10^6</f>
        <v>668.74371250000002</v>
      </c>
      <c r="C56" s="86">
        <f>'[1]GHG emissions totals'!C55/10^6</f>
        <v>664.50773849999996</v>
      </c>
      <c r="D56" s="86">
        <f>'[1]GHG emissions totals'!D55/10^6</f>
        <v>651.64891499999999</v>
      </c>
      <c r="E56" s="86">
        <f>'[1]GHG emissions totals'!E55/10^6</f>
        <v>625.11557429999993</v>
      </c>
      <c r="F56" s="86">
        <f>'[1]GHG emissions totals'!F55/10^6</f>
        <v>529.69606150000004</v>
      </c>
      <c r="G56" s="86">
        <f>'[1]GHG emissions totals'!G55/10^6</f>
        <v>0</v>
      </c>
      <c r="H56" s="86">
        <f>'[1]GHG emissions totals'!H55/10^6</f>
        <v>0</v>
      </c>
      <c r="I56" s="86">
        <f>'[1]GHG emissions totals'!I55/10^6</f>
        <v>0</v>
      </c>
      <c r="J56" s="86">
        <f>'[1]GHG emissions totals'!J55/10^6</f>
        <v>0</v>
      </c>
      <c r="K56" s="86">
        <f>'[1]GHG emissions totals'!K55/10^6</f>
        <v>0</v>
      </c>
      <c r="L56" s="86">
        <f t="shared" si="0"/>
        <v>1689.8859921156309</v>
      </c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</row>
    <row r="57" spans="1:25" x14ac:dyDescent="0.25">
      <c r="A57" s="86">
        <v>2049</v>
      </c>
      <c r="B57" s="86">
        <f>'[1]GHG emissions totals'!B56/10^6</f>
        <v>638.86208079999994</v>
      </c>
      <c r="C57" s="86">
        <f>'[1]GHG emissions totals'!C56/10^6</f>
        <v>635.88303770000005</v>
      </c>
      <c r="D57" s="86">
        <f>'[1]GHG emissions totals'!D56/10^6</f>
        <v>623.18069370000001</v>
      </c>
      <c r="E57" s="86">
        <f>'[1]GHG emissions totals'!E56/10^6</f>
        <v>596.73757069999999</v>
      </c>
      <c r="F57" s="86">
        <f>'[1]GHG emissions totals'!F56/10^6</f>
        <v>505.71153570000001</v>
      </c>
      <c r="G57" s="86">
        <f>'[1]GHG emissions totals'!G56/10^6</f>
        <v>0</v>
      </c>
      <c r="H57" s="86">
        <f>'[1]GHG emissions totals'!H56/10^6</f>
        <v>0</v>
      </c>
      <c r="I57" s="86">
        <f>'[1]GHG emissions totals'!I56/10^6</f>
        <v>0</v>
      </c>
      <c r="J57" s="86">
        <f>'[1]GHG emissions totals'!J56/10^6</f>
        <v>0</v>
      </c>
      <c r="K57" s="86">
        <f>'[1]GHG emissions totals'!K56/10^6</f>
        <v>0</v>
      </c>
      <c r="L57" s="86">
        <f t="shared" si="0"/>
        <v>1689.8859921156309</v>
      </c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</row>
    <row r="58" spans="1:25" x14ac:dyDescent="0.25">
      <c r="A58" s="86">
        <v>2050</v>
      </c>
      <c r="B58" s="86">
        <f>'[1]GHG emissions totals'!B57/10^6</f>
        <v>608.10330650000003</v>
      </c>
      <c r="C58" s="86">
        <f>'[1]GHG emissions totals'!C57/10^6</f>
        <v>606.14029620000008</v>
      </c>
      <c r="D58" s="86">
        <f>'[1]GHG emissions totals'!D57/10^6</f>
        <v>593.89771800000005</v>
      </c>
      <c r="E58" s="86">
        <f>'[1]GHG emissions totals'!E57/10^6</f>
        <v>567.7226273</v>
      </c>
      <c r="F58" s="86">
        <f>'[1]GHG emissions totals'!F57/10^6</f>
        <v>481.89547019999998</v>
      </c>
      <c r="G58" s="86">
        <f>'[1]GHG emissions totals'!G57/10^6</f>
        <v>0</v>
      </c>
      <c r="H58" s="86">
        <f>'[1]GHG emissions totals'!H57/10^6</f>
        <v>0</v>
      </c>
      <c r="I58" s="86">
        <f>'[1]GHG emissions totals'!I57/10^6</f>
        <v>0</v>
      </c>
      <c r="J58" s="86">
        <f>'[1]GHG emissions totals'!J57/10^6</f>
        <v>0</v>
      </c>
      <c r="K58" s="86">
        <f>'[1]GHG emissions totals'!K57/10^6</f>
        <v>0</v>
      </c>
      <c r="L58" s="86">
        <f t="shared" si="0"/>
        <v>1689.8859921156309</v>
      </c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</row>
    <row r="59" spans="1:25" x14ac:dyDescent="0.25">
      <c r="A59" s="86">
        <v>2051</v>
      </c>
      <c r="B59" s="86">
        <f>'[1]GHG emissions totals'!B58/10^6</f>
        <v>607.79077686554433</v>
      </c>
      <c r="C59" s="86">
        <f>'[1]GHG emissions totals'!C58/10^6</f>
        <v>605.82877543835411</v>
      </c>
      <c r="D59" s="86">
        <f>'[1]GHG emissions totals'!D58/10^6</f>
        <v>593.59248920955167</v>
      </c>
      <c r="E59" s="86">
        <f>'[1]GHG emissions totals'!E58/10^6</f>
        <v>567.43085097961853</v>
      </c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</row>
    <row r="60" spans="1:25" x14ac:dyDescent="0.25">
      <c r="A60" s="86">
        <v>2052</v>
      </c>
      <c r="B60" s="86">
        <f>'[1]GHG emissions totals'!B59/10^6</f>
        <v>607.47824723108863</v>
      </c>
      <c r="C60" s="86">
        <f>'[1]GHG emissions totals'!C59/10^6</f>
        <v>605.51725467670826</v>
      </c>
      <c r="D60" s="86">
        <f>'[1]GHG emissions totals'!D59/10^6</f>
        <v>593.2872604191034</v>
      </c>
      <c r="E60" s="86">
        <f>'[1]GHG emissions totals'!E59/10^6</f>
        <v>567.13907465923717</v>
      </c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</row>
    <row r="61" spans="1:25" x14ac:dyDescent="0.25">
      <c r="A61" s="86">
        <v>2053</v>
      </c>
      <c r="B61" s="86">
        <f>'[1]GHG emissions totals'!B60/10^6</f>
        <v>607.16571759663293</v>
      </c>
      <c r="C61" s="86">
        <f>'[1]GHG emissions totals'!C60/10^6</f>
        <v>605.2057339150623</v>
      </c>
      <c r="D61" s="86">
        <f>'[1]GHG emissions totals'!D60/10^6</f>
        <v>592.98203162865502</v>
      </c>
      <c r="E61" s="86">
        <f>'[1]GHG emissions totals'!E60/10^6</f>
        <v>566.84729833885569</v>
      </c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</row>
    <row r="62" spans="1:25" x14ac:dyDescent="0.25">
      <c r="A62" s="86">
        <v>2054</v>
      </c>
      <c r="B62" s="86">
        <f>'[1]GHG emissions totals'!B61/10^6</f>
        <v>606.85318796217723</v>
      </c>
      <c r="C62" s="86">
        <f>'[1]GHG emissions totals'!C61/10^6</f>
        <v>604.89421315341644</v>
      </c>
      <c r="D62" s="86">
        <f>'[1]GHG emissions totals'!D61/10^6</f>
        <v>592.67680283820675</v>
      </c>
      <c r="E62" s="86">
        <f>'[1]GHG emissions totals'!E61/10^6</f>
        <v>566.55552201847433</v>
      </c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</row>
    <row r="63" spans="1:25" x14ac:dyDescent="0.25">
      <c r="A63" s="86">
        <v>2055</v>
      </c>
      <c r="B63" s="86">
        <f>'[1]GHG emissions totals'!B62/10^6</f>
        <v>606.54065832772164</v>
      </c>
      <c r="C63" s="86">
        <f>'[1]GHG emissions totals'!C62/10^6</f>
        <v>604.58269239177048</v>
      </c>
      <c r="D63" s="86">
        <f>'[1]GHG emissions totals'!D62/10^6</f>
        <v>592.37157404775849</v>
      </c>
      <c r="E63" s="86">
        <f>'[1]GHG emissions totals'!E62/10^6</f>
        <v>566.26374569809298</v>
      </c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</row>
    <row r="64" spans="1:25" x14ac:dyDescent="0.25">
      <c r="A64" s="86">
        <v>2056</v>
      </c>
      <c r="B64" s="86">
        <f>'[1]GHG emissions totals'!B63/10^6</f>
        <v>606.22812869326594</v>
      </c>
      <c r="C64" s="86">
        <f>'[1]GHG emissions totals'!C63/10^6</f>
        <v>604.27117163012451</v>
      </c>
      <c r="D64" s="86">
        <f>'[1]GHG emissions totals'!D63/10^6</f>
        <v>592.0663452573101</v>
      </c>
      <c r="E64" s="86">
        <f>'[1]GHG emissions totals'!E63/10^6</f>
        <v>565.9719693777115</v>
      </c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</row>
    <row r="65" spans="1:25" x14ac:dyDescent="0.25">
      <c r="A65" s="86">
        <v>2057</v>
      </c>
      <c r="B65" s="86">
        <f>'[1]GHG emissions totals'!B64/10^6</f>
        <v>605.91559905881024</v>
      </c>
      <c r="C65" s="86">
        <f>'[1]GHG emissions totals'!C64/10^6</f>
        <v>603.95965086847866</v>
      </c>
      <c r="D65" s="86">
        <f>'[1]GHG emissions totals'!D64/10^6</f>
        <v>591.76111646686184</v>
      </c>
      <c r="E65" s="86">
        <f>'[1]GHG emissions totals'!E64/10^6</f>
        <v>565.68019305733014</v>
      </c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</row>
    <row r="66" spans="1:25" x14ac:dyDescent="0.25">
      <c r="A66" s="86">
        <v>2058</v>
      </c>
      <c r="B66" s="86">
        <f>'[1]GHG emissions totals'!B65/10^6</f>
        <v>605.60306942435454</v>
      </c>
      <c r="C66" s="86">
        <f>'[1]GHG emissions totals'!C65/10^6</f>
        <v>603.6481301068327</v>
      </c>
      <c r="D66" s="86">
        <f>'[1]GHG emissions totals'!D65/10^6</f>
        <v>591.45588767641357</v>
      </c>
      <c r="E66" s="86">
        <f>'[1]GHG emissions totals'!E65/10^6</f>
        <v>565.38841673694878</v>
      </c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</row>
    <row r="67" spans="1:25" x14ac:dyDescent="0.25">
      <c r="A67" s="86">
        <v>2059</v>
      </c>
      <c r="B67" s="86">
        <f>'[1]GHG emissions totals'!B66/10^6</f>
        <v>605.29053978989884</v>
      </c>
      <c r="C67" s="86">
        <f>'[1]GHG emissions totals'!C66/10^6</f>
        <v>603.33660934518684</v>
      </c>
      <c r="D67" s="86">
        <f>'[1]GHG emissions totals'!D66/10^6</f>
        <v>591.15065888596519</v>
      </c>
      <c r="E67" s="86">
        <f>'[1]GHG emissions totals'!E66/10^6</f>
        <v>565.09664041656731</v>
      </c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</row>
    <row r="68" spans="1:25" x14ac:dyDescent="0.25">
      <c r="A68" s="86">
        <v>2060</v>
      </c>
      <c r="B68" s="86">
        <f>'[1]GHG emissions totals'!B67/10^6</f>
        <v>604.97801015544314</v>
      </c>
      <c r="C68" s="86">
        <f>'[1]GHG emissions totals'!C67/10^6</f>
        <v>603.02508858354088</v>
      </c>
      <c r="D68" s="86">
        <f>'[1]GHG emissions totals'!D67/10^6</f>
        <v>590.84543009551692</v>
      </c>
      <c r="E68" s="86">
        <f>'[1]GHG emissions totals'!E67/10^6</f>
        <v>564.80486409618595</v>
      </c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</row>
    <row r="69" spans="1:25" x14ac:dyDescent="0.25">
      <c r="A69" s="86">
        <v>2061</v>
      </c>
      <c r="B69" s="86">
        <f>'[1]GHG emissions totals'!B68/10^6</f>
        <v>604.66548052098756</v>
      </c>
      <c r="C69" s="86">
        <f>'[1]GHG emissions totals'!C68/10^6</f>
        <v>602.71356782189503</v>
      </c>
      <c r="D69" s="86">
        <f>'[1]GHG emissions totals'!D68/10^6</f>
        <v>590.54020130506865</v>
      </c>
      <c r="E69" s="86">
        <f>'[1]GHG emissions totals'!E68/10^6</f>
        <v>564.51308777580448</v>
      </c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</row>
    <row r="70" spans="1:25" x14ac:dyDescent="0.25">
      <c r="A70" s="86">
        <v>2062</v>
      </c>
      <c r="B70" s="86">
        <f>'[1]GHG emissions totals'!B69/10^6</f>
        <v>604.35295088653186</v>
      </c>
      <c r="C70" s="86">
        <f>'[1]GHG emissions totals'!C69/10^6</f>
        <v>602.40204706024906</v>
      </c>
      <c r="D70" s="86">
        <f>'[1]GHG emissions totals'!D69/10^6</f>
        <v>590.23497251462027</v>
      </c>
      <c r="E70" s="86">
        <f>'[1]GHG emissions totals'!E69/10^6</f>
        <v>564.22131145542312</v>
      </c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</row>
    <row r="71" spans="1:25" x14ac:dyDescent="0.25">
      <c r="A71" s="86">
        <v>2063</v>
      </c>
      <c r="B71" s="86">
        <f>'[1]GHG emissions totals'!B70/10^6</f>
        <v>604.04042125207616</v>
      </c>
      <c r="C71" s="86">
        <f>'[1]GHG emissions totals'!C70/10^6</f>
        <v>602.09052629860321</v>
      </c>
      <c r="D71" s="86">
        <f>'[1]GHG emissions totals'!D70/10^6</f>
        <v>589.929743724172</v>
      </c>
      <c r="E71" s="86">
        <f>'[1]GHG emissions totals'!E70/10^6</f>
        <v>563.92953513504176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</row>
    <row r="72" spans="1:25" x14ac:dyDescent="0.25">
      <c r="A72" s="86">
        <v>2064</v>
      </c>
      <c r="B72" s="86">
        <f>'[1]GHG emissions totals'!B71/10^6</f>
        <v>603.72789161762046</v>
      </c>
      <c r="C72" s="86">
        <f>'[1]GHG emissions totals'!C71/10^6</f>
        <v>601.77900553695724</v>
      </c>
      <c r="D72" s="86">
        <f>'[1]GHG emissions totals'!D71/10^6</f>
        <v>589.62451493372373</v>
      </c>
      <c r="E72" s="86">
        <f>'[1]GHG emissions totals'!E71/10^6</f>
        <v>563.63775881466029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</row>
    <row r="73" spans="1:25" x14ac:dyDescent="0.25">
      <c r="A73" s="86">
        <v>2065</v>
      </c>
      <c r="B73" s="86">
        <f>'[1]GHG emissions totals'!B72/10^6</f>
        <v>603.41536198316476</v>
      </c>
      <c r="C73" s="86">
        <f>'[1]GHG emissions totals'!C72/10^6</f>
        <v>601.46748477531139</v>
      </c>
      <c r="D73" s="86">
        <f>'[1]GHG emissions totals'!D72/10^6</f>
        <v>589.31928614327535</v>
      </c>
      <c r="E73" s="86">
        <f>'[1]GHG emissions totals'!E72/10^6</f>
        <v>563.34598249427893</v>
      </c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</row>
    <row r="74" spans="1:25" x14ac:dyDescent="0.25">
      <c r="A74" s="86">
        <v>2066</v>
      </c>
      <c r="B74" s="86">
        <f>'[1]GHG emissions totals'!B73/10^6</f>
        <v>603.23509911513111</v>
      </c>
      <c r="C74" s="86">
        <f>'[1]GHG emissions totals'!C73/10^6</f>
        <v>601.28780381147533</v>
      </c>
      <c r="D74" s="86">
        <f>'[1]GHG emissions totals'!D73/10^6</f>
        <v>589.14323430336424</v>
      </c>
      <c r="E74" s="86">
        <f>'[1]GHG emissions totals'!E73/10^6</f>
        <v>563.17768985723706</v>
      </c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</row>
    <row r="75" spans="1:25" x14ac:dyDescent="0.25">
      <c r="A75" s="86">
        <v>2067</v>
      </c>
      <c r="B75" s="86">
        <f>'[1]GHG emissions totals'!B74/10^6</f>
        <v>603.05483624709757</v>
      </c>
      <c r="C75" s="86">
        <f>'[1]GHG emissions totals'!C74/10^6</f>
        <v>601.10812284763938</v>
      </c>
      <c r="D75" s="86">
        <f>'[1]GHG emissions totals'!D74/10^6</f>
        <v>588.96718246345324</v>
      </c>
      <c r="E75" s="86">
        <f>'[1]GHG emissions totals'!E74/10^6</f>
        <v>563.00939722019541</v>
      </c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</row>
    <row r="76" spans="1:25" x14ac:dyDescent="0.25">
      <c r="A76" s="86">
        <v>2068</v>
      </c>
      <c r="B76" s="86">
        <f>'[1]GHG emissions totals'!B75/10^6</f>
        <v>602.87457337906392</v>
      </c>
      <c r="C76" s="86">
        <f>'[1]GHG emissions totals'!C75/10^6</f>
        <v>600.9284418838032</v>
      </c>
      <c r="D76" s="86">
        <f>'[1]GHG emissions totals'!D75/10^6</f>
        <v>588.79113062354224</v>
      </c>
      <c r="E76" s="86">
        <f>'[1]GHG emissions totals'!E75/10^6</f>
        <v>562.84110458315365</v>
      </c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</row>
    <row r="77" spans="1:25" x14ac:dyDescent="0.25">
      <c r="A77" s="86">
        <v>2069</v>
      </c>
      <c r="B77" s="86">
        <f>'[1]GHG emissions totals'!B76/10^6</f>
        <v>602.69431051103038</v>
      </c>
      <c r="C77" s="86">
        <f>'[1]GHG emissions totals'!C76/10^6</f>
        <v>600.74876091996725</v>
      </c>
      <c r="D77" s="86">
        <f>'[1]GHG emissions totals'!D76/10^6</f>
        <v>588.61507878363125</v>
      </c>
      <c r="E77" s="86">
        <f>'[1]GHG emissions totals'!E76/10^6</f>
        <v>562.67281194611189</v>
      </c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</row>
    <row r="78" spans="1:25" x14ac:dyDescent="0.25">
      <c r="A78" s="86">
        <v>2070</v>
      </c>
      <c r="B78" s="86">
        <f>'[1]GHG emissions totals'!B77/10^6</f>
        <v>602.51404764299696</v>
      </c>
      <c r="C78" s="86">
        <f>'[1]GHG emissions totals'!C77/10^6</f>
        <v>600.5690799561313</v>
      </c>
      <c r="D78" s="86">
        <f>'[1]GHG emissions totals'!D77/10^6</f>
        <v>588.43902694372025</v>
      </c>
      <c r="E78" s="86">
        <f>'[1]GHG emissions totals'!E77/10^6</f>
        <v>562.50451930907025</v>
      </c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x14ac:dyDescent="0.25">
      <c r="A79" s="86">
        <v>2071</v>
      </c>
      <c r="B79" s="86">
        <f>'[1]GHG emissions totals'!B78/10^6</f>
        <v>602.33378477496331</v>
      </c>
      <c r="C79" s="86">
        <f>'[1]GHG emissions totals'!C78/10^6</f>
        <v>600.38939899229524</v>
      </c>
      <c r="D79" s="86">
        <f>'[1]GHG emissions totals'!D78/10^6</f>
        <v>588.26297510380914</v>
      </c>
      <c r="E79" s="86">
        <f>'[1]GHG emissions totals'!E78/10^6</f>
        <v>562.33622667202837</v>
      </c>
    </row>
    <row r="80" spans="1:25" x14ac:dyDescent="0.25">
      <c r="A80" s="86">
        <v>2072</v>
      </c>
      <c r="B80" s="86">
        <f>'[1]GHG emissions totals'!B79/10^6</f>
        <v>602.15352190692977</v>
      </c>
      <c r="C80" s="86">
        <f>'[1]GHG emissions totals'!C79/10^6</f>
        <v>600.20971802845929</v>
      </c>
      <c r="D80" s="86">
        <f>'[1]GHG emissions totals'!D79/10^6</f>
        <v>588.08692326389814</v>
      </c>
      <c r="E80" s="86">
        <f>'[1]GHG emissions totals'!E79/10^6</f>
        <v>562.16793403498673</v>
      </c>
    </row>
    <row r="81" spans="1:5" x14ac:dyDescent="0.25">
      <c r="A81" s="86">
        <v>2073</v>
      </c>
      <c r="B81" s="86">
        <f>'[1]GHG emissions totals'!B80/10^6</f>
        <v>601.97325903889612</v>
      </c>
      <c r="C81" s="86">
        <f>'[1]GHG emissions totals'!C80/10^6</f>
        <v>600.03003706462323</v>
      </c>
      <c r="D81" s="86">
        <f>'[1]GHG emissions totals'!D80/10^6</f>
        <v>587.91087142398703</v>
      </c>
      <c r="E81" s="86">
        <f>'[1]GHG emissions totals'!E80/10^6</f>
        <v>561.99964139794497</v>
      </c>
    </row>
    <row r="82" spans="1:5" x14ac:dyDescent="0.25">
      <c r="A82" s="86">
        <v>2074</v>
      </c>
      <c r="B82" s="86">
        <f>'[1]GHG emissions totals'!B81/10^6</f>
        <v>601.79299617086258</v>
      </c>
      <c r="C82" s="86">
        <f>'[1]GHG emissions totals'!C81/10^6</f>
        <v>599.85035610078728</v>
      </c>
      <c r="D82" s="86">
        <f>'[1]GHG emissions totals'!D81/10^6</f>
        <v>587.73481958407604</v>
      </c>
      <c r="E82" s="86">
        <f>'[1]GHG emissions totals'!E81/10^6</f>
        <v>561.83134876090321</v>
      </c>
    </row>
    <row r="83" spans="1:5" x14ac:dyDescent="0.25">
      <c r="A83" s="86">
        <v>2075</v>
      </c>
      <c r="B83" s="86">
        <f>'[1]GHG emissions totals'!B82/10^6</f>
        <v>601.61273330282904</v>
      </c>
      <c r="C83" s="86">
        <f>'[1]GHG emissions totals'!C82/10^6</f>
        <v>599.67067513695133</v>
      </c>
      <c r="D83" s="86">
        <f>'[1]GHG emissions totals'!D82/10^6</f>
        <v>587.55876774416504</v>
      </c>
      <c r="E83" s="86">
        <f>'[1]GHG emissions totals'!E82/10^6</f>
        <v>561.66305612386157</v>
      </c>
    </row>
    <row r="84" spans="1:5" x14ac:dyDescent="0.25">
      <c r="A84" s="86">
        <v>2076</v>
      </c>
      <c r="B84" s="86">
        <f>'[1]GHG emissions totals'!B83/10^6</f>
        <v>601.43247043479539</v>
      </c>
      <c r="C84" s="86">
        <f>'[1]GHG emissions totals'!C83/10^6</f>
        <v>599.49099417311527</v>
      </c>
      <c r="D84" s="86">
        <f>'[1]GHG emissions totals'!D83/10^6</f>
        <v>587.38271590425393</v>
      </c>
      <c r="E84" s="86">
        <f>'[1]GHG emissions totals'!E83/10^6</f>
        <v>561.49476348681969</v>
      </c>
    </row>
    <row r="85" spans="1:5" x14ac:dyDescent="0.25">
      <c r="A85" s="86">
        <v>2077</v>
      </c>
      <c r="B85" s="86">
        <f>'[1]GHG emissions totals'!B84/10^6</f>
        <v>601.25220756676185</v>
      </c>
      <c r="C85" s="86">
        <f>'[1]GHG emissions totals'!C84/10^6</f>
        <v>599.31131320927932</v>
      </c>
      <c r="D85" s="86">
        <f>'[1]GHG emissions totals'!D84/10^6</f>
        <v>587.20666406434293</v>
      </c>
      <c r="E85" s="86">
        <f>'[1]GHG emissions totals'!E84/10^6</f>
        <v>561.32647084977805</v>
      </c>
    </row>
    <row r="86" spans="1:5" x14ac:dyDescent="0.25">
      <c r="A86" s="86">
        <v>2078</v>
      </c>
      <c r="B86" s="86">
        <f>'[1]GHG emissions totals'!B85/10^6</f>
        <v>601.0719446987282</v>
      </c>
      <c r="C86" s="86">
        <f>'[1]GHG emissions totals'!C85/10^6</f>
        <v>599.13163224544326</v>
      </c>
      <c r="D86" s="86">
        <f>'[1]GHG emissions totals'!D85/10^6</f>
        <v>587.03061222443182</v>
      </c>
      <c r="E86" s="86">
        <f>'[1]GHG emissions totals'!E85/10^6</f>
        <v>561.15817821273629</v>
      </c>
    </row>
    <row r="87" spans="1:5" x14ac:dyDescent="0.25">
      <c r="A87" s="86">
        <v>2079</v>
      </c>
      <c r="B87" s="86">
        <f>'[1]GHG emissions totals'!B86/10^6</f>
        <v>600.89168183069467</v>
      </c>
      <c r="C87" s="86">
        <f>'[1]GHG emissions totals'!C86/10^6</f>
        <v>598.95195128160731</v>
      </c>
      <c r="D87" s="86">
        <f>'[1]GHG emissions totals'!D86/10^6</f>
        <v>586.85456038452094</v>
      </c>
      <c r="E87" s="86">
        <f>'[1]GHG emissions totals'!E86/10^6</f>
        <v>560.98988557569453</v>
      </c>
    </row>
    <row r="88" spans="1:5" x14ac:dyDescent="0.25">
      <c r="A88" s="86">
        <v>2080</v>
      </c>
      <c r="B88" s="86">
        <f>'[1]GHG emissions totals'!B87/10^6</f>
        <v>600.71141896266101</v>
      </c>
      <c r="C88" s="86">
        <f>'[1]GHG emissions totals'!C87/10^6</f>
        <v>598.77227031777124</v>
      </c>
      <c r="D88" s="86">
        <f>'[1]GHG emissions totals'!D87/10^6</f>
        <v>586.67850854460983</v>
      </c>
      <c r="E88" s="86">
        <f>'[1]GHG emissions totals'!E87/10^6</f>
        <v>560.82159293865277</v>
      </c>
    </row>
    <row r="89" spans="1:5" x14ac:dyDescent="0.25">
      <c r="A89" s="86">
        <v>2081</v>
      </c>
      <c r="B89" s="86">
        <f>'[1]GHG emissions totals'!B88/10^6</f>
        <v>597.9117363958527</v>
      </c>
      <c r="C89" s="86">
        <f>'[1]GHG emissions totals'!C88/10^6</f>
        <v>595.98162536950008</v>
      </c>
      <c r="D89" s="86">
        <f>'[1]GHG emissions totals'!D88/10^6</f>
        <v>583.94422792192768</v>
      </c>
      <c r="E89" s="86">
        <f>'[1]GHG emissions totals'!E88/10^6</f>
        <v>558.20782135503373</v>
      </c>
    </row>
    <row r="90" spans="1:5" x14ac:dyDescent="0.25">
      <c r="A90" s="86">
        <v>2082</v>
      </c>
      <c r="B90" s="86">
        <f>'[1]GHG emissions totals'!B89/10^6</f>
        <v>595.11205382904427</v>
      </c>
      <c r="C90" s="86">
        <f>'[1]GHG emissions totals'!C89/10^6</f>
        <v>593.1909804212288</v>
      </c>
      <c r="D90" s="86">
        <f>'[1]GHG emissions totals'!D89/10^6</f>
        <v>581.20994729924553</v>
      </c>
      <c r="E90" s="86">
        <f>'[1]GHG emissions totals'!E89/10^6</f>
        <v>555.59404977141469</v>
      </c>
    </row>
    <row r="91" spans="1:5" x14ac:dyDescent="0.25">
      <c r="A91" s="86">
        <v>2083</v>
      </c>
      <c r="B91" s="86">
        <f>'[1]GHG emissions totals'!B90/10^6</f>
        <v>592.31237126223573</v>
      </c>
      <c r="C91" s="86">
        <f>'[1]GHG emissions totals'!C90/10^6</f>
        <v>590.40033547295752</v>
      </c>
      <c r="D91" s="86">
        <f>'[1]GHG emissions totals'!D90/10^6</f>
        <v>578.47566667656326</v>
      </c>
      <c r="E91" s="86">
        <f>'[1]GHG emissions totals'!E90/10^6</f>
        <v>552.98027818779553</v>
      </c>
    </row>
    <row r="92" spans="1:5" x14ac:dyDescent="0.25">
      <c r="A92" s="86">
        <v>2084</v>
      </c>
      <c r="B92" s="86">
        <f>'[1]GHG emissions totals'!B91/10^6</f>
        <v>589.5126886954273</v>
      </c>
      <c r="C92" s="86">
        <f>'[1]GHG emissions totals'!C91/10^6</f>
        <v>587.60969052468624</v>
      </c>
      <c r="D92" s="86">
        <f>'[1]GHG emissions totals'!D91/10^6</f>
        <v>575.741386053881</v>
      </c>
      <c r="E92" s="86">
        <f>'[1]GHG emissions totals'!E91/10^6</f>
        <v>550.36650660417638</v>
      </c>
    </row>
    <row r="93" spans="1:5" x14ac:dyDescent="0.25">
      <c r="A93" s="86">
        <v>2085</v>
      </c>
      <c r="B93" s="86">
        <f>'[1]GHG emissions totals'!B92/10^6</f>
        <v>586.71300612861899</v>
      </c>
      <c r="C93" s="86">
        <f>'[1]GHG emissions totals'!C92/10^6</f>
        <v>584.81904557641508</v>
      </c>
      <c r="D93" s="86">
        <f>'[1]GHG emissions totals'!D92/10^6</f>
        <v>573.00710543119897</v>
      </c>
      <c r="E93" s="86">
        <f>'[1]GHG emissions totals'!E92/10^6</f>
        <v>547.75273502055745</v>
      </c>
    </row>
    <row r="94" spans="1:5" x14ac:dyDescent="0.25">
      <c r="A94" s="86">
        <v>2086</v>
      </c>
      <c r="B94" s="86">
        <f>'[1]GHG emissions totals'!B93/10^6</f>
        <v>583.91332356181044</v>
      </c>
      <c r="C94" s="86">
        <f>'[1]GHG emissions totals'!C93/10^6</f>
        <v>582.0284006281438</v>
      </c>
      <c r="D94" s="86">
        <f>'[1]GHG emissions totals'!D93/10^6</f>
        <v>570.2728248085167</v>
      </c>
      <c r="E94" s="86">
        <f>'[1]GHG emissions totals'!E93/10^6</f>
        <v>545.1389634369383</v>
      </c>
    </row>
    <row r="95" spans="1:5" x14ac:dyDescent="0.25">
      <c r="A95" s="86">
        <v>2087</v>
      </c>
      <c r="B95" s="86">
        <f>'[1]GHG emissions totals'!B94/10^6</f>
        <v>581.11364099500202</v>
      </c>
      <c r="C95" s="86">
        <f>'[1]GHG emissions totals'!C94/10^6</f>
        <v>579.23775567987252</v>
      </c>
      <c r="D95" s="86">
        <f>'[1]GHG emissions totals'!D94/10^6</f>
        <v>567.53854418583455</v>
      </c>
      <c r="E95" s="86">
        <f>'[1]GHG emissions totals'!E94/10^6</f>
        <v>542.52519185331914</v>
      </c>
    </row>
    <row r="96" spans="1:5" x14ac:dyDescent="0.25">
      <c r="A96" s="86">
        <v>2088</v>
      </c>
      <c r="B96" s="86">
        <f>'[1]GHG emissions totals'!B95/10^6</f>
        <v>578.31395842819359</v>
      </c>
      <c r="C96" s="86">
        <f>'[1]GHG emissions totals'!C95/10^6</f>
        <v>576.44711073160124</v>
      </c>
      <c r="D96" s="86">
        <f>'[1]GHG emissions totals'!D95/10^6</f>
        <v>564.80426356315229</v>
      </c>
      <c r="E96" s="86">
        <f>'[1]GHG emissions totals'!E95/10^6</f>
        <v>539.9114202697001</v>
      </c>
    </row>
    <row r="97" spans="1:5" x14ac:dyDescent="0.25">
      <c r="A97" s="86">
        <v>2089</v>
      </c>
      <c r="B97" s="86">
        <f>'[1]GHG emissions totals'!B96/10^6</f>
        <v>575.51427586138527</v>
      </c>
      <c r="C97" s="86">
        <f>'[1]GHG emissions totals'!C96/10^6</f>
        <v>573.65646578333008</v>
      </c>
      <c r="D97" s="86">
        <f>'[1]GHG emissions totals'!D96/10^6</f>
        <v>562.06998294047025</v>
      </c>
      <c r="E97" s="86">
        <f>'[1]GHG emissions totals'!E96/10^6</f>
        <v>537.29764868608106</v>
      </c>
    </row>
    <row r="98" spans="1:5" x14ac:dyDescent="0.25">
      <c r="A98" s="86">
        <v>2090</v>
      </c>
      <c r="B98" s="86">
        <f>'[1]GHG emissions totals'!B97/10^6</f>
        <v>572.71459329457673</v>
      </c>
      <c r="C98" s="86">
        <f>'[1]GHG emissions totals'!C97/10^6</f>
        <v>570.8658208350588</v>
      </c>
      <c r="D98" s="86">
        <f>'[1]GHG emissions totals'!D97/10^6</f>
        <v>559.33570231778799</v>
      </c>
      <c r="E98" s="86">
        <f>'[1]GHG emissions totals'!E97/10^6</f>
        <v>534.68387710246191</v>
      </c>
    </row>
    <row r="99" spans="1:5" x14ac:dyDescent="0.25">
      <c r="A99" s="86">
        <v>2091</v>
      </c>
      <c r="B99" s="86">
        <f>'[1]GHG emissions totals'!B98/10^6</f>
        <v>569.9149107277683</v>
      </c>
      <c r="C99" s="86">
        <f>'[1]GHG emissions totals'!C98/10^6</f>
        <v>568.07517588678752</v>
      </c>
      <c r="D99" s="86">
        <f>'[1]GHG emissions totals'!D98/10^6</f>
        <v>556.60142169510584</v>
      </c>
      <c r="E99" s="86">
        <f>'[1]GHG emissions totals'!E98/10^6</f>
        <v>532.07010551884287</v>
      </c>
    </row>
    <row r="100" spans="1:5" x14ac:dyDescent="0.25">
      <c r="A100" s="86">
        <v>2092</v>
      </c>
      <c r="B100" s="86">
        <f>'[1]GHG emissions totals'!B99/10^6</f>
        <v>567.11522816095987</v>
      </c>
      <c r="C100" s="86">
        <f>'[1]GHG emissions totals'!C99/10^6</f>
        <v>565.28453093851624</v>
      </c>
      <c r="D100" s="86">
        <f>'[1]GHG emissions totals'!D99/10^6</f>
        <v>553.86714107242358</v>
      </c>
      <c r="E100" s="86">
        <f>'[1]GHG emissions totals'!E99/10^6</f>
        <v>529.45633393522371</v>
      </c>
    </row>
    <row r="101" spans="1:5" x14ac:dyDescent="0.25">
      <c r="A101" s="86">
        <v>2093</v>
      </c>
      <c r="B101" s="86">
        <f>'[1]GHG emissions totals'!B100/10^6</f>
        <v>564.31554559415144</v>
      </c>
      <c r="C101" s="86">
        <f>'[1]GHG emissions totals'!C100/10^6</f>
        <v>562.49388599024508</v>
      </c>
      <c r="D101" s="86">
        <f>'[1]GHG emissions totals'!D100/10^6</f>
        <v>551.13286044974143</v>
      </c>
      <c r="E101" s="86">
        <f>'[1]GHG emissions totals'!E100/10^6</f>
        <v>526.84256235160467</v>
      </c>
    </row>
    <row r="102" spans="1:5" x14ac:dyDescent="0.25">
      <c r="A102" s="86">
        <v>2094</v>
      </c>
      <c r="B102" s="86">
        <f>'[1]GHG emissions totals'!B101/10^6</f>
        <v>561.51586302734302</v>
      </c>
      <c r="C102" s="86">
        <f>'[1]GHG emissions totals'!C101/10^6</f>
        <v>559.7032410419738</v>
      </c>
      <c r="D102" s="86">
        <f>'[1]GHG emissions totals'!D101/10^6</f>
        <v>548.39857982705928</v>
      </c>
      <c r="E102" s="86">
        <f>'[1]GHG emissions totals'!E101/10^6</f>
        <v>524.22879076798563</v>
      </c>
    </row>
    <row r="103" spans="1:5" x14ac:dyDescent="0.25">
      <c r="A103" s="86">
        <v>2095</v>
      </c>
      <c r="B103" s="86">
        <f>'[1]GHG emissions totals'!B102/10^6</f>
        <v>558.71618046053459</v>
      </c>
      <c r="C103" s="86">
        <f>'[1]GHG emissions totals'!C102/10^6</f>
        <v>556.91259609370252</v>
      </c>
      <c r="D103" s="86">
        <f>'[1]GHG emissions totals'!D102/10^6</f>
        <v>545.66429920437702</v>
      </c>
      <c r="E103" s="86">
        <f>'[1]GHG emissions totals'!E102/10^6</f>
        <v>521.61501918436647</v>
      </c>
    </row>
    <row r="104" spans="1:5" x14ac:dyDescent="0.25">
      <c r="A104" s="86">
        <v>2096</v>
      </c>
      <c r="B104" s="86">
        <f>'[1]GHG emissions totals'!B103/10^6</f>
        <v>558.71618046053459</v>
      </c>
      <c r="C104" s="86">
        <f>'[1]GHG emissions totals'!C103/10^6</f>
        <v>556.91259609370252</v>
      </c>
      <c r="D104" s="86">
        <f>'[1]GHG emissions totals'!D103/10^6</f>
        <v>545.66429920437702</v>
      </c>
      <c r="E104" s="86">
        <f>'[1]GHG emissions totals'!E103/10^6</f>
        <v>521.61501918436647</v>
      </c>
    </row>
    <row r="105" spans="1:5" x14ac:dyDescent="0.25">
      <c r="A105" s="86">
        <v>2097</v>
      </c>
      <c r="B105" s="86">
        <f>'[1]GHG emissions totals'!B104/10^6</f>
        <v>558.71618046053459</v>
      </c>
      <c r="C105" s="86">
        <f>'[1]GHG emissions totals'!C104/10^6</f>
        <v>556.91259609370252</v>
      </c>
      <c r="D105" s="86">
        <f>'[1]GHG emissions totals'!D104/10^6</f>
        <v>545.66429920437702</v>
      </c>
      <c r="E105" s="86">
        <f>'[1]GHG emissions totals'!E104/10^6</f>
        <v>521.61501918436647</v>
      </c>
    </row>
    <row r="106" spans="1:5" x14ac:dyDescent="0.25">
      <c r="A106" s="86">
        <v>2098</v>
      </c>
      <c r="B106" s="86">
        <f>'[1]GHG emissions totals'!B105/10^6</f>
        <v>558.71618046053459</v>
      </c>
      <c r="C106" s="86">
        <f>'[1]GHG emissions totals'!C105/10^6</f>
        <v>556.91259609370252</v>
      </c>
      <c r="D106" s="86">
        <f>'[1]GHG emissions totals'!D105/10^6</f>
        <v>545.66429920437702</v>
      </c>
      <c r="E106" s="86">
        <f>'[1]GHG emissions totals'!E105/10^6</f>
        <v>521.61501918436647</v>
      </c>
    </row>
    <row r="107" spans="1:5" x14ac:dyDescent="0.25">
      <c r="A107" s="86">
        <v>2099</v>
      </c>
      <c r="B107" s="86">
        <f>'[1]GHG emissions totals'!B106/10^6</f>
        <v>558.71618046053459</v>
      </c>
      <c r="C107" s="86">
        <f>'[1]GHG emissions totals'!C106/10^6</f>
        <v>556.91259609370252</v>
      </c>
      <c r="D107" s="86">
        <f>'[1]GHG emissions totals'!D106/10^6</f>
        <v>545.66429920437702</v>
      </c>
      <c r="E107" s="86">
        <f>'[1]GHG emissions totals'!E106/10^6</f>
        <v>521.61501918436647</v>
      </c>
    </row>
    <row r="108" spans="1:5" x14ac:dyDescent="0.25">
      <c r="A108" s="86">
        <v>2100</v>
      </c>
      <c r="B108" s="86">
        <f>'[1]GHG emissions totals'!B107/10^6</f>
        <v>558.71618046053459</v>
      </c>
      <c r="C108" s="86">
        <f>'[1]GHG emissions totals'!C107/10^6</f>
        <v>556.91259609370252</v>
      </c>
      <c r="D108" s="86">
        <f>'[1]GHG emissions totals'!D107/10^6</f>
        <v>545.66429920437702</v>
      </c>
      <c r="E108" s="86">
        <f>'[1]GHG emissions totals'!E107/10^6</f>
        <v>521.61501918436647</v>
      </c>
    </row>
  </sheetData>
  <phoneticPr fontId="17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M16"/>
  <sheetViews>
    <sheetView zoomScale="120" zoomScaleNormal="120" workbookViewId="0"/>
  </sheetViews>
  <sheetFormatPr defaultRowHeight="15" x14ac:dyDescent="0.25"/>
  <cols>
    <col min="4" max="4" width="11.5703125" customWidth="1"/>
    <col min="6" max="6" width="15.28515625" customWidth="1"/>
    <col min="7" max="7" width="23.5703125" customWidth="1"/>
    <col min="10" max="10" width="10.42578125" customWidth="1"/>
  </cols>
  <sheetData>
    <row r="1" spans="1:13" x14ac:dyDescent="0.25">
      <c r="A1" s="44" t="s">
        <v>97</v>
      </c>
      <c r="B1" s="24"/>
      <c r="C1" s="24"/>
      <c r="D1" s="24"/>
      <c r="E1" s="24"/>
      <c r="F1" s="24"/>
      <c r="G1" s="24"/>
      <c r="H1" s="24"/>
      <c r="I1" s="24"/>
      <c r="J1" s="24"/>
    </row>
    <row r="2" spans="1:13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3" ht="39" customHeight="1" x14ac:dyDescent="0.25">
      <c r="A3" s="256" t="s">
        <v>68</v>
      </c>
      <c r="B3" s="256" t="s">
        <v>98</v>
      </c>
      <c r="C3" s="256"/>
      <c r="D3" s="256"/>
      <c r="E3" s="256" t="s">
        <v>99</v>
      </c>
      <c r="F3" s="256"/>
      <c r="G3" s="256"/>
      <c r="H3" s="256" t="s">
        <v>100</v>
      </c>
      <c r="I3" s="256"/>
      <c r="J3" s="256"/>
    </row>
    <row r="4" spans="1:13" ht="25.5" x14ac:dyDescent="0.25">
      <c r="A4" s="256"/>
      <c r="B4" s="102"/>
      <c r="C4" s="102"/>
      <c r="D4" s="102" t="s">
        <v>101</v>
      </c>
      <c r="E4" s="102"/>
      <c r="F4" s="102" t="s">
        <v>102</v>
      </c>
      <c r="G4" s="102" t="s">
        <v>101</v>
      </c>
      <c r="H4" s="102"/>
      <c r="I4" s="102"/>
      <c r="J4" s="102" t="s">
        <v>101</v>
      </c>
    </row>
    <row r="5" spans="1:13" x14ac:dyDescent="0.25">
      <c r="A5" s="82">
        <v>2022</v>
      </c>
      <c r="B5" s="103"/>
      <c r="C5" s="103"/>
      <c r="D5" s="104">
        <f>'[1]GHG emissions totals'!B29/10^6</f>
        <v>1436.757325</v>
      </c>
      <c r="E5" s="47"/>
      <c r="F5" s="47"/>
      <c r="G5" s="181">
        <v>271309893</v>
      </c>
      <c r="H5" s="105"/>
      <c r="I5" s="105"/>
      <c r="J5" s="118">
        <f>D5*10^6/G5</f>
        <v>5.2956319031094088</v>
      </c>
      <c r="M5" t="s">
        <v>103</v>
      </c>
    </row>
    <row r="6" spans="1:13" x14ac:dyDescent="0.25">
      <c r="A6" s="82">
        <v>2023</v>
      </c>
      <c r="B6" s="103"/>
      <c r="C6" s="103"/>
      <c r="D6" s="104">
        <f>'[1]GHG emissions totals'!B30/10^6</f>
        <v>1450.1329310000001</v>
      </c>
      <c r="E6" s="47"/>
      <c r="F6" s="47"/>
      <c r="G6" s="181">
        <v>269539960.89999998</v>
      </c>
      <c r="H6" s="105"/>
      <c r="I6" s="105"/>
      <c r="J6" s="118">
        <f t="shared" ref="J6:J15" si="0">D6*10^6/G6</f>
        <v>5.3800294626369078</v>
      </c>
    </row>
    <row r="7" spans="1:13" x14ac:dyDescent="0.25">
      <c r="A7" s="82">
        <v>2024</v>
      </c>
      <c r="B7" s="103"/>
      <c r="C7" s="103"/>
      <c r="D7" s="104">
        <f>'[1]GHG emissions totals'!B31/10^6</f>
        <v>1438.0149879999999</v>
      </c>
      <c r="E7" s="47"/>
      <c r="F7" s="47"/>
      <c r="G7" s="181">
        <v>267977815.59999999</v>
      </c>
      <c r="H7" s="105"/>
      <c r="I7" s="105"/>
      <c r="J7" s="118">
        <f t="shared" si="0"/>
        <v>5.3661717660482342</v>
      </c>
    </row>
    <row r="8" spans="1:13" x14ac:dyDescent="0.25">
      <c r="A8" s="82">
        <v>2025</v>
      </c>
      <c r="B8" s="103"/>
      <c r="C8" s="103"/>
      <c r="D8" s="104">
        <f>'[1]GHG emissions totals'!B32/10^6</f>
        <v>1405.595059</v>
      </c>
      <c r="E8" s="47"/>
      <c r="F8" s="47"/>
      <c r="G8" s="181">
        <v>266441049.40000001</v>
      </c>
      <c r="H8" s="105"/>
      <c r="I8" s="105"/>
      <c r="J8" s="118">
        <f t="shared" si="0"/>
        <v>5.2754448391689905</v>
      </c>
    </row>
    <row r="9" spans="1:13" x14ac:dyDescent="0.25">
      <c r="A9" s="82">
        <v>2026</v>
      </c>
      <c r="D9" s="104">
        <f>'[1]GHG emissions totals'!B33/10^6</f>
        <v>1378.201286</v>
      </c>
      <c r="F9" s="47"/>
      <c r="G9" s="181">
        <v>265290294.40000001</v>
      </c>
      <c r="J9" s="118">
        <f t="shared" si="0"/>
        <v>5.1950686289411419</v>
      </c>
    </row>
    <row r="10" spans="1:13" x14ac:dyDescent="0.25">
      <c r="A10" s="82">
        <v>2027</v>
      </c>
      <c r="D10" s="104">
        <f>'[1]GHG emissions totals'!B34/10^6</f>
        <v>1350.345292</v>
      </c>
      <c r="F10" s="47"/>
      <c r="G10" s="181">
        <v>264446573.40000001</v>
      </c>
      <c r="J10" s="118">
        <f t="shared" si="0"/>
        <v>5.1063066336559304</v>
      </c>
    </row>
    <row r="11" spans="1:13" x14ac:dyDescent="0.25">
      <c r="A11" s="82">
        <v>2028</v>
      </c>
      <c r="D11" s="104">
        <f>'[1]GHG emissions totals'!B35/10^6</f>
        <v>1319.186281</v>
      </c>
      <c r="F11" s="47"/>
      <c r="G11" s="181">
        <v>263472139.5</v>
      </c>
      <c r="J11" s="118">
        <f t="shared" si="0"/>
        <v>5.0069289432403155</v>
      </c>
    </row>
    <row r="12" spans="1:13" x14ac:dyDescent="0.25">
      <c r="A12" s="82">
        <v>2029</v>
      </c>
      <c r="D12" s="104">
        <f>'[1]GHG emissions totals'!B36/10^6</f>
        <v>1287.335417</v>
      </c>
      <c r="F12" s="47"/>
      <c r="G12" s="181">
        <v>262458016.09999999</v>
      </c>
      <c r="J12" s="118">
        <f t="shared" si="0"/>
        <v>4.9049194081750134</v>
      </c>
    </row>
    <row r="13" spans="1:13" x14ac:dyDescent="0.25">
      <c r="A13" s="82">
        <v>2030</v>
      </c>
      <c r="D13" s="104">
        <f>'[1]GHG emissions totals'!B37/10^6</f>
        <v>1255.016314</v>
      </c>
      <c r="F13" s="47"/>
      <c r="G13" s="181">
        <v>261634235.90000001</v>
      </c>
      <c r="J13" s="118">
        <f t="shared" si="0"/>
        <v>4.7968352065349871</v>
      </c>
    </row>
    <row r="14" spans="1:13" x14ac:dyDescent="0.25">
      <c r="A14" s="82">
        <v>2031</v>
      </c>
      <c r="D14" s="104">
        <f>'[1]GHG emissions totals'!B38/10^6</f>
        <v>1220.5613069999999</v>
      </c>
      <c r="F14" s="47"/>
      <c r="G14" s="181">
        <v>260729912.90000001</v>
      </c>
      <c r="J14" s="118">
        <f t="shared" si="0"/>
        <v>4.6813244150782669</v>
      </c>
    </row>
    <row r="15" spans="1:13" x14ac:dyDescent="0.25">
      <c r="A15" s="82">
        <v>2032</v>
      </c>
      <c r="D15" s="104">
        <f>'[1]GHG emissions totals'!B39/10^6</f>
        <v>1183.348667</v>
      </c>
      <c r="F15" s="47"/>
      <c r="G15" s="181">
        <v>260139773.69999999</v>
      </c>
      <c r="J15" s="118">
        <f t="shared" si="0"/>
        <v>4.5488955808990159</v>
      </c>
    </row>
    <row r="16" spans="1:13" x14ac:dyDescent="0.25">
      <c r="D16" s="104"/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8" tint="0.39997558519241921"/>
  </sheetPr>
  <dimension ref="A1:K34"/>
  <sheetViews>
    <sheetView workbookViewId="0"/>
  </sheetViews>
  <sheetFormatPr defaultRowHeight="15" x14ac:dyDescent="0.25"/>
  <cols>
    <col min="2" max="2" width="12" bestFit="1" customWidth="1"/>
  </cols>
  <sheetData>
    <row r="1" spans="1:11" x14ac:dyDescent="0.25">
      <c r="A1" s="44" t="s">
        <v>104</v>
      </c>
      <c r="B1" s="24"/>
      <c r="C1" s="24"/>
      <c r="D1" s="24"/>
      <c r="E1" s="24"/>
      <c r="F1" s="24"/>
      <c r="G1" s="24"/>
    </row>
    <row r="2" spans="1:11" x14ac:dyDescent="0.25">
      <c r="A2" s="24"/>
      <c r="B2" s="24"/>
      <c r="C2" s="24"/>
      <c r="D2" s="24"/>
      <c r="E2" s="24"/>
      <c r="F2" s="24"/>
      <c r="G2" s="24"/>
    </row>
    <row r="3" spans="1:11" x14ac:dyDescent="0.25">
      <c r="A3" s="256" t="s">
        <v>68</v>
      </c>
      <c r="B3" s="257" t="s">
        <v>105</v>
      </c>
      <c r="C3" s="257"/>
      <c r="D3" s="257"/>
      <c r="E3" s="257"/>
      <c r="F3" s="257"/>
      <c r="G3" s="257"/>
    </row>
    <row r="4" spans="1:11" x14ac:dyDescent="0.25">
      <c r="A4" s="256"/>
      <c r="B4" s="82" t="s">
        <v>106</v>
      </c>
      <c r="C4" s="44" t="s">
        <v>107</v>
      </c>
      <c r="D4" s="82" t="s">
        <v>108</v>
      </c>
      <c r="E4" s="44" t="s">
        <v>109</v>
      </c>
      <c r="F4" s="82" t="s">
        <v>110</v>
      </c>
      <c r="G4" s="44" t="s">
        <v>111</v>
      </c>
      <c r="H4" s="82" t="s">
        <v>112</v>
      </c>
      <c r="I4" s="44" t="s">
        <v>113</v>
      </c>
      <c r="J4" s="82" t="s">
        <v>114</v>
      </c>
      <c r="K4" s="44" t="s">
        <v>115</v>
      </c>
    </row>
    <row r="5" spans="1:11" x14ac:dyDescent="0.25">
      <c r="A5" s="82">
        <v>2021</v>
      </c>
      <c r="B5" s="103">
        <f>'[1]GHG emissions totals'!B28/10^6</f>
        <v>1503.8555386545486</v>
      </c>
      <c r="C5" s="103">
        <f>'[1]GHG emissions totals'!C28/10^6</f>
        <v>1503.8555386545486</v>
      </c>
      <c r="D5" s="103">
        <f>'[1]GHG emissions totals'!D28/10^6</f>
        <v>1503.8555386545486</v>
      </c>
      <c r="E5" s="103">
        <f>'[1]GHG emissions totals'!E28/10^6</f>
        <v>1503.8555386545486</v>
      </c>
      <c r="F5" s="103">
        <f>'[1]GHG emissions totals'!F28/10^6</f>
        <v>1503.8555386545486</v>
      </c>
      <c r="G5" s="103">
        <f>'[1]GHG emissions totals'!G28/10^6</f>
        <v>1503.8555386545486</v>
      </c>
      <c r="H5" s="103">
        <f>'[1]GHG emissions totals'!H28/10^6</f>
        <v>1503.8555386545486</v>
      </c>
      <c r="I5" s="103">
        <f>'[1]GHG emissions totals'!I28/10^6</f>
        <v>1503.8555386545486</v>
      </c>
      <c r="J5" s="103">
        <f>'[1]GHG emissions totals'!J28/10^6</f>
        <v>1503.8555386545486</v>
      </c>
      <c r="K5" s="103">
        <f>'[1]GHG emissions totals'!K28/10^6</f>
        <v>1503.8555386545486</v>
      </c>
    </row>
    <row r="6" spans="1:11" x14ac:dyDescent="0.25">
      <c r="A6" s="82">
        <v>2022</v>
      </c>
      <c r="B6" s="103">
        <f>'[1]GHG emissions totals'!B29/10^6</f>
        <v>1436.757325</v>
      </c>
      <c r="C6" s="103">
        <f>'[1]GHG emissions totals'!C29/10^6</f>
        <v>1436.757325</v>
      </c>
      <c r="D6" s="103">
        <f>'[1]GHG emissions totals'!D29/10^6</f>
        <v>1436.757325</v>
      </c>
      <c r="E6" s="103">
        <f>'[1]GHG emissions totals'!E29/10^6</f>
        <v>1436.757325</v>
      </c>
      <c r="F6" s="103">
        <f>'[1]GHG emissions totals'!F29/10^6</f>
        <v>1436.757325</v>
      </c>
      <c r="G6" s="103">
        <f>'[1]GHG emissions totals'!G29/10^6</f>
        <v>0</v>
      </c>
      <c r="H6" s="103">
        <f>'[1]GHG emissions totals'!H29/10^6</f>
        <v>0</v>
      </c>
      <c r="I6" s="103">
        <f>'[1]GHG emissions totals'!I29/10^6</f>
        <v>0</v>
      </c>
      <c r="J6" s="103">
        <f>'[1]GHG emissions totals'!J29/10^6</f>
        <v>0</v>
      </c>
      <c r="K6" s="103">
        <f>'[1]GHG emissions totals'!K29/10^6</f>
        <v>0</v>
      </c>
    </row>
    <row r="7" spans="1:11" x14ac:dyDescent="0.25">
      <c r="A7" s="82">
        <v>2023</v>
      </c>
      <c r="B7" s="103">
        <f>'[1]GHG emissions totals'!B30/10^6</f>
        <v>1450.1329310000001</v>
      </c>
      <c r="C7" s="103">
        <f>'[1]GHG emissions totals'!C30/10^6</f>
        <v>1450.1329310000001</v>
      </c>
      <c r="D7" s="103">
        <f>'[1]GHG emissions totals'!D30/10^6</f>
        <v>1450.1329310000001</v>
      </c>
      <c r="E7" s="103">
        <f>'[1]GHG emissions totals'!E30/10^6</f>
        <v>1450.1329310000001</v>
      </c>
      <c r="F7" s="103">
        <f>'[1]GHG emissions totals'!F30/10^6</f>
        <v>1450.1329310000001</v>
      </c>
      <c r="G7" s="103">
        <f>'[1]GHG emissions totals'!G30/10^6</f>
        <v>0</v>
      </c>
      <c r="H7" s="103">
        <f>'[1]GHG emissions totals'!H30/10^6</f>
        <v>0</v>
      </c>
      <c r="I7" s="103">
        <f>'[1]GHG emissions totals'!I30/10^6</f>
        <v>0</v>
      </c>
      <c r="J7" s="103">
        <f>'[1]GHG emissions totals'!J30/10^6</f>
        <v>0</v>
      </c>
      <c r="K7" s="103">
        <f>'[1]GHG emissions totals'!K30/10^6</f>
        <v>0</v>
      </c>
    </row>
    <row r="8" spans="1:11" x14ac:dyDescent="0.25">
      <c r="A8" s="82">
        <v>2024</v>
      </c>
      <c r="B8" s="103">
        <f>'[1]GHG emissions totals'!B31/10^6</f>
        <v>1438.0149879999999</v>
      </c>
      <c r="C8" s="103">
        <f>'[1]GHG emissions totals'!C31/10^6</f>
        <v>1438.0149879999999</v>
      </c>
      <c r="D8" s="103">
        <f>'[1]GHG emissions totals'!D31/10^6</f>
        <v>1438.0149879999999</v>
      </c>
      <c r="E8" s="103">
        <f>'[1]GHG emissions totals'!E31/10^6</f>
        <v>1438.0149879999999</v>
      </c>
      <c r="F8" s="103">
        <f>'[1]GHG emissions totals'!F31/10^6</f>
        <v>1438.0149879999999</v>
      </c>
      <c r="G8" s="103">
        <f>'[1]GHG emissions totals'!G31/10^6</f>
        <v>0</v>
      </c>
      <c r="H8" s="103">
        <f>'[1]GHG emissions totals'!H31/10^6</f>
        <v>0</v>
      </c>
      <c r="I8" s="103">
        <f>'[1]GHG emissions totals'!I31/10^6</f>
        <v>0</v>
      </c>
      <c r="J8" s="103">
        <f>'[1]GHG emissions totals'!J31/10^6</f>
        <v>0</v>
      </c>
      <c r="K8" s="103">
        <f>'[1]GHG emissions totals'!K31/10^6</f>
        <v>0</v>
      </c>
    </row>
    <row r="9" spans="1:11" x14ac:dyDescent="0.25">
      <c r="A9" s="82">
        <v>2025</v>
      </c>
      <c r="B9" s="103">
        <f>'[1]GHG emissions totals'!B32/10^6</f>
        <v>1405.595059</v>
      </c>
      <c r="C9" s="103">
        <f>'[1]GHG emissions totals'!C32/10^6</f>
        <v>1405.595059</v>
      </c>
      <c r="D9" s="103">
        <f>'[1]GHG emissions totals'!D32/10^6</f>
        <v>1405.595059</v>
      </c>
      <c r="E9" s="103">
        <f>'[1]GHG emissions totals'!E32/10^6</f>
        <v>1405.595059</v>
      </c>
      <c r="F9" s="103">
        <f>'[1]GHG emissions totals'!F32/10^6</f>
        <v>1405.595059</v>
      </c>
      <c r="G9" s="103">
        <f>'[1]GHG emissions totals'!G32/10^6</f>
        <v>0</v>
      </c>
      <c r="H9" s="103">
        <f>'[1]GHG emissions totals'!H32/10^6</f>
        <v>0</v>
      </c>
      <c r="I9" s="103">
        <f>'[1]GHG emissions totals'!I32/10^6</f>
        <v>0</v>
      </c>
      <c r="J9" s="103">
        <f>'[1]GHG emissions totals'!J32/10^6</f>
        <v>0</v>
      </c>
      <c r="K9" s="103">
        <f>'[1]GHG emissions totals'!K32/10^6</f>
        <v>0</v>
      </c>
    </row>
    <row r="10" spans="1:11" x14ac:dyDescent="0.25">
      <c r="A10" s="82">
        <v>2026</v>
      </c>
      <c r="B10" s="103">
        <f>'[1]GHG emissions totals'!B33/10^6</f>
        <v>1378.201286</v>
      </c>
      <c r="C10" s="103">
        <f>'[1]GHG emissions totals'!C33/10^6</f>
        <v>1378.201286</v>
      </c>
      <c r="D10" s="103">
        <f>'[1]GHG emissions totals'!D33/10^6</f>
        <v>1378.201286</v>
      </c>
      <c r="E10" s="103">
        <f>'[1]GHG emissions totals'!E33/10^6</f>
        <v>1378.201286</v>
      </c>
      <c r="F10" s="103">
        <f>'[1]GHG emissions totals'!F33/10^6</f>
        <v>1378.201286</v>
      </c>
      <c r="G10" s="103">
        <f>'[1]GHG emissions totals'!G33/10^6</f>
        <v>0</v>
      </c>
      <c r="H10" s="103">
        <f>'[1]GHG emissions totals'!H33/10^6</f>
        <v>0</v>
      </c>
      <c r="I10" s="103">
        <f>'[1]GHG emissions totals'!I33/10^6</f>
        <v>0</v>
      </c>
      <c r="J10" s="103">
        <f>'[1]GHG emissions totals'!J33/10^6</f>
        <v>0</v>
      </c>
      <c r="K10" s="103">
        <f>'[1]GHG emissions totals'!K33/10^6</f>
        <v>0</v>
      </c>
    </row>
    <row r="11" spans="1:11" x14ac:dyDescent="0.25">
      <c r="A11" s="82">
        <v>2027</v>
      </c>
      <c r="B11" s="103">
        <f>'[1]GHG emissions totals'!B34/10^6</f>
        <v>1350.345292</v>
      </c>
      <c r="C11" s="103">
        <f>'[1]GHG emissions totals'!C34/10^6</f>
        <v>1348.3436959999999</v>
      </c>
      <c r="D11" s="103">
        <f>'[1]GHG emissions totals'!D34/10^6</f>
        <v>1347.6942200000001</v>
      </c>
      <c r="E11" s="103">
        <f>'[1]GHG emissions totals'!E34/10^6</f>
        <v>1346.8697520000001</v>
      </c>
      <c r="F11" s="103">
        <f>'[1]GHG emissions totals'!F34/10^6</f>
        <v>1345.9466420000001</v>
      </c>
      <c r="G11" s="103">
        <f>'[1]GHG emissions totals'!G34/10^6</f>
        <v>0</v>
      </c>
      <c r="H11" s="103">
        <f>'[1]GHG emissions totals'!H34/10^6</f>
        <v>0</v>
      </c>
      <c r="I11" s="103">
        <f>'[1]GHG emissions totals'!I34/10^6</f>
        <v>0</v>
      </c>
      <c r="J11" s="103">
        <f>'[1]GHG emissions totals'!J34/10^6</f>
        <v>0</v>
      </c>
      <c r="K11" s="103">
        <f>'[1]GHG emissions totals'!K34/10^6</f>
        <v>0</v>
      </c>
    </row>
    <row r="12" spans="1:11" x14ac:dyDescent="0.25">
      <c r="A12" s="82">
        <v>2028</v>
      </c>
      <c r="B12" s="103">
        <f>'[1]GHG emissions totals'!B35/10^6</f>
        <v>1319.186281</v>
      </c>
      <c r="C12" s="103">
        <f>'[1]GHG emissions totals'!C35/10^6</f>
        <v>1315.1448889999999</v>
      </c>
      <c r="D12" s="103">
        <f>'[1]GHG emissions totals'!D35/10^6</f>
        <v>1313.6398369999999</v>
      </c>
      <c r="E12" s="103">
        <f>'[1]GHG emissions totals'!E35/10^6</f>
        <v>1311.746453</v>
      </c>
      <c r="F12" s="103">
        <f>'[1]GHG emissions totals'!F35/10^6</f>
        <v>1307.8470950000001</v>
      </c>
      <c r="G12" s="103">
        <f>'[1]GHG emissions totals'!G35/10^6</f>
        <v>0</v>
      </c>
      <c r="H12" s="103">
        <f>'[1]GHG emissions totals'!H35/10^6</f>
        <v>0</v>
      </c>
      <c r="I12" s="103">
        <f>'[1]GHG emissions totals'!I35/10^6</f>
        <v>0</v>
      </c>
      <c r="J12" s="103">
        <f>'[1]GHG emissions totals'!J35/10^6</f>
        <v>0</v>
      </c>
      <c r="K12" s="103">
        <f>'[1]GHG emissions totals'!K35/10^6</f>
        <v>0</v>
      </c>
    </row>
    <row r="13" spans="1:11" x14ac:dyDescent="0.25">
      <c r="A13" s="82">
        <v>2029</v>
      </c>
      <c r="B13" s="103">
        <f>'[1]GHG emissions totals'!B36/10^6</f>
        <v>1287.335417</v>
      </c>
      <c r="C13" s="103">
        <f>'[1]GHG emissions totals'!C36/10^6</f>
        <v>1281.2478410000001</v>
      </c>
      <c r="D13" s="103">
        <f>'[1]GHG emissions totals'!D36/10^6</f>
        <v>1278.8794499999999</v>
      </c>
      <c r="E13" s="103">
        <f>'[1]GHG emissions totals'!E36/10^6</f>
        <v>1275.835411</v>
      </c>
      <c r="F13" s="103">
        <f>'[1]GHG emissions totals'!F36/10^6</f>
        <v>1268.2106409999999</v>
      </c>
      <c r="G13" s="103">
        <f>'[1]GHG emissions totals'!G36/10^6</f>
        <v>0</v>
      </c>
      <c r="H13" s="103">
        <f>'[1]GHG emissions totals'!H36/10^6</f>
        <v>0</v>
      </c>
      <c r="I13" s="103">
        <f>'[1]GHG emissions totals'!I36/10^6</f>
        <v>0</v>
      </c>
      <c r="J13" s="103">
        <f>'[1]GHG emissions totals'!J36/10^6</f>
        <v>0</v>
      </c>
      <c r="K13" s="103">
        <f>'[1]GHG emissions totals'!K36/10^6</f>
        <v>0</v>
      </c>
    </row>
    <row r="14" spans="1:11" x14ac:dyDescent="0.25">
      <c r="A14" s="82">
        <v>2030</v>
      </c>
      <c r="B14" s="103">
        <f>'[1]GHG emissions totals'!B37/10^6</f>
        <v>1255.016314</v>
      </c>
      <c r="C14" s="103">
        <f>'[1]GHG emissions totals'!C37/10^6</f>
        <v>1247.695755</v>
      </c>
      <c r="D14" s="103">
        <f>'[1]GHG emissions totals'!D37/10^6</f>
        <v>1244.407635</v>
      </c>
      <c r="E14" s="103">
        <f>'[1]GHG emissions totals'!E37/10^6</f>
        <v>1239.312925</v>
      </c>
      <c r="F14" s="103">
        <f>'[1]GHG emissions totals'!F37/10^6</f>
        <v>1226.146156</v>
      </c>
      <c r="G14" s="103">
        <f>'[1]GHG emissions totals'!G37/10^6</f>
        <v>0</v>
      </c>
      <c r="H14" s="103">
        <f>'[1]GHG emissions totals'!H37/10^6</f>
        <v>0</v>
      </c>
      <c r="I14" s="103">
        <f>'[1]GHG emissions totals'!I37/10^6</f>
        <v>0</v>
      </c>
      <c r="J14" s="103">
        <f>'[1]GHG emissions totals'!J37/10^6</f>
        <v>0</v>
      </c>
      <c r="K14" s="103">
        <f>'[1]GHG emissions totals'!K37/10^6</f>
        <v>0</v>
      </c>
    </row>
    <row r="15" spans="1:11" x14ac:dyDescent="0.25">
      <c r="A15" s="82">
        <v>2031</v>
      </c>
      <c r="B15" s="103">
        <f>'[1]GHG emissions totals'!B38/10^6</f>
        <v>1220.5613069999999</v>
      </c>
      <c r="C15" s="103">
        <f>'[1]GHG emissions totals'!C38/10^6</f>
        <v>1211.959298</v>
      </c>
      <c r="D15" s="103">
        <f>'[1]GHG emissions totals'!D38/10^6</f>
        <v>1207.8107230000001</v>
      </c>
      <c r="E15" s="103">
        <f>'[1]GHG emissions totals'!E38/10^6</f>
        <v>1200.4573089999999</v>
      </c>
      <c r="F15" s="103">
        <f>'[1]GHG emissions totals'!F38/10^6</f>
        <v>1179.7894719999999</v>
      </c>
      <c r="G15" s="103">
        <f>'[1]GHG emissions totals'!G38/10^6</f>
        <v>0</v>
      </c>
      <c r="H15" s="103">
        <f>'[1]GHG emissions totals'!H38/10^6</f>
        <v>0</v>
      </c>
      <c r="I15" s="103">
        <f>'[1]GHG emissions totals'!I38/10^6</f>
        <v>0</v>
      </c>
      <c r="J15" s="103">
        <f>'[1]GHG emissions totals'!J38/10^6</f>
        <v>0</v>
      </c>
      <c r="K15" s="103">
        <f>'[1]GHG emissions totals'!K38/10^6</f>
        <v>0</v>
      </c>
    </row>
    <row r="16" spans="1:11" x14ac:dyDescent="0.25">
      <c r="A16" s="82">
        <v>2032</v>
      </c>
      <c r="B16" s="103">
        <f>'[1]GHG emissions totals'!B39/10^6</f>
        <v>1183.348667</v>
      </c>
      <c r="C16" s="103">
        <f>'[1]GHG emissions totals'!C39/10^6</f>
        <v>1173.4455210000001</v>
      </c>
      <c r="D16" s="103">
        <f>'[1]GHG emissions totals'!D39/10^6</f>
        <v>1168.385358</v>
      </c>
      <c r="E16" s="103">
        <f>'[1]GHG emissions totals'!E39/10^6</f>
        <v>1159.085859</v>
      </c>
      <c r="F16" s="103">
        <f>'[1]GHG emissions totals'!F39/10^6</f>
        <v>1129.156551</v>
      </c>
      <c r="G16" s="103">
        <f>'[1]GHG emissions totals'!G39/10^6</f>
        <v>0</v>
      </c>
      <c r="H16" s="103">
        <f>'[1]GHG emissions totals'!H39/10^6</f>
        <v>0</v>
      </c>
      <c r="I16" s="103">
        <f>'[1]GHG emissions totals'!I39/10^6</f>
        <v>0</v>
      </c>
      <c r="J16" s="103">
        <f>'[1]GHG emissions totals'!J39/10^6</f>
        <v>0</v>
      </c>
      <c r="K16" s="103">
        <f>'[1]GHG emissions totals'!K39/10^6</f>
        <v>0</v>
      </c>
    </row>
    <row r="17" spans="1:11" x14ac:dyDescent="0.25">
      <c r="A17" s="82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x14ac:dyDescent="0.25">
      <c r="A18" s="82"/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x14ac:dyDescent="0.25">
      <c r="A19" s="24"/>
      <c r="B19" s="24">
        <f>B9/'CO2 per vehicle'!$J8</f>
        <v>266.4410494</v>
      </c>
      <c r="C19" s="24"/>
      <c r="D19" s="24"/>
      <c r="E19" s="24"/>
      <c r="F19" s="24"/>
      <c r="G19" s="24"/>
    </row>
    <row r="20" spans="1:11" x14ac:dyDescent="0.25">
      <c r="A20" s="24"/>
      <c r="B20" s="24"/>
      <c r="C20" s="24"/>
      <c r="D20" s="24"/>
      <c r="E20" s="24"/>
      <c r="F20" s="24"/>
      <c r="G20" s="24"/>
    </row>
    <row r="21" spans="1:11" x14ac:dyDescent="0.25">
      <c r="A21" s="256" t="s">
        <v>68</v>
      </c>
      <c r="B21" s="257" t="s">
        <v>116</v>
      </c>
      <c r="C21" s="257"/>
      <c r="D21" s="257"/>
      <c r="E21" s="257"/>
      <c r="F21" s="257"/>
      <c r="G21" s="257"/>
    </row>
    <row r="22" spans="1:11" x14ac:dyDescent="0.25">
      <c r="A22" s="256"/>
      <c r="B22" s="24" t="s">
        <v>117</v>
      </c>
      <c r="C22" s="44" t="s">
        <v>107</v>
      </c>
      <c r="D22" s="44" t="s">
        <v>108</v>
      </c>
      <c r="E22" s="44" t="s">
        <v>109</v>
      </c>
      <c r="F22" s="44" t="s">
        <v>110</v>
      </c>
      <c r="G22" s="44" t="s">
        <v>111</v>
      </c>
      <c r="H22" s="44" t="s">
        <v>112</v>
      </c>
      <c r="I22" s="44" t="s">
        <v>113</v>
      </c>
      <c r="J22" s="44" t="s">
        <v>114</v>
      </c>
      <c r="K22" s="44" t="s">
        <v>115</v>
      </c>
    </row>
    <row r="23" spans="1:11" x14ac:dyDescent="0.25">
      <c r="A23" s="82">
        <v>2021</v>
      </c>
      <c r="B23" s="24"/>
      <c r="C23" s="103">
        <f>C5-$B5</f>
        <v>0</v>
      </c>
      <c r="D23" s="103">
        <f t="shared" ref="C23:F27" si="0">D5-$B5</f>
        <v>0</v>
      </c>
      <c r="E23" s="103">
        <f t="shared" si="0"/>
        <v>0</v>
      </c>
      <c r="F23" s="103">
        <f t="shared" si="0"/>
        <v>0</v>
      </c>
      <c r="G23" s="103">
        <f t="shared" ref="G23:K27" si="1">G5-$B5</f>
        <v>0</v>
      </c>
      <c r="H23" s="103">
        <f t="shared" si="1"/>
        <v>0</v>
      </c>
      <c r="I23" s="103">
        <f t="shared" si="1"/>
        <v>0</v>
      </c>
      <c r="J23" s="103">
        <f t="shared" si="1"/>
        <v>0</v>
      </c>
      <c r="K23" s="103">
        <f t="shared" si="1"/>
        <v>0</v>
      </c>
    </row>
    <row r="24" spans="1:11" x14ac:dyDescent="0.25">
      <c r="A24" s="82">
        <v>2022</v>
      </c>
      <c r="B24" s="24"/>
      <c r="C24" s="103">
        <f t="shared" si="0"/>
        <v>0</v>
      </c>
      <c r="D24" s="103">
        <f t="shared" si="0"/>
        <v>0</v>
      </c>
      <c r="E24" s="103">
        <f t="shared" si="0"/>
        <v>0</v>
      </c>
      <c r="F24" s="103">
        <f t="shared" si="0"/>
        <v>0</v>
      </c>
      <c r="G24" s="103">
        <f t="shared" si="1"/>
        <v>-1436.757325</v>
      </c>
      <c r="H24" s="103">
        <f t="shared" si="1"/>
        <v>-1436.757325</v>
      </c>
      <c r="I24" s="103">
        <f t="shared" si="1"/>
        <v>-1436.757325</v>
      </c>
      <c r="J24" s="103">
        <f t="shared" si="1"/>
        <v>-1436.757325</v>
      </c>
      <c r="K24" s="103">
        <f t="shared" si="1"/>
        <v>-1436.757325</v>
      </c>
    </row>
    <row r="25" spans="1:11" x14ac:dyDescent="0.25">
      <c r="A25" s="82">
        <v>2023</v>
      </c>
      <c r="B25" s="24"/>
      <c r="C25" s="103">
        <f t="shared" si="0"/>
        <v>0</v>
      </c>
      <c r="D25" s="103">
        <f t="shared" si="0"/>
        <v>0</v>
      </c>
      <c r="E25" s="103">
        <f t="shared" si="0"/>
        <v>0</v>
      </c>
      <c r="F25" s="103">
        <f t="shared" si="0"/>
        <v>0</v>
      </c>
      <c r="G25" s="103">
        <f t="shared" si="1"/>
        <v>-1450.1329310000001</v>
      </c>
      <c r="H25" s="103">
        <f t="shared" si="1"/>
        <v>-1450.1329310000001</v>
      </c>
      <c r="I25" s="103">
        <f t="shared" si="1"/>
        <v>-1450.1329310000001</v>
      </c>
      <c r="J25" s="103">
        <f t="shared" si="1"/>
        <v>-1450.1329310000001</v>
      </c>
      <c r="K25" s="103">
        <f t="shared" si="1"/>
        <v>-1450.1329310000001</v>
      </c>
    </row>
    <row r="26" spans="1:11" x14ac:dyDescent="0.25">
      <c r="A26" s="82">
        <v>2024</v>
      </c>
      <c r="B26" s="24"/>
      <c r="C26" s="103">
        <f t="shared" si="0"/>
        <v>0</v>
      </c>
      <c r="D26" s="103">
        <f t="shared" si="0"/>
        <v>0</v>
      </c>
      <c r="E26" s="103">
        <f t="shared" si="0"/>
        <v>0</v>
      </c>
      <c r="F26" s="103">
        <f t="shared" si="0"/>
        <v>0</v>
      </c>
      <c r="G26" s="103">
        <f t="shared" si="1"/>
        <v>-1438.0149879999999</v>
      </c>
      <c r="H26" s="103">
        <f t="shared" si="1"/>
        <v>-1438.0149879999999</v>
      </c>
      <c r="I26" s="103">
        <f t="shared" si="1"/>
        <v>-1438.0149879999999</v>
      </c>
      <c r="J26" s="103">
        <f t="shared" si="1"/>
        <v>-1438.0149879999999</v>
      </c>
      <c r="K26" s="103">
        <f t="shared" si="1"/>
        <v>-1438.0149879999999</v>
      </c>
    </row>
    <row r="27" spans="1:11" x14ac:dyDescent="0.25">
      <c r="A27" s="82">
        <v>2025</v>
      </c>
      <c r="B27" s="24"/>
      <c r="C27" s="103">
        <f>C9-$B9</f>
        <v>0</v>
      </c>
      <c r="D27" s="103">
        <f>D9-$B9</f>
        <v>0</v>
      </c>
      <c r="E27" s="103">
        <f>E9-$B9</f>
        <v>0</v>
      </c>
      <c r="F27" s="103">
        <f t="shared" si="0"/>
        <v>0</v>
      </c>
      <c r="G27" s="103">
        <f t="shared" si="1"/>
        <v>-1405.595059</v>
      </c>
      <c r="H27" s="103">
        <f t="shared" si="1"/>
        <v>-1405.595059</v>
      </c>
      <c r="I27" s="103">
        <f>I9-$B9</f>
        <v>-1405.595059</v>
      </c>
      <c r="J27" s="103">
        <f t="shared" si="1"/>
        <v>-1405.595059</v>
      </c>
      <c r="K27" s="103">
        <f t="shared" si="1"/>
        <v>-1405.595059</v>
      </c>
    </row>
    <row r="28" spans="1:11" x14ac:dyDescent="0.25">
      <c r="A28" s="82">
        <v>2026</v>
      </c>
      <c r="B28" s="24"/>
      <c r="C28" s="103">
        <f t="shared" ref="C28:K28" si="2">C10-$B10</f>
        <v>0</v>
      </c>
      <c r="D28" s="103">
        <f t="shared" si="2"/>
        <v>0</v>
      </c>
      <c r="E28" s="103">
        <f t="shared" si="2"/>
        <v>0</v>
      </c>
      <c r="F28" s="103">
        <f t="shared" si="2"/>
        <v>0</v>
      </c>
      <c r="G28" s="103">
        <f t="shared" si="2"/>
        <v>-1378.201286</v>
      </c>
      <c r="H28" s="103">
        <f t="shared" si="2"/>
        <v>-1378.201286</v>
      </c>
      <c r="I28" s="103">
        <f t="shared" si="2"/>
        <v>-1378.201286</v>
      </c>
      <c r="J28" s="103">
        <f t="shared" si="2"/>
        <v>-1378.201286</v>
      </c>
      <c r="K28" s="103">
        <f t="shared" si="2"/>
        <v>-1378.201286</v>
      </c>
    </row>
    <row r="29" spans="1:11" x14ac:dyDescent="0.25">
      <c r="A29" s="82">
        <v>2027</v>
      </c>
      <c r="B29" s="24"/>
      <c r="C29" s="103">
        <f t="shared" ref="C29:K29" si="3">C11-$B11</f>
        <v>-2.0015960000000632</v>
      </c>
      <c r="D29" s="103">
        <f t="shared" si="3"/>
        <v>-2.6510719999998855</v>
      </c>
      <c r="E29" s="103">
        <f t="shared" si="3"/>
        <v>-3.4755399999999099</v>
      </c>
      <c r="F29" s="103">
        <f t="shared" si="3"/>
        <v>-4.3986499999998614</v>
      </c>
      <c r="G29" s="103">
        <f t="shared" si="3"/>
        <v>-1350.345292</v>
      </c>
      <c r="H29" s="103">
        <f t="shared" si="3"/>
        <v>-1350.345292</v>
      </c>
      <c r="I29" s="103">
        <f t="shared" si="3"/>
        <v>-1350.345292</v>
      </c>
      <c r="J29" s="103">
        <f t="shared" si="3"/>
        <v>-1350.345292</v>
      </c>
      <c r="K29" s="103">
        <f t="shared" si="3"/>
        <v>-1350.345292</v>
      </c>
    </row>
    <row r="30" spans="1:11" x14ac:dyDescent="0.25">
      <c r="A30" s="82">
        <v>2028</v>
      </c>
      <c r="B30" s="24"/>
      <c r="C30" s="103">
        <f t="shared" ref="C30:K30" si="4">C12-$B12</f>
        <v>-4.0413920000000871</v>
      </c>
      <c r="D30" s="103">
        <f t="shared" si="4"/>
        <v>-5.546444000000065</v>
      </c>
      <c r="E30" s="103">
        <f t="shared" si="4"/>
        <v>-7.4398280000000341</v>
      </c>
      <c r="F30" s="103">
        <f t="shared" si="4"/>
        <v>-11.339185999999927</v>
      </c>
      <c r="G30" s="103">
        <f t="shared" si="4"/>
        <v>-1319.186281</v>
      </c>
      <c r="H30" s="103">
        <f t="shared" si="4"/>
        <v>-1319.186281</v>
      </c>
      <c r="I30" s="103">
        <f t="shared" si="4"/>
        <v>-1319.186281</v>
      </c>
      <c r="J30" s="103">
        <f t="shared" si="4"/>
        <v>-1319.186281</v>
      </c>
      <c r="K30" s="103">
        <f t="shared" si="4"/>
        <v>-1319.186281</v>
      </c>
    </row>
    <row r="31" spans="1:11" x14ac:dyDescent="0.25">
      <c r="A31" s="82">
        <v>2029</v>
      </c>
      <c r="B31" s="24"/>
      <c r="C31" s="103">
        <f t="shared" ref="C31:K31" si="5">C13-$B13</f>
        <v>-6.0875759999998991</v>
      </c>
      <c r="D31" s="103">
        <f t="shared" si="5"/>
        <v>-8.4559670000001006</v>
      </c>
      <c r="E31" s="103">
        <f t="shared" si="5"/>
        <v>-11.500005999999985</v>
      </c>
      <c r="F31" s="103">
        <f t="shared" si="5"/>
        <v>-19.124776000000111</v>
      </c>
      <c r="G31" s="103">
        <f t="shared" si="5"/>
        <v>-1287.335417</v>
      </c>
      <c r="H31" s="103">
        <f t="shared" si="5"/>
        <v>-1287.335417</v>
      </c>
      <c r="I31" s="103">
        <f t="shared" si="5"/>
        <v>-1287.335417</v>
      </c>
      <c r="J31" s="103">
        <f t="shared" si="5"/>
        <v>-1287.335417</v>
      </c>
      <c r="K31" s="103">
        <f t="shared" si="5"/>
        <v>-1287.335417</v>
      </c>
    </row>
    <row r="32" spans="1:11" x14ac:dyDescent="0.25">
      <c r="A32" s="82">
        <v>2030</v>
      </c>
      <c r="B32" s="24"/>
      <c r="C32" s="103">
        <f t="shared" ref="C32:K32" si="6">C14-$B14</f>
        <v>-7.3205590000000029</v>
      </c>
      <c r="D32" s="103">
        <f t="shared" si="6"/>
        <v>-10.608678999999938</v>
      </c>
      <c r="E32" s="103">
        <f t="shared" si="6"/>
        <v>-15.703389000000016</v>
      </c>
      <c r="F32" s="103">
        <f t="shared" si="6"/>
        <v>-28.870157999999947</v>
      </c>
      <c r="G32" s="103">
        <f t="shared" si="6"/>
        <v>-1255.016314</v>
      </c>
      <c r="H32" s="103">
        <f t="shared" si="6"/>
        <v>-1255.016314</v>
      </c>
      <c r="I32" s="103">
        <f t="shared" si="6"/>
        <v>-1255.016314</v>
      </c>
      <c r="J32" s="103">
        <f t="shared" si="6"/>
        <v>-1255.016314</v>
      </c>
      <c r="K32" s="103">
        <f t="shared" si="6"/>
        <v>-1255.016314</v>
      </c>
    </row>
    <row r="33" spans="1:11" x14ac:dyDescent="0.25">
      <c r="A33" s="82">
        <v>2031</v>
      </c>
      <c r="B33" s="24"/>
      <c r="C33" s="103">
        <f t="shared" ref="C33:K33" si="7">C15-$B15</f>
        <v>-8.6020089999999527</v>
      </c>
      <c r="D33" s="103">
        <f t="shared" si="7"/>
        <v>-12.75058399999989</v>
      </c>
      <c r="E33" s="103">
        <f t="shared" si="7"/>
        <v>-20.103998000000047</v>
      </c>
      <c r="F33" s="103">
        <f t="shared" si="7"/>
        <v>-40.77183500000001</v>
      </c>
      <c r="G33" s="103">
        <f t="shared" si="7"/>
        <v>-1220.5613069999999</v>
      </c>
      <c r="H33" s="103">
        <f t="shared" si="7"/>
        <v>-1220.5613069999999</v>
      </c>
      <c r="I33" s="103">
        <f t="shared" si="7"/>
        <v>-1220.5613069999999</v>
      </c>
      <c r="J33" s="103">
        <f t="shared" si="7"/>
        <v>-1220.5613069999999</v>
      </c>
      <c r="K33" s="103">
        <f t="shared" si="7"/>
        <v>-1220.5613069999999</v>
      </c>
    </row>
    <row r="34" spans="1:11" x14ac:dyDescent="0.25">
      <c r="A34" s="82">
        <v>2032</v>
      </c>
      <c r="B34" s="24"/>
      <c r="C34" s="103">
        <f>C16-$B16</f>
        <v>-9.9031459999998788</v>
      </c>
      <c r="D34" s="103">
        <f>D16-$B16</f>
        <v>-14.963308999999981</v>
      </c>
      <c r="E34" s="103">
        <f>E16-$B16</f>
        <v>-24.26280799999995</v>
      </c>
      <c r="F34" s="103">
        <f t="shared" ref="F34:H34" si="8">F16-$B16</f>
        <v>-54.192115999999942</v>
      </c>
      <c r="G34" s="103">
        <f t="shared" si="8"/>
        <v>-1183.348667</v>
      </c>
      <c r="H34" s="103">
        <f t="shared" si="8"/>
        <v>-1183.348667</v>
      </c>
      <c r="I34" s="103">
        <f>I16-$B16</f>
        <v>-1183.348667</v>
      </c>
      <c r="J34" s="103">
        <f t="shared" ref="J34:K34" si="9">J16-$B16</f>
        <v>-1183.348667</v>
      </c>
      <c r="K34" s="103">
        <f t="shared" si="9"/>
        <v>-1183.348667</v>
      </c>
    </row>
  </sheetData>
  <mergeCells count="4">
    <mergeCell ref="A3:A4"/>
    <mergeCell ref="B3:G3"/>
    <mergeCell ref="A21:A22"/>
    <mergeCell ref="B21:G21"/>
  </mergeCells>
  <phoneticPr fontId="1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5"/>
  </sheetPr>
  <dimension ref="A4:F7"/>
  <sheetViews>
    <sheetView workbookViewId="0"/>
  </sheetViews>
  <sheetFormatPr defaultRowHeight="15" x14ac:dyDescent="0.25"/>
  <cols>
    <col min="1" max="1" width="17.140625" customWidth="1"/>
  </cols>
  <sheetData>
    <row r="4" spans="1:6" x14ac:dyDescent="0.25">
      <c r="B4" s="106" t="s">
        <v>118</v>
      </c>
      <c r="C4" s="107" t="s">
        <v>119</v>
      </c>
      <c r="D4" s="107" t="s">
        <v>120</v>
      </c>
      <c r="E4" s="107" t="s">
        <v>121</v>
      </c>
      <c r="F4" s="107" t="s">
        <v>122</v>
      </c>
    </row>
    <row r="5" spans="1:6" x14ac:dyDescent="0.25">
      <c r="A5" s="2" t="s">
        <v>11</v>
      </c>
      <c r="B5" s="106">
        <v>5.3476672985517185E-2</v>
      </c>
      <c r="C5" s="106"/>
      <c r="D5" s="106"/>
      <c r="E5" s="106">
        <v>0.12875236669567175</v>
      </c>
      <c r="F5" s="106">
        <v>0.36310159551688348</v>
      </c>
    </row>
    <row r="6" spans="1:6" x14ac:dyDescent="0.25">
      <c r="A6" s="2" t="s">
        <v>8</v>
      </c>
      <c r="B6" s="106">
        <v>5.0204760649369504E-2</v>
      </c>
      <c r="C6" s="106"/>
      <c r="D6" s="106"/>
      <c r="E6" s="106">
        <v>0.20014414173847508</v>
      </c>
      <c r="F6" s="106">
        <v>0.23477832540634516</v>
      </c>
    </row>
    <row r="7" spans="1:6" x14ac:dyDescent="0.25">
      <c r="A7" s="2" t="s">
        <v>5</v>
      </c>
      <c r="B7" s="106">
        <v>4.7211341248418998E-2</v>
      </c>
      <c r="C7" s="106"/>
      <c r="D7" s="106"/>
      <c r="E7" s="106">
        <v>0.24259022558161961</v>
      </c>
      <c r="F7" s="106">
        <v>0.16867647376862901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26F961-8640-4136-BD7A-B4762F3CE8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1811FA-343A-4074-AE28-0FF47DFA825C}"/>
</file>

<file path=customXml/itemProps3.xml><?xml version="1.0" encoding="utf-8"?>
<ds:datastoreItem xmlns:ds="http://schemas.openxmlformats.org/officeDocument/2006/customXml" ds:itemID="{20C36963-744B-40B1-A4F9-35B0A2B5CD22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a92290d7-b971-4e1d-81ee-28387a7fbc93"/>
    <ds:schemaRef ds:uri="61551a5c-c5b0-4157-91ef-0e56f6671ed0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256</vt:i4>
      </vt:variant>
    </vt:vector>
  </HeadingPairs>
  <TitlesOfParts>
    <vt:vector size="273" baseType="lpstr">
      <vt:lpstr>Interface</vt:lpstr>
      <vt:lpstr>Tables (1)</vt:lpstr>
      <vt:lpstr>Tables (2)</vt:lpstr>
      <vt:lpstr>Graphs</vt:lpstr>
      <vt:lpstr>17 Percent Below</vt:lpstr>
      <vt:lpstr>Emissions</vt:lpstr>
      <vt:lpstr>CO2 per vehicle</vt:lpstr>
      <vt:lpstr>Emission Reductions</vt:lpstr>
      <vt:lpstr>ICF SLR Lookup</vt:lpstr>
      <vt:lpstr>CO2 and Temp Alt 0 Alt 1</vt:lpstr>
      <vt:lpstr>CO2 and Temp Alt 2 Alt 3</vt:lpstr>
      <vt:lpstr>CO2 and Temp Alt 4 Alt 5</vt:lpstr>
      <vt:lpstr>ICF SLR Module (1)</vt:lpstr>
      <vt:lpstr>ICF SLR Module (2)</vt:lpstr>
      <vt:lpstr>ICF SLR Module (3)</vt:lpstr>
      <vt:lpstr>ICF SLR Module (4)</vt:lpstr>
      <vt:lpstr>ICF SLR Module (5)</vt:lpstr>
      <vt:lpstr>'CO2 and Temp Alt 0 Alt 1'!ExternalData_1</vt:lpstr>
      <vt:lpstr>'CO2 and Temp Alt 2 Alt 3'!ExternalData_1</vt:lpstr>
      <vt:lpstr>'CO2 and Temp Alt 4 Alt 5'!ExternalData_1</vt:lpstr>
      <vt:lpstr>'CO2 and Temp Alt 0 Alt 1'!ExternalData_10</vt:lpstr>
      <vt:lpstr>'CO2 and Temp Alt 2 Alt 3'!ExternalData_10</vt:lpstr>
      <vt:lpstr>'CO2 and Temp Alt 4 Alt 5'!ExternalData_10</vt:lpstr>
      <vt:lpstr>'CO2 and Temp Alt 0 Alt 1'!ExternalData_11</vt:lpstr>
      <vt:lpstr>'CO2 and Temp Alt 2 Alt 3'!ExternalData_11</vt:lpstr>
      <vt:lpstr>'CO2 and Temp Alt 4 Alt 5'!ExternalData_11</vt:lpstr>
      <vt:lpstr>'CO2 and Temp Alt 0 Alt 1'!ExternalData_12</vt:lpstr>
      <vt:lpstr>'CO2 and Temp Alt 2 Alt 3'!ExternalData_12</vt:lpstr>
      <vt:lpstr>'CO2 and Temp Alt 4 Alt 5'!ExternalData_12</vt:lpstr>
      <vt:lpstr>'CO2 and Temp Alt 0 Alt 1'!ExternalData_13</vt:lpstr>
      <vt:lpstr>'CO2 and Temp Alt 2 Alt 3'!ExternalData_13</vt:lpstr>
      <vt:lpstr>'CO2 and Temp Alt 4 Alt 5'!ExternalData_13</vt:lpstr>
      <vt:lpstr>'CO2 and Temp Alt 0 Alt 1'!ExternalData_14</vt:lpstr>
      <vt:lpstr>'CO2 and Temp Alt 2 Alt 3'!ExternalData_14</vt:lpstr>
      <vt:lpstr>'CO2 and Temp Alt 4 Alt 5'!ExternalData_14</vt:lpstr>
      <vt:lpstr>'CO2 and Temp Alt 0 Alt 1'!ExternalData_15</vt:lpstr>
      <vt:lpstr>'CO2 and Temp Alt 2 Alt 3'!ExternalData_15</vt:lpstr>
      <vt:lpstr>'CO2 and Temp Alt 4 Alt 5'!ExternalData_15</vt:lpstr>
      <vt:lpstr>'CO2 and Temp Alt 0 Alt 1'!ExternalData_16</vt:lpstr>
      <vt:lpstr>'CO2 and Temp Alt 2 Alt 3'!ExternalData_16</vt:lpstr>
      <vt:lpstr>'CO2 and Temp Alt 4 Alt 5'!ExternalData_16</vt:lpstr>
      <vt:lpstr>'CO2 and Temp Alt 0 Alt 1'!ExternalData_17</vt:lpstr>
      <vt:lpstr>'CO2 and Temp Alt 2 Alt 3'!ExternalData_17</vt:lpstr>
      <vt:lpstr>'CO2 and Temp Alt 4 Alt 5'!ExternalData_17</vt:lpstr>
      <vt:lpstr>'CO2 and Temp Alt 0 Alt 1'!ExternalData_18</vt:lpstr>
      <vt:lpstr>'CO2 and Temp Alt 2 Alt 3'!ExternalData_18</vt:lpstr>
      <vt:lpstr>'CO2 and Temp Alt 4 Alt 5'!ExternalData_18</vt:lpstr>
      <vt:lpstr>'CO2 and Temp Alt 0 Alt 1'!ExternalData_19</vt:lpstr>
      <vt:lpstr>'CO2 and Temp Alt 2 Alt 3'!ExternalData_19</vt:lpstr>
      <vt:lpstr>'CO2 and Temp Alt 4 Alt 5'!ExternalData_19</vt:lpstr>
      <vt:lpstr>'CO2 and Temp Alt 0 Alt 1'!ExternalData_2</vt:lpstr>
      <vt:lpstr>'CO2 and Temp Alt 2 Alt 3'!ExternalData_2</vt:lpstr>
      <vt:lpstr>'CO2 and Temp Alt 4 Alt 5'!ExternalData_2</vt:lpstr>
      <vt:lpstr>'CO2 and Temp Alt 0 Alt 1'!ExternalData_20</vt:lpstr>
      <vt:lpstr>'CO2 and Temp Alt 2 Alt 3'!ExternalData_20</vt:lpstr>
      <vt:lpstr>'CO2 and Temp Alt 4 Alt 5'!ExternalData_20</vt:lpstr>
      <vt:lpstr>'CO2 and Temp Alt 0 Alt 1'!ExternalData_21</vt:lpstr>
      <vt:lpstr>'CO2 and Temp Alt 2 Alt 3'!ExternalData_21</vt:lpstr>
      <vt:lpstr>'CO2 and Temp Alt 4 Alt 5'!ExternalData_21</vt:lpstr>
      <vt:lpstr>'CO2 and Temp Alt 0 Alt 1'!ExternalData_22</vt:lpstr>
      <vt:lpstr>'CO2 and Temp Alt 2 Alt 3'!ExternalData_22</vt:lpstr>
      <vt:lpstr>'CO2 and Temp Alt 4 Alt 5'!ExternalData_22</vt:lpstr>
      <vt:lpstr>'CO2 and Temp Alt 0 Alt 1'!ExternalData_23</vt:lpstr>
      <vt:lpstr>'CO2 and Temp Alt 2 Alt 3'!ExternalData_23</vt:lpstr>
      <vt:lpstr>'CO2 and Temp Alt 4 Alt 5'!ExternalData_23</vt:lpstr>
      <vt:lpstr>'CO2 and Temp Alt 0 Alt 1'!ExternalData_24</vt:lpstr>
      <vt:lpstr>'CO2 and Temp Alt 2 Alt 3'!ExternalData_24</vt:lpstr>
      <vt:lpstr>'CO2 and Temp Alt 4 Alt 5'!ExternalData_24</vt:lpstr>
      <vt:lpstr>'CO2 and Temp Alt 0 Alt 1'!ExternalData_25</vt:lpstr>
      <vt:lpstr>'CO2 and Temp Alt 2 Alt 3'!ExternalData_25</vt:lpstr>
      <vt:lpstr>'CO2 and Temp Alt 4 Alt 5'!ExternalData_25</vt:lpstr>
      <vt:lpstr>'CO2 and Temp Alt 0 Alt 1'!ExternalData_26</vt:lpstr>
      <vt:lpstr>'CO2 and Temp Alt 2 Alt 3'!ExternalData_26</vt:lpstr>
      <vt:lpstr>'CO2 and Temp Alt 4 Alt 5'!ExternalData_26</vt:lpstr>
      <vt:lpstr>'CO2 and Temp Alt 0 Alt 1'!ExternalData_27</vt:lpstr>
      <vt:lpstr>'CO2 and Temp Alt 2 Alt 3'!ExternalData_27</vt:lpstr>
      <vt:lpstr>'CO2 and Temp Alt 4 Alt 5'!ExternalData_27</vt:lpstr>
      <vt:lpstr>'CO2 and Temp Alt 0 Alt 1'!ExternalData_28</vt:lpstr>
      <vt:lpstr>'CO2 and Temp Alt 2 Alt 3'!ExternalData_28</vt:lpstr>
      <vt:lpstr>'CO2 and Temp Alt 4 Alt 5'!ExternalData_28</vt:lpstr>
      <vt:lpstr>'CO2 and Temp Alt 0 Alt 1'!ExternalData_29</vt:lpstr>
      <vt:lpstr>'CO2 and Temp Alt 2 Alt 3'!ExternalData_29</vt:lpstr>
      <vt:lpstr>'CO2 and Temp Alt 4 Alt 5'!ExternalData_29</vt:lpstr>
      <vt:lpstr>'CO2 and Temp Alt 0 Alt 1'!ExternalData_3</vt:lpstr>
      <vt:lpstr>'CO2 and Temp Alt 2 Alt 3'!ExternalData_3</vt:lpstr>
      <vt:lpstr>'CO2 and Temp Alt 4 Alt 5'!ExternalData_3</vt:lpstr>
      <vt:lpstr>'CO2 and Temp Alt 2 Alt 3'!ExternalData_30</vt:lpstr>
      <vt:lpstr>'CO2 and Temp Alt 4 Alt 5'!ExternalData_30</vt:lpstr>
      <vt:lpstr>'CO2 and Temp Alt 0 Alt 1'!ExternalData_31</vt:lpstr>
      <vt:lpstr>'CO2 and Temp Alt 2 Alt 3'!ExternalData_31</vt:lpstr>
      <vt:lpstr>'CO2 and Temp Alt 4 Alt 5'!ExternalData_31</vt:lpstr>
      <vt:lpstr>'CO2 and Temp Alt 0 Alt 1'!ExternalData_32</vt:lpstr>
      <vt:lpstr>'CO2 and Temp Alt 2 Alt 3'!ExternalData_32</vt:lpstr>
      <vt:lpstr>'CO2 and Temp Alt 4 Alt 5'!ExternalData_32</vt:lpstr>
      <vt:lpstr>'CO2 and Temp Alt 0 Alt 1'!ExternalData_33</vt:lpstr>
      <vt:lpstr>'CO2 and Temp Alt 2 Alt 3'!ExternalData_33</vt:lpstr>
      <vt:lpstr>'CO2 and Temp Alt 4 Alt 5'!ExternalData_33</vt:lpstr>
      <vt:lpstr>'CO2 and Temp Alt 0 Alt 1'!ExternalData_34</vt:lpstr>
      <vt:lpstr>'CO2 and Temp Alt 2 Alt 3'!ExternalData_34</vt:lpstr>
      <vt:lpstr>'CO2 and Temp Alt 4 Alt 5'!ExternalData_34</vt:lpstr>
      <vt:lpstr>'CO2 and Temp Alt 0 Alt 1'!ExternalData_35</vt:lpstr>
      <vt:lpstr>'CO2 and Temp Alt 2 Alt 3'!ExternalData_35</vt:lpstr>
      <vt:lpstr>'CO2 and Temp Alt 4 Alt 5'!ExternalData_35</vt:lpstr>
      <vt:lpstr>'CO2 and Temp Alt 0 Alt 1'!ExternalData_36</vt:lpstr>
      <vt:lpstr>'CO2 and Temp Alt 2 Alt 3'!ExternalData_36</vt:lpstr>
      <vt:lpstr>'CO2 and Temp Alt 4 Alt 5'!ExternalData_36</vt:lpstr>
      <vt:lpstr>'CO2 and Temp Alt 0 Alt 1'!ExternalData_37</vt:lpstr>
      <vt:lpstr>'CO2 and Temp Alt 2 Alt 3'!ExternalData_37</vt:lpstr>
      <vt:lpstr>'CO2 and Temp Alt 4 Alt 5'!ExternalData_37</vt:lpstr>
      <vt:lpstr>'CO2 and Temp Alt 0 Alt 1'!ExternalData_38</vt:lpstr>
      <vt:lpstr>'CO2 and Temp Alt 2 Alt 3'!ExternalData_38</vt:lpstr>
      <vt:lpstr>'CO2 and Temp Alt 4 Alt 5'!ExternalData_38</vt:lpstr>
      <vt:lpstr>'CO2 and Temp Alt 0 Alt 1'!ExternalData_39</vt:lpstr>
      <vt:lpstr>'CO2 and Temp Alt 2 Alt 3'!ExternalData_39</vt:lpstr>
      <vt:lpstr>'CO2 and Temp Alt 4 Alt 5'!ExternalData_39</vt:lpstr>
      <vt:lpstr>'CO2 and Temp Alt 2 Alt 3'!ExternalData_4</vt:lpstr>
      <vt:lpstr>'CO2 and Temp Alt 4 Alt 5'!ExternalData_4</vt:lpstr>
      <vt:lpstr>'CO2 and Temp Alt 0 Alt 1'!ExternalData_40</vt:lpstr>
      <vt:lpstr>'CO2 and Temp Alt 2 Alt 3'!ExternalData_40</vt:lpstr>
      <vt:lpstr>'CO2 and Temp Alt 4 Alt 5'!ExternalData_40</vt:lpstr>
      <vt:lpstr>'CO2 and Temp Alt 0 Alt 1'!ExternalData_41</vt:lpstr>
      <vt:lpstr>'CO2 and Temp Alt 2 Alt 3'!ExternalData_41</vt:lpstr>
      <vt:lpstr>'CO2 and Temp Alt 4 Alt 5'!ExternalData_41</vt:lpstr>
      <vt:lpstr>'CO2 and Temp Alt 0 Alt 1'!ExternalData_42</vt:lpstr>
      <vt:lpstr>'CO2 and Temp Alt 2 Alt 3'!ExternalData_42</vt:lpstr>
      <vt:lpstr>'CO2 and Temp Alt 4 Alt 5'!ExternalData_42</vt:lpstr>
      <vt:lpstr>'CO2 and Temp Alt 0 Alt 1'!ExternalData_43</vt:lpstr>
      <vt:lpstr>'CO2 and Temp Alt 2 Alt 3'!ExternalData_43</vt:lpstr>
      <vt:lpstr>'CO2 and Temp Alt 4 Alt 5'!ExternalData_43</vt:lpstr>
      <vt:lpstr>'CO2 and Temp Alt 2 Alt 3'!ExternalData_44</vt:lpstr>
      <vt:lpstr>'CO2 and Temp Alt 4 Alt 5'!ExternalData_44</vt:lpstr>
      <vt:lpstr>'CO2 and Temp Alt 0 Alt 1'!ExternalData_45</vt:lpstr>
      <vt:lpstr>'CO2 and Temp Alt 2 Alt 3'!ExternalData_45</vt:lpstr>
      <vt:lpstr>'CO2 and Temp Alt 4 Alt 5'!ExternalData_45</vt:lpstr>
      <vt:lpstr>'CO2 and Temp Alt 0 Alt 1'!ExternalData_46</vt:lpstr>
      <vt:lpstr>'CO2 and Temp Alt 2 Alt 3'!ExternalData_46</vt:lpstr>
      <vt:lpstr>'CO2 and Temp Alt 4 Alt 5'!ExternalData_46</vt:lpstr>
      <vt:lpstr>'CO2 and Temp Alt 0 Alt 1'!ExternalData_47</vt:lpstr>
      <vt:lpstr>'CO2 and Temp Alt 2 Alt 3'!ExternalData_47</vt:lpstr>
      <vt:lpstr>'CO2 and Temp Alt 4 Alt 5'!ExternalData_47</vt:lpstr>
      <vt:lpstr>'CO2 and Temp Alt 0 Alt 1'!ExternalData_48</vt:lpstr>
      <vt:lpstr>'CO2 and Temp Alt 2 Alt 3'!ExternalData_48</vt:lpstr>
      <vt:lpstr>'CO2 and Temp Alt 4 Alt 5'!ExternalData_48</vt:lpstr>
      <vt:lpstr>'CO2 and Temp Alt 0 Alt 1'!ExternalData_49</vt:lpstr>
      <vt:lpstr>'CO2 and Temp Alt 2 Alt 3'!ExternalData_49</vt:lpstr>
      <vt:lpstr>'CO2 and Temp Alt 4 Alt 5'!ExternalData_49</vt:lpstr>
      <vt:lpstr>'CO2 and Temp Alt 0 Alt 1'!ExternalData_5</vt:lpstr>
      <vt:lpstr>'CO2 and Temp Alt 2 Alt 3'!ExternalData_5</vt:lpstr>
      <vt:lpstr>'CO2 and Temp Alt 4 Alt 5'!ExternalData_5</vt:lpstr>
      <vt:lpstr>'CO2 and Temp Alt 0 Alt 1'!ExternalData_50</vt:lpstr>
      <vt:lpstr>'CO2 and Temp Alt 2 Alt 3'!ExternalData_50</vt:lpstr>
      <vt:lpstr>'CO2 and Temp Alt 4 Alt 5'!ExternalData_50</vt:lpstr>
      <vt:lpstr>'CO2 and Temp Alt 0 Alt 1'!ExternalData_51</vt:lpstr>
      <vt:lpstr>'CO2 and Temp Alt 2 Alt 3'!ExternalData_51</vt:lpstr>
      <vt:lpstr>'CO2 and Temp Alt 4 Alt 5'!ExternalData_51</vt:lpstr>
      <vt:lpstr>'CO2 and Temp Alt 0 Alt 1'!ExternalData_52</vt:lpstr>
      <vt:lpstr>'CO2 and Temp Alt 2 Alt 3'!ExternalData_52</vt:lpstr>
      <vt:lpstr>'CO2 and Temp Alt 4 Alt 5'!ExternalData_52</vt:lpstr>
      <vt:lpstr>'CO2 and Temp Alt 0 Alt 1'!ExternalData_53</vt:lpstr>
      <vt:lpstr>'CO2 and Temp Alt 2 Alt 3'!ExternalData_53</vt:lpstr>
      <vt:lpstr>'CO2 and Temp Alt 4 Alt 5'!ExternalData_53</vt:lpstr>
      <vt:lpstr>'CO2 and Temp Alt 2 Alt 3'!ExternalData_54</vt:lpstr>
      <vt:lpstr>'CO2 and Temp Alt 4 Alt 5'!ExternalData_54</vt:lpstr>
      <vt:lpstr>'CO2 and Temp Alt 0 Alt 1'!ExternalData_55</vt:lpstr>
      <vt:lpstr>'CO2 and Temp Alt 2 Alt 3'!ExternalData_55</vt:lpstr>
      <vt:lpstr>'CO2 and Temp Alt 4 Alt 5'!ExternalData_55</vt:lpstr>
      <vt:lpstr>'CO2 and Temp Alt 0 Alt 1'!ExternalData_56</vt:lpstr>
      <vt:lpstr>'CO2 and Temp Alt 2 Alt 3'!ExternalData_56</vt:lpstr>
      <vt:lpstr>'CO2 and Temp Alt 4 Alt 5'!ExternalData_56</vt:lpstr>
      <vt:lpstr>'CO2 and Temp Alt 0 Alt 1'!ExternalData_57</vt:lpstr>
      <vt:lpstr>'CO2 and Temp Alt 0 Alt 1'!ExternalData_58</vt:lpstr>
      <vt:lpstr>'CO2 and Temp Alt 2 Alt 3'!ExternalData_58</vt:lpstr>
      <vt:lpstr>'CO2 and Temp Alt 4 Alt 5'!ExternalData_58</vt:lpstr>
      <vt:lpstr>'CO2 and Temp Alt 0 Alt 1'!ExternalData_59</vt:lpstr>
      <vt:lpstr>'CO2 and Temp Alt 2 Alt 3'!ExternalData_59</vt:lpstr>
      <vt:lpstr>'CO2 and Temp Alt 4 Alt 5'!ExternalData_59</vt:lpstr>
      <vt:lpstr>'CO2 and Temp Alt 0 Alt 1'!ExternalData_6</vt:lpstr>
      <vt:lpstr>'CO2 and Temp Alt 2 Alt 3'!ExternalData_6</vt:lpstr>
      <vt:lpstr>'CO2 and Temp Alt 4 Alt 5'!ExternalData_6</vt:lpstr>
      <vt:lpstr>'CO2 and Temp Alt 0 Alt 1'!ExternalData_60</vt:lpstr>
      <vt:lpstr>'CO2 and Temp Alt 2 Alt 3'!ExternalData_60</vt:lpstr>
      <vt:lpstr>'CO2 and Temp Alt 4 Alt 5'!ExternalData_60</vt:lpstr>
      <vt:lpstr>'CO2 and Temp Alt 0 Alt 1'!ExternalData_61</vt:lpstr>
      <vt:lpstr>'CO2 and Temp Alt 2 Alt 3'!ExternalData_61</vt:lpstr>
      <vt:lpstr>'CO2 and Temp Alt 4 Alt 5'!ExternalData_61</vt:lpstr>
      <vt:lpstr>'CO2 and Temp Alt 0 Alt 1'!ExternalData_62</vt:lpstr>
      <vt:lpstr>'CO2 and Temp Alt 2 Alt 3'!ExternalData_62</vt:lpstr>
      <vt:lpstr>'CO2 and Temp Alt 4 Alt 5'!ExternalData_62</vt:lpstr>
      <vt:lpstr>'CO2 and Temp Alt 0 Alt 1'!ExternalData_63</vt:lpstr>
      <vt:lpstr>'CO2 and Temp Alt 2 Alt 3'!ExternalData_63</vt:lpstr>
      <vt:lpstr>'CO2 and Temp Alt 4 Alt 5'!ExternalData_63</vt:lpstr>
      <vt:lpstr>'CO2 and Temp Alt 0 Alt 1'!ExternalData_64</vt:lpstr>
      <vt:lpstr>'CO2 and Temp Alt 2 Alt 3'!ExternalData_64</vt:lpstr>
      <vt:lpstr>'CO2 and Temp Alt 4 Alt 5'!ExternalData_64</vt:lpstr>
      <vt:lpstr>'CO2 and Temp Alt 0 Alt 1'!ExternalData_65</vt:lpstr>
      <vt:lpstr>'CO2 and Temp Alt 2 Alt 3'!ExternalData_65</vt:lpstr>
      <vt:lpstr>'CO2 and Temp Alt 4 Alt 5'!ExternalData_65</vt:lpstr>
      <vt:lpstr>'CO2 and Temp Alt 0 Alt 1'!ExternalData_66</vt:lpstr>
      <vt:lpstr>'CO2 and Temp Alt 2 Alt 3'!ExternalData_66</vt:lpstr>
      <vt:lpstr>'CO2 and Temp Alt 4 Alt 5'!ExternalData_66</vt:lpstr>
      <vt:lpstr>'CO2 and Temp Alt 0 Alt 1'!ExternalData_67</vt:lpstr>
      <vt:lpstr>'CO2 and Temp Alt 2 Alt 3'!ExternalData_67</vt:lpstr>
      <vt:lpstr>'CO2 and Temp Alt 4 Alt 5'!ExternalData_67</vt:lpstr>
      <vt:lpstr>'CO2 and Temp Alt 0 Alt 1'!ExternalData_68</vt:lpstr>
      <vt:lpstr>'CO2 and Temp Alt 2 Alt 3'!ExternalData_68</vt:lpstr>
      <vt:lpstr>'CO2 and Temp Alt 4 Alt 5'!ExternalData_68</vt:lpstr>
      <vt:lpstr>'CO2 and Temp Alt 0 Alt 1'!ExternalData_69</vt:lpstr>
      <vt:lpstr>'CO2 and Temp Alt 2 Alt 3'!ExternalData_69</vt:lpstr>
      <vt:lpstr>'CO2 and Temp Alt 4 Alt 5'!ExternalData_69</vt:lpstr>
      <vt:lpstr>'CO2 and Temp Alt 0 Alt 1'!ExternalData_7</vt:lpstr>
      <vt:lpstr>'CO2 and Temp Alt 2 Alt 3'!ExternalData_7</vt:lpstr>
      <vt:lpstr>'CO2 and Temp Alt 4 Alt 5'!ExternalData_7</vt:lpstr>
      <vt:lpstr>'CO2 and Temp Alt 0 Alt 1'!ExternalData_70</vt:lpstr>
      <vt:lpstr>'CO2 and Temp Alt 2 Alt 3'!ExternalData_70</vt:lpstr>
      <vt:lpstr>'CO2 and Temp Alt 4 Alt 5'!ExternalData_70</vt:lpstr>
      <vt:lpstr>'CO2 and Temp Alt 0 Alt 1'!ExternalData_71</vt:lpstr>
      <vt:lpstr>'CO2 and Temp Alt 2 Alt 3'!ExternalData_71</vt:lpstr>
      <vt:lpstr>'CO2 and Temp Alt 4 Alt 5'!ExternalData_71</vt:lpstr>
      <vt:lpstr>'CO2 and Temp Alt 0 Alt 1'!ExternalData_72</vt:lpstr>
      <vt:lpstr>'CO2 and Temp Alt 2 Alt 3'!ExternalData_72</vt:lpstr>
      <vt:lpstr>'CO2 and Temp Alt 4 Alt 5'!ExternalData_72</vt:lpstr>
      <vt:lpstr>'CO2 and Temp Alt 0 Alt 1'!ExternalData_73</vt:lpstr>
      <vt:lpstr>'CO2 and Temp Alt 0 Alt 1'!ExternalData_74</vt:lpstr>
      <vt:lpstr>'CO2 and Temp Alt 0 Alt 1'!ExternalData_75</vt:lpstr>
      <vt:lpstr>'CO2 and Temp Alt 0 Alt 1'!ExternalData_76</vt:lpstr>
      <vt:lpstr>'CO2 and Temp Alt 2 Alt 3'!ExternalData_76</vt:lpstr>
      <vt:lpstr>'CO2 and Temp Alt 4 Alt 5'!ExternalData_76</vt:lpstr>
      <vt:lpstr>'CO2 and Temp Alt 0 Alt 1'!ExternalData_77</vt:lpstr>
      <vt:lpstr>'CO2 and Temp Alt 2 Alt 3'!ExternalData_77</vt:lpstr>
      <vt:lpstr>'CO2 and Temp Alt 4 Alt 5'!ExternalData_77</vt:lpstr>
      <vt:lpstr>'CO2 and Temp Alt 0 Alt 1'!ExternalData_78</vt:lpstr>
      <vt:lpstr>'CO2 and Temp Alt 2 Alt 3'!ExternalData_78</vt:lpstr>
      <vt:lpstr>'CO2 and Temp Alt 0 Alt 1'!ExternalData_79</vt:lpstr>
      <vt:lpstr>'CO2 and Temp Alt 0 Alt 1'!ExternalData_8</vt:lpstr>
      <vt:lpstr>'CO2 and Temp Alt 2 Alt 3'!ExternalData_8</vt:lpstr>
      <vt:lpstr>'CO2 and Temp Alt 4 Alt 5'!ExternalData_8</vt:lpstr>
      <vt:lpstr>'CO2 and Temp Alt 0 Alt 1'!ExternalData_80</vt:lpstr>
      <vt:lpstr>'CO2 and Temp Alt 0 Alt 1'!ExternalData_81</vt:lpstr>
      <vt:lpstr>'CO2 and Temp Alt 0 Alt 1'!ExternalData_82</vt:lpstr>
      <vt:lpstr>'CO2 and Temp Alt 0 Alt 1'!ExternalData_9</vt:lpstr>
      <vt:lpstr>'CO2 and Temp Alt 2 Alt 3'!ExternalData_9</vt:lpstr>
      <vt:lpstr>'CO2 and Temp Alt 4 Alt 5'!ExternalData_9</vt:lpstr>
      <vt:lpstr>listofrefs</vt:lpstr>
      <vt:lpstr>MAGICC1</vt:lpstr>
      <vt:lpstr>MAGICC10</vt:lpstr>
      <vt:lpstr>MAGICC11</vt:lpstr>
      <vt:lpstr>MAGICC12</vt:lpstr>
      <vt:lpstr>MAGICC13</vt:lpstr>
      <vt:lpstr>MAGICC14</vt:lpstr>
      <vt:lpstr>MAGICC15</vt:lpstr>
      <vt:lpstr>MAGICC16</vt:lpstr>
      <vt:lpstr>MAGICC17</vt:lpstr>
      <vt:lpstr>MAGICC18</vt:lpstr>
      <vt:lpstr>MAGICC19</vt:lpstr>
      <vt:lpstr>MAGICC2</vt:lpstr>
      <vt:lpstr>MAGICC20</vt:lpstr>
      <vt:lpstr>MAGICC21</vt:lpstr>
      <vt:lpstr>MAGICC22</vt:lpstr>
      <vt:lpstr>MAGICC23</vt:lpstr>
      <vt:lpstr>MAGICC24</vt:lpstr>
      <vt:lpstr>MAGICC25</vt:lpstr>
      <vt:lpstr>MAGICC26</vt:lpstr>
      <vt:lpstr>MAGICC27</vt:lpstr>
      <vt:lpstr>MAGICC28</vt:lpstr>
      <vt:lpstr>MAGICC29</vt:lpstr>
      <vt:lpstr>MAGICC3</vt:lpstr>
      <vt:lpstr>MAGICC30</vt:lpstr>
      <vt:lpstr>MAGICC4</vt:lpstr>
      <vt:lpstr>MAGICC5</vt:lpstr>
      <vt:lpstr>MAGICC6</vt:lpstr>
      <vt:lpstr>MAGICC7</vt:lpstr>
      <vt:lpstr>MAGICC8</vt:lpstr>
      <vt:lpstr>MAGICC9</vt:lpstr>
    </vt:vector>
  </TitlesOfParts>
  <Manager/>
  <Company>ICFI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Lichtash, Matthew</dc:creator>
  <cp:keywords/>
  <dc:description/>
  <cp:lastModifiedBy>Nagabhushana, Vinay (NHTSA)</cp:lastModifiedBy>
  <cp:revision/>
  <dcterms:created xsi:type="dcterms:W3CDTF">2016-06-28T14:57:50Z</dcterms:created>
  <dcterms:modified xsi:type="dcterms:W3CDTF">2023-10-04T19:13:04Z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</Properties>
</file>