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28924306-D2B9-4B37-ADC4-65F75B1646F2}" xr6:coauthVersionLast="47" xr6:coauthVersionMax="47" xr10:uidLastSave="{00000000-0000-0000-0000-000000000000}"/>
  <bookViews>
    <workbookView xWindow="-110" yWindow="-110" windowWidth="19420" windowHeight="10420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ICF SLR Module (1)" sheetId="57" r:id="rId12"/>
    <sheet name="ICF SLR Module (2)" sheetId="58" r:id="rId13"/>
    <sheet name="ICF SLR Module (3)" sheetId="59" r:id="rId14"/>
    <sheet name="ICF SLR Module (4)" sheetId="60" r:id="rId15"/>
  </sheets>
  <externalReferences>
    <externalReference r:id="rId16"/>
  </externalReferences>
  <definedNames>
    <definedName name="ExternalData_1" localSheetId="9">'CO2 and Temp Alt 0 Alt 1'!$A$1:$H$356</definedName>
    <definedName name="ExternalData_1" localSheetId="10">'CO2 and Temp Alt 2 Alt 3'!$A$1:$H$356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0" localSheetId="10">'CO2 and Temp Alt 2 Alt 3'!$A$1:$H$356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4" localSheetId="10">'CO2 and Temp Alt 2 Alt 3'!$A$1:$H$356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4" localSheetId="10">'CO2 and Temp Alt 2 Alt 3'!$A$1:$H$356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4" localSheetId="10">'CO2 and Temp Alt 2 Alt 3'!$A$1:$H$356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8" localSheetId="9">'CO2 and Temp Alt 0 Alt 1'!$A$1:$DP$21</definedName>
    <definedName name="ExternalData_69" localSheetId="9">'CO2 and Temp Alt 0 Alt 1'!$A$1:$DP$21</definedName>
    <definedName name="ExternalData_7" localSheetId="9">'CO2 and Temp Alt 0 Alt 1'!$A$1:$H$356</definedName>
    <definedName name="ExternalData_7" localSheetId="10">'CO2 and Temp Alt 2 Alt 3'!$A$1:$H$356</definedName>
    <definedName name="ExternalData_70" localSheetId="9">'CO2 and Temp Alt 0 Alt 1'!$A$1:$DP$31</definedName>
    <definedName name="ExternalData_72" localSheetId="9">'CO2 and Temp Alt 0 Alt 1'!$A$1:$DP$31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9" localSheetId="9">'CO2 and Temp Alt 0 Alt 1'!$A$1:$H$356</definedName>
    <definedName name="ExternalData_9" localSheetId="10">'CO2 and Temp Alt 2 Alt 3'!$A$1:$H$356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56" l="1"/>
  <c r="L26" i="56"/>
  <c r="L25" i="56"/>
  <c r="L23" i="56"/>
  <c r="L19" i="56"/>
  <c r="L18" i="56"/>
  <c r="L17" i="56"/>
  <c r="L11" i="56"/>
  <c r="L10" i="56"/>
  <c r="L9" i="56"/>
  <c r="X16" i="2"/>
  <c r="X7" i="2"/>
  <c r="V7" i="2"/>
  <c r="E14" i="1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15" i="60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15" i="59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15" i="58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15" i="57"/>
  <c r="G7" i="2"/>
  <c r="H7" i="2"/>
  <c r="G8" i="2"/>
  <c r="H8" i="2"/>
  <c r="G9" i="2"/>
  <c r="H9" i="2"/>
  <c r="G10" i="2"/>
  <c r="H10" i="2"/>
  <c r="F10" i="2"/>
  <c r="F9" i="2"/>
  <c r="F8" i="2"/>
  <c r="F7" i="2"/>
  <c r="D7" i="2"/>
  <c r="E7" i="2"/>
  <c r="D8" i="2"/>
  <c r="E8" i="2"/>
  <c r="D9" i="2"/>
  <c r="E9" i="2"/>
  <c r="D10" i="2"/>
  <c r="E10" i="2"/>
  <c r="C10" i="2"/>
  <c r="C9" i="2"/>
  <c r="C8" i="2"/>
  <c r="C7" i="2"/>
  <c r="E37" i="60" l="1"/>
  <c r="E36" i="60"/>
  <c r="E25" i="60"/>
  <c r="G24" i="60"/>
  <c r="H24" i="60" s="1"/>
  <c r="H4" i="60"/>
  <c r="G4" i="60"/>
  <c r="F4" i="60"/>
  <c r="E4" i="60"/>
  <c r="D4" i="60"/>
  <c r="E33" i="59"/>
  <c r="E25" i="59"/>
  <c r="H4" i="59"/>
  <c r="G4" i="59"/>
  <c r="F4" i="59"/>
  <c r="E4" i="59"/>
  <c r="D4" i="59"/>
  <c r="E37" i="58"/>
  <c r="E32" i="58"/>
  <c r="E29" i="58"/>
  <c r="E26" i="58"/>
  <c r="G15" i="58"/>
  <c r="H15" i="58" s="1"/>
  <c r="H4" i="58"/>
  <c r="G4" i="58"/>
  <c r="F4" i="58"/>
  <c r="E4" i="58"/>
  <c r="D4" i="58"/>
  <c r="E37" i="57"/>
  <c r="E34" i="57"/>
  <c r="E30" i="57"/>
  <c r="E23" i="57"/>
  <c r="F23" i="57" s="1"/>
  <c r="E21" i="57"/>
  <c r="H4" i="57"/>
  <c r="G4" i="57"/>
  <c r="F4" i="57"/>
  <c r="E4" i="57"/>
  <c r="D4" i="57"/>
  <c r="E30" i="60"/>
  <c r="G15" i="60"/>
  <c r="H15" i="60" s="1"/>
  <c r="F15" i="60"/>
  <c r="E15" i="60"/>
  <c r="E30" i="59"/>
  <c r="G18" i="59"/>
  <c r="H18" i="59" s="1"/>
  <c r="E22" i="59"/>
  <c r="E15" i="59"/>
  <c r="E23" i="58"/>
  <c r="E15" i="58"/>
  <c r="F15" i="58" s="1"/>
  <c r="E29" i="57"/>
  <c r="E22" i="57"/>
  <c r="F15" i="57"/>
  <c r="E15" i="57"/>
  <c r="E28" i="60" l="1"/>
  <c r="G16" i="60"/>
  <c r="H16" i="60" s="1"/>
  <c r="E32" i="60"/>
  <c r="E23" i="60"/>
  <c r="F23" i="60" s="1"/>
  <c r="J23" i="60" s="1"/>
  <c r="E33" i="60"/>
  <c r="F33" i="60" s="1"/>
  <c r="E24" i="60"/>
  <c r="F24" i="60" s="1"/>
  <c r="J24" i="60" s="1"/>
  <c r="E34" i="60"/>
  <c r="F34" i="60" s="1"/>
  <c r="E31" i="60"/>
  <c r="F31" i="60" s="1"/>
  <c r="J31" i="60" s="1"/>
  <c r="G34" i="60"/>
  <c r="H34" i="60" s="1"/>
  <c r="G23" i="60"/>
  <c r="H23" i="60" s="1"/>
  <c r="E26" i="59"/>
  <c r="E31" i="59"/>
  <c r="E34" i="59"/>
  <c r="F34" i="59" s="1"/>
  <c r="J34" i="59" s="1"/>
  <c r="E27" i="59"/>
  <c r="F27" i="59" s="1"/>
  <c r="E32" i="59"/>
  <c r="F32" i="59" s="1"/>
  <c r="E28" i="59"/>
  <c r="F28" i="59" s="1"/>
  <c r="E24" i="59"/>
  <c r="F24" i="59" s="1"/>
  <c r="E35" i="59"/>
  <c r="E28" i="58"/>
  <c r="F28" i="58" s="1"/>
  <c r="E34" i="58"/>
  <c r="F34" i="58" s="1"/>
  <c r="E31" i="58"/>
  <c r="F31" i="58" s="1"/>
  <c r="E33" i="58"/>
  <c r="F33" i="58" s="1"/>
  <c r="E24" i="58"/>
  <c r="F24" i="58" s="1"/>
  <c r="E35" i="57"/>
  <c r="E17" i="57"/>
  <c r="E36" i="57"/>
  <c r="E24" i="57"/>
  <c r="F24" i="57" s="1"/>
  <c r="G18" i="57"/>
  <c r="H18" i="57" s="1"/>
  <c r="E25" i="57"/>
  <c r="F25" i="57" s="1"/>
  <c r="E33" i="57"/>
  <c r="F33" i="57" s="1"/>
  <c r="G35" i="57"/>
  <c r="H35" i="57" s="1"/>
  <c r="E26" i="57"/>
  <c r="F26" i="57" s="1"/>
  <c r="E32" i="57"/>
  <c r="G34" i="57"/>
  <c r="H34" i="57" s="1"/>
  <c r="E28" i="57"/>
  <c r="G22" i="57"/>
  <c r="H22" i="57" s="1"/>
  <c r="G30" i="57"/>
  <c r="H30" i="57" s="1"/>
  <c r="E27" i="57"/>
  <c r="F27" i="57" s="1"/>
  <c r="G26" i="57"/>
  <c r="H26" i="57" s="1"/>
  <c r="E31" i="57"/>
  <c r="F31" i="57" s="1"/>
  <c r="F23" i="58"/>
  <c r="F28" i="60"/>
  <c r="J15" i="60"/>
  <c r="F28" i="57"/>
  <c r="E18" i="58"/>
  <c r="G36" i="58"/>
  <c r="H36" i="58" s="1"/>
  <c r="G36" i="59"/>
  <c r="H36" i="59" s="1"/>
  <c r="G28" i="59"/>
  <c r="H28" i="59" s="1"/>
  <c r="G20" i="59"/>
  <c r="H20" i="59" s="1"/>
  <c r="E18" i="59"/>
  <c r="G37" i="59"/>
  <c r="H37" i="59" s="1"/>
  <c r="G29" i="59"/>
  <c r="H29" i="59" s="1"/>
  <c r="G21" i="59"/>
  <c r="H21" i="59" s="1"/>
  <c r="E19" i="59"/>
  <c r="G17" i="59"/>
  <c r="H17" i="59" s="1"/>
  <c r="G30" i="59"/>
  <c r="H30" i="59" s="1"/>
  <c r="G22" i="59"/>
  <c r="H22" i="59" s="1"/>
  <c r="E20" i="59"/>
  <c r="G34" i="59"/>
  <c r="H34" i="59" s="1"/>
  <c r="G31" i="59"/>
  <c r="H31" i="59" s="1"/>
  <c r="G23" i="59"/>
  <c r="H23" i="59" s="1"/>
  <c r="E21" i="59"/>
  <c r="G15" i="59"/>
  <c r="H15" i="59" s="1"/>
  <c r="G25" i="59"/>
  <c r="H25" i="59" s="1"/>
  <c r="G26" i="59"/>
  <c r="H26" i="59" s="1"/>
  <c r="G32" i="59"/>
  <c r="H32" i="59" s="1"/>
  <c r="G24" i="59"/>
  <c r="H24" i="59" s="1"/>
  <c r="G16" i="59"/>
  <c r="H16" i="59" s="1"/>
  <c r="G35" i="59"/>
  <c r="H35" i="59" s="1"/>
  <c r="G27" i="59"/>
  <c r="H27" i="59" s="1"/>
  <c r="G19" i="59"/>
  <c r="H19" i="59" s="1"/>
  <c r="E17" i="59"/>
  <c r="G33" i="59"/>
  <c r="H33" i="59" s="1"/>
  <c r="F25" i="59"/>
  <c r="F30" i="59"/>
  <c r="F32" i="57"/>
  <c r="F29" i="58"/>
  <c r="G28" i="58"/>
  <c r="H28" i="58" s="1"/>
  <c r="F22" i="59"/>
  <c r="F26" i="59"/>
  <c r="F32" i="60"/>
  <c r="F22" i="57"/>
  <c r="F36" i="57"/>
  <c r="F31" i="59"/>
  <c r="J31" i="59" s="1"/>
  <c r="F36" i="60"/>
  <c r="F21" i="57"/>
  <c r="F17" i="57"/>
  <c r="G30" i="58"/>
  <c r="H30" i="58" s="1"/>
  <c r="F34" i="57"/>
  <c r="F37" i="57"/>
  <c r="E30" i="58"/>
  <c r="E35" i="58"/>
  <c r="E16" i="59"/>
  <c r="F33" i="59"/>
  <c r="F25" i="60"/>
  <c r="J25" i="60" s="1"/>
  <c r="I10" i="2" s="1"/>
  <c r="F26" i="58"/>
  <c r="J26" i="58" s="1"/>
  <c r="F37" i="58"/>
  <c r="F30" i="57"/>
  <c r="G20" i="58"/>
  <c r="H20" i="58" s="1"/>
  <c r="F37" i="60"/>
  <c r="F29" i="57"/>
  <c r="G19" i="58"/>
  <c r="H19" i="58" s="1"/>
  <c r="E27" i="58"/>
  <c r="F32" i="58"/>
  <c r="E36" i="58"/>
  <c r="F35" i="59"/>
  <c r="F30" i="60"/>
  <c r="G27" i="58"/>
  <c r="H27" i="58" s="1"/>
  <c r="G31" i="60"/>
  <c r="H31" i="60" s="1"/>
  <c r="J15" i="58"/>
  <c r="E19" i="58"/>
  <c r="G21" i="58"/>
  <c r="H21" i="58" s="1"/>
  <c r="G29" i="58"/>
  <c r="H29" i="58" s="1"/>
  <c r="G37" i="58"/>
  <c r="H37" i="58" s="1"/>
  <c r="G17" i="60"/>
  <c r="H17" i="60" s="1"/>
  <c r="G25" i="60"/>
  <c r="H25" i="60" s="1"/>
  <c r="G33" i="60"/>
  <c r="H33" i="60" s="1"/>
  <c r="E17" i="58"/>
  <c r="E25" i="58"/>
  <c r="E21" i="60"/>
  <c r="E29" i="60"/>
  <c r="E16" i="57"/>
  <c r="G17" i="57"/>
  <c r="H17" i="57" s="1"/>
  <c r="E20" i="57"/>
  <c r="G21" i="57"/>
  <c r="H21" i="57" s="1"/>
  <c r="G25" i="57"/>
  <c r="H25" i="57" s="1"/>
  <c r="G29" i="57"/>
  <c r="H29" i="57" s="1"/>
  <c r="G33" i="57"/>
  <c r="H33" i="57" s="1"/>
  <c r="G37" i="57"/>
  <c r="H37" i="57" s="1"/>
  <c r="E16" i="58"/>
  <c r="G18" i="58"/>
  <c r="H18" i="58" s="1"/>
  <c r="G26" i="58"/>
  <c r="H26" i="58" s="1"/>
  <c r="G34" i="58"/>
  <c r="H34" i="58" s="1"/>
  <c r="F15" i="59"/>
  <c r="E20" i="60"/>
  <c r="G22" i="60"/>
  <c r="H22" i="60" s="1"/>
  <c r="G30" i="60"/>
  <c r="H30" i="60" s="1"/>
  <c r="G35" i="58"/>
  <c r="H35" i="58" s="1"/>
  <c r="G17" i="58"/>
  <c r="H17" i="58" s="1"/>
  <c r="G25" i="58"/>
  <c r="H25" i="58" s="1"/>
  <c r="G33" i="58"/>
  <c r="H33" i="58" s="1"/>
  <c r="E29" i="59"/>
  <c r="E37" i="59"/>
  <c r="E19" i="60"/>
  <c r="G21" i="60"/>
  <c r="H21" i="60" s="1"/>
  <c r="E27" i="60"/>
  <c r="G29" i="60"/>
  <c r="H29" i="60" s="1"/>
  <c r="E35" i="60"/>
  <c r="G37" i="60"/>
  <c r="H37" i="60" s="1"/>
  <c r="G32" i="60"/>
  <c r="H32" i="60" s="1"/>
  <c r="E23" i="59"/>
  <c r="G16" i="57"/>
  <c r="H16" i="57" s="1"/>
  <c r="E19" i="57"/>
  <c r="G20" i="57"/>
  <c r="H20" i="57" s="1"/>
  <c r="G24" i="57"/>
  <c r="H24" i="57" s="1"/>
  <c r="G28" i="57"/>
  <c r="H28" i="57" s="1"/>
  <c r="G32" i="57"/>
  <c r="H32" i="57" s="1"/>
  <c r="G36" i="57"/>
  <c r="H36" i="57" s="1"/>
  <c r="G16" i="58"/>
  <c r="H16" i="58" s="1"/>
  <c r="E22" i="58"/>
  <c r="G24" i="58"/>
  <c r="H24" i="58" s="1"/>
  <c r="G32" i="58"/>
  <c r="H32" i="58" s="1"/>
  <c r="E36" i="59"/>
  <c r="E18" i="60"/>
  <c r="G20" i="60"/>
  <c r="H20" i="60" s="1"/>
  <c r="E26" i="60"/>
  <c r="G28" i="60"/>
  <c r="H28" i="60" s="1"/>
  <c r="G36" i="60"/>
  <c r="H36" i="60" s="1"/>
  <c r="E22" i="60"/>
  <c r="E21" i="58"/>
  <c r="G23" i="58"/>
  <c r="H23" i="58" s="1"/>
  <c r="G31" i="58"/>
  <c r="H31" i="58" s="1"/>
  <c r="E17" i="60"/>
  <c r="G19" i="60"/>
  <c r="H19" i="60" s="1"/>
  <c r="G27" i="60"/>
  <c r="H27" i="60" s="1"/>
  <c r="G35" i="60"/>
  <c r="H35" i="60" s="1"/>
  <c r="G15" i="57"/>
  <c r="E18" i="57"/>
  <c r="G19" i="57"/>
  <c r="H19" i="57" s="1"/>
  <c r="G23" i="57"/>
  <c r="H23" i="57" s="1"/>
  <c r="G27" i="57"/>
  <c r="H27" i="57" s="1"/>
  <c r="G31" i="57"/>
  <c r="E20" i="58"/>
  <c r="G22" i="58"/>
  <c r="H22" i="58" s="1"/>
  <c r="E16" i="60"/>
  <c r="G18" i="60"/>
  <c r="H18" i="60" s="1"/>
  <c r="G26" i="60"/>
  <c r="H26" i="60" s="1"/>
  <c r="J27" i="59" l="1"/>
  <c r="J24" i="59"/>
  <c r="J25" i="57"/>
  <c r="I7" i="2" s="1"/>
  <c r="J28" i="57"/>
  <c r="J29" i="58"/>
  <c r="J8" i="2" s="1"/>
  <c r="J22" i="57"/>
  <c r="J34" i="57"/>
  <c r="J34" i="60"/>
  <c r="K34" i="60" s="1"/>
  <c r="J37" i="60"/>
  <c r="K10" i="2" s="1"/>
  <c r="J32" i="60"/>
  <c r="K32" i="60" s="1"/>
  <c r="J26" i="59"/>
  <c r="J15" i="59"/>
  <c r="J22" i="59"/>
  <c r="K22" i="59" s="1"/>
  <c r="J35" i="59"/>
  <c r="J28" i="58"/>
  <c r="K28" i="58" s="1"/>
  <c r="J30" i="57"/>
  <c r="J30" i="60"/>
  <c r="K30" i="60" s="1"/>
  <c r="J33" i="60"/>
  <c r="J28" i="60"/>
  <c r="J36" i="60"/>
  <c r="J32" i="59"/>
  <c r="J30" i="59"/>
  <c r="J31" i="58"/>
  <c r="J32" i="57"/>
  <c r="J29" i="57"/>
  <c r="J7" i="2" s="1"/>
  <c r="J26" i="57"/>
  <c r="K26" i="58" s="1"/>
  <c r="J36" i="57"/>
  <c r="J33" i="57"/>
  <c r="J17" i="57"/>
  <c r="F35" i="57"/>
  <c r="J35" i="57" s="1"/>
  <c r="K35" i="59" s="1"/>
  <c r="K28" i="60"/>
  <c r="K34" i="59"/>
  <c r="K25" i="60"/>
  <c r="F16" i="60"/>
  <c r="J16" i="60" s="1"/>
  <c r="F22" i="60"/>
  <c r="J22" i="60" s="1"/>
  <c r="F29" i="60"/>
  <c r="J29" i="60" s="1"/>
  <c r="J10" i="2" s="1"/>
  <c r="J37" i="57"/>
  <c r="K7" i="2" s="1"/>
  <c r="J28" i="59"/>
  <c r="K28" i="59" s="1"/>
  <c r="F17" i="59"/>
  <c r="J17" i="59" s="1"/>
  <c r="F22" i="58"/>
  <c r="J22" i="58" s="1"/>
  <c r="K22" i="58" s="1"/>
  <c r="F19" i="60"/>
  <c r="J19" i="60" s="1"/>
  <c r="F21" i="60"/>
  <c r="J21" i="60" s="1"/>
  <c r="J37" i="58"/>
  <c r="K8" i="2" s="1"/>
  <c r="F21" i="59"/>
  <c r="J21" i="59" s="1"/>
  <c r="F19" i="59"/>
  <c r="J19" i="59" s="1"/>
  <c r="F35" i="58"/>
  <c r="J35" i="58" s="1"/>
  <c r="F16" i="58"/>
  <c r="J16" i="58" s="1"/>
  <c r="F16" i="57"/>
  <c r="J16" i="57" s="1"/>
  <c r="F20" i="58"/>
  <c r="J20" i="58" s="1"/>
  <c r="F23" i="59"/>
  <c r="J23" i="59" s="1"/>
  <c r="F37" i="59"/>
  <c r="J37" i="59"/>
  <c r="F20" i="60"/>
  <c r="J20" i="60" s="1"/>
  <c r="F25" i="58"/>
  <c r="J25" i="58" s="1"/>
  <c r="F19" i="58"/>
  <c r="J19" i="58" s="1"/>
  <c r="F36" i="58"/>
  <c r="J36" i="58" s="1"/>
  <c r="J24" i="57"/>
  <c r="K24" i="60" s="1"/>
  <c r="J21" i="57"/>
  <c r="F18" i="58"/>
  <c r="J18" i="58" s="1"/>
  <c r="J23" i="58"/>
  <c r="F36" i="59"/>
  <c r="J36" i="59" s="1"/>
  <c r="K32" i="59"/>
  <c r="H31" i="57"/>
  <c r="J31" i="57" s="1"/>
  <c r="F26" i="60"/>
  <c r="J26" i="60" s="1"/>
  <c r="F29" i="59"/>
  <c r="J29" i="59" s="1"/>
  <c r="F17" i="58"/>
  <c r="J17" i="58" s="1"/>
  <c r="F18" i="57"/>
  <c r="J18" i="57" s="1"/>
  <c r="F27" i="60"/>
  <c r="J27" i="60" s="1"/>
  <c r="F30" i="58"/>
  <c r="J30" i="58"/>
  <c r="K30" i="58" s="1"/>
  <c r="H15" i="57"/>
  <c r="J15" i="57" s="1"/>
  <c r="K15" i="58" s="1"/>
  <c r="F19" i="57"/>
  <c r="J19" i="57" s="1"/>
  <c r="F17" i="60"/>
  <c r="J17" i="60" s="1"/>
  <c r="J32" i="58"/>
  <c r="K32" i="58" s="1"/>
  <c r="J33" i="58"/>
  <c r="J24" i="58"/>
  <c r="J33" i="59"/>
  <c r="J23" i="57"/>
  <c r="K23" i="60" s="1"/>
  <c r="J25" i="59"/>
  <c r="J34" i="58"/>
  <c r="K34" i="58" s="1"/>
  <c r="K29" i="58"/>
  <c r="F21" i="58"/>
  <c r="J21" i="58" s="1"/>
  <c r="F18" i="60"/>
  <c r="J18" i="60" s="1"/>
  <c r="F35" i="60"/>
  <c r="J35" i="60" s="1"/>
  <c r="F20" i="57"/>
  <c r="J20" i="57" s="1"/>
  <c r="F27" i="58"/>
  <c r="J27" i="58" s="1"/>
  <c r="F16" i="59"/>
  <c r="J16" i="59" s="1"/>
  <c r="J27" i="57"/>
  <c r="K27" i="59" s="1"/>
  <c r="F20" i="59"/>
  <c r="J20" i="59" s="1"/>
  <c r="F18" i="59"/>
  <c r="J18" i="59" s="1"/>
  <c r="K33" i="60" l="1"/>
  <c r="K30" i="59"/>
  <c r="K22" i="60"/>
  <c r="K26" i="60"/>
  <c r="K17" i="60"/>
  <c r="K17" i="58"/>
  <c r="K37" i="60"/>
  <c r="K36" i="60"/>
  <c r="K25" i="59"/>
  <c r="I9" i="2"/>
  <c r="K37" i="59"/>
  <c r="K9" i="2"/>
  <c r="K29" i="59"/>
  <c r="J9" i="2"/>
  <c r="K25" i="58"/>
  <c r="I8" i="2"/>
  <c r="K35" i="58"/>
  <c r="K35" i="60"/>
  <c r="K17" i="59"/>
  <c r="K15" i="60"/>
  <c r="K37" i="58"/>
  <c r="K33" i="59"/>
  <c r="K19" i="59"/>
  <c r="K33" i="58"/>
  <c r="K19" i="58"/>
  <c r="K20" i="58"/>
  <c r="K21" i="59"/>
  <c r="K21" i="58"/>
  <c r="K27" i="60"/>
  <c r="K36" i="59"/>
  <c r="K36" i="58"/>
  <c r="K21" i="60"/>
  <c r="K26" i="59"/>
  <c r="K23" i="59"/>
  <c r="K27" i="58"/>
  <c r="K16" i="58"/>
  <c r="K29" i="60"/>
  <c r="K18" i="59"/>
  <c r="K31" i="60"/>
  <c r="K31" i="58"/>
  <c r="K31" i="59"/>
  <c r="K20" i="59"/>
  <c r="K24" i="59"/>
  <c r="K23" i="58"/>
  <c r="K20" i="60"/>
  <c r="K16" i="60"/>
  <c r="K19" i="60"/>
  <c r="K16" i="59"/>
  <c r="K18" i="60"/>
  <c r="K24" i="58"/>
  <c r="K15" i="59"/>
  <c r="K18" i="58"/>
  <c r="O8" i="2" l="1"/>
  <c r="P8" i="2"/>
  <c r="Q8" i="2"/>
  <c r="O9" i="2"/>
  <c r="P9" i="2"/>
  <c r="Q9" i="2"/>
  <c r="O10" i="2"/>
  <c r="O33" i="2" s="1"/>
  <c r="P10" i="2"/>
  <c r="Q10" i="2"/>
  <c r="P7" i="2"/>
  <c r="Q7" i="2"/>
  <c r="O7" i="2"/>
  <c r="H29" i="2"/>
  <c r="K29" i="2"/>
  <c r="E29" i="2" l="1"/>
  <c r="H43" i="56"/>
  <c r="D11" i="1" l="1"/>
  <c r="C19" i="1" s="1"/>
  <c r="B20" i="2"/>
  <c r="B21" i="2"/>
  <c r="B23" i="2"/>
  <c r="B24" i="2"/>
  <c r="B25" i="2"/>
  <c r="B26" i="2"/>
  <c r="B27" i="2"/>
  <c r="Q5" i="2" l="1"/>
  <c r="P5" i="2"/>
  <c r="O5" i="2"/>
  <c r="C20" i="1" l="1"/>
  <c r="H16" i="2" l="1"/>
  <c r="G16" i="2"/>
  <c r="F16" i="2"/>
  <c r="E12" i="2"/>
  <c r="L4" i="56" l="1"/>
  <c r="L43" i="56" s="1"/>
  <c r="K4" i="56"/>
  <c r="K43" i="56" s="1"/>
  <c r="J4" i="56"/>
  <c r="J43" i="56" s="1"/>
  <c r="I4" i="56"/>
  <c r="I43" i="56" s="1"/>
  <c r="H4" i="56"/>
  <c r="G4" i="56"/>
  <c r="G43" i="56" s="1"/>
  <c r="F4" i="56"/>
  <c r="F43" i="56" s="1"/>
  <c r="E4" i="56"/>
  <c r="E43" i="56" s="1"/>
  <c r="D4" i="56"/>
  <c r="D43" i="56" s="1"/>
  <c r="C4" i="56"/>
  <c r="L35" i="56" l="1"/>
  <c r="L34" i="56"/>
  <c r="L33" i="56"/>
  <c r="F12" i="2" l="1"/>
  <c r="P12" i="2"/>
  <c r="P15" i="2"/>
  <c r="P16" i="2"/>
  <c r="Q16" i="2"/>
  <c r="O16" i="2"/>
  <c r="O15" i="2"/>
  <c r="F15" i="2"/>
  <c r="H11" i="5"/>
  <c r="G11" i="5"/>
  <c r="S12" i="2"/>
  <c r="S13" i="2"/>
  <c r="S14" i="2"/>
  <c r="S15" i="2"/>
  <c r="S16" i="2"/>
  <c r="N12" i="2"/>
  <c r="N35" i="2" s="1"/>
  <c r="N46" i="2" s="1"/>
  <c r="N13" i="2"/>
  <c r="N24" i="2" s="1"/>
  <c r="N14" i="2"/>
  <c r="N25" i="2" s="1"/>
  <c r="N15" i="2"/>
  <c r="N38" i="2" s="1"/>
  <c r="N49" i="2" s="1"/>
  <c r="N16" i="2"/>
  <c r="N27" i="2" s="1"/>
  <c r="E13" i="2"/>
  <c r="E14" i="2"/>
  <c r="E15" i="2"/>
  <c r="E16" i="2"/>
  <c r="D12" i="2"/>
  <c r="D13" i="2"/>
  <c r="D14" i="2"/>
  <c r="D15" i="2"/>
  <c r="D16" i="2"/>
  <c r="C16" i="2"/>
  <c r="C15" i="2"/>
  <c r="C14" i="2"/>
  <c r="C13" i="2"/>
  <c r="C12" i="2"/>
  <c r="G15" i="2" l="1"/>
  <c r="G12" i="2"/>
  <c r="G14" i="2"/>
  <c r="Q14" i="2"/>
  <c r="O14" i="2"/>
  <c r="P13" i="2"/>
  <c r="H13" i="2"/>
  <c r="F13" i="2"/>
  <c r="Q12" i="2"/>
  <c r="O12" i="2"/>
  <c r="O13" i="2"/>
  <c r="H12" i="2"/>
  <c r="F14" i="2"/>
  <c r="G13" i="2"/>
  <c r="P14" i="2"/>
  <c r="H14" i="2"/>
  <c r="Q13" i="2"/>
  <c r="N37" i="2"/>
  <c r="N48" i="2" s="1"/>
  <c r="N36" i="2"/>
  <c r="N47" i="2" s="1"/>
  <c r="N23" i="2"/>
  <c r="N39" i="2"/>
  <c r="N50" i="2" s="1"/>
  <c r="N26" i="2"/>
  <c r="Q15" i="2" l="1"/>
  <c r="H15" i="2"/>
  <c r="C21" i="2" l="1"/>
  <c r="C19" i="2"/>
  <c r="C25" i="2" l="1"/>
  <c r="C26" i="2"/>
  <c r="C23" i="2"/>
  <c r="C24" i="2"/>
  <c r="D23" i="2"/>
  <c r="D24" i="2"/>
  <c r="D25" i="2"/>
  <c r="D26" i="2"/>
  <c r="E23" i="2"/>
  <c r="E24" i="2"/>
  <c r="E26" i="2"/>
  <c r="E25" i="2"/>
  <c r="S11" i="2" l="1"/>
  <c r="S10" i="2"/>
  <c r="S9" i="2"/>
  <c r="S8" i="2"/>
  <c r="S7" i="2"/>
  <c r="N10" i="2"/>
  <c r="N21" i="2" s="1"/>
  <c r="N9" i="2"/>
  <c r="N32" i="2" s="1"/>
  <c r="N43" i="2" s="1"/>
  <c r="N8" i="2"/>
  <c r="N31" i="2" s="1"/>
  <c r="N42" i="2" s="1"/>
  <c r="N7" i="2"/>
  <c r="N30" i="2" s="1"/>
  <c r="B19" i="2"/>
  <c r="P37" i="2" l="1"/>
  <c r="P36" i="2"/>
  <c r="P39" i="2"/>
  <c r="P38" i="2"/>
  <c r="P35" i="2"/>
  <c r="Q37" i="2"/>
  <c r="Q39" i="2"/>
  <c r="Q38" i="2"/>
  <c r="Q36" i="2"/>
  <c r="Q35" i="2"/>
  <c r="O37" i="2"/>
  <c r="O36" i="2"/>
  <c r="O35" i="2"/>
  <c r="O39" i="2"/>
  <c r="O38" i="2"/>
  <c r="N33" i="2"/>
  <c r="N44" i="2" s="1"/>
  <c r="N19" i="2"/>
  <c r="N20" i="2"/>
  <c r="O30" i="2"/>
  <c r="C20" i="2"/>
  <c r="E19" i="2"/>
  <c r="D19" i="2"/>
  <c r="E20" i="2"/>
  <c r="F23" i="2" l="1"/>
  <c r="O23" i="2" s="1"/>
  <c r="O46" i="2" s="1"/>
  <c r="P33" i="2"/>
  <c r="Q33" i="2"/>
  <c r="Q32" i="2"/>
  <c r="P32" i="2"/>
  <c r="Q31" i="2"/>
  <c r="P31" i="2"/>
  <c r="P30" i="2"/>
  <c r="G23" i="2"/>
  <c r="P23" i="2" s="1"/>
  <c r="P46" i="2" s="1"/>
  <c r="Q30" i="2"/>
  <c r="H26" i="2"/>
  <c r="Q26" i="2" s="1"/>
  <c r="Q49" i="2" s="1"/>
  <c r="Q27" i="2"/>
  <c r="Q50" i="2" s="1"/>
  <c r="O27" i="2"/>
  <c r="O50" i="2" s="1"/>
  <c r="P27" i="2"/>
  <c r="P50" i="2" s="1"/>
  <c r="O31" i="2"/>
  <c r="O32" i="2"/>
  <c r="E21" i="2"/>
  <c r="D20" i="2"/>
  <c r="G20" i="2" l="1"/>
  <c r="P20" i="2" s="1"/>
  <c r="P43" i="2" s="1"/>
  <c r="G21" i="2"/>
  <c r="P21" i="2" s="1"/>
  <c r="P44" i="2" s="1"/>
  <c r="F21" i="2"/>
  <c r="O21" i="2" s="1"/>
  <c r="O44" i="2" s="1"/>
  <c r="F19" i="2"/>
  <c r="G19" i="2"/>
  <c r="P19" i="2" s="1"/>
  <c r="P42" i="2" s="1"/>
  <c r="H21" i="2"/>
  <c r="F20" i="2"/>
  <c r="H20" i="2"/>
  <c r="Q20" i="2" s="1"/>
  <c r="Q43" i="2" s="1"/>
  <c r="H19" i="2"/>
  <c r="Q19" i="2" s="1"/>
  <c r="Q42" i="2" s="1"/>
  <c r="F25" i="2"/>
  <c r="O25" i="2" s="1"/>
  <c r="O48" i="2" s="1"/>
  <c r="F24" i="2"/>
  <c r="O24" i="2" s="1"/>
  <c r="O47" i="2" s="1"/>
  <c r="F26" i="2"/>
  <c r="O26" i="2" s="1"/>
  <c r="O49" i="2" s="1"/>
  <c r="H24" i="2"/>
  <c r="Q24" i="2" s="1"/>
  <c r="Q47" i="2" s="1"/>
  <c r="G26" i="2"/>
  <c r="P26" i="2" s="1"/>
  <c r="P49" i="2" s="1"/>
  <c r="G24" i="2"/>
  <c r="P24" i="2" s="1"/>
  <c r="P47" i="2" s="1"/>
  <c r="G25" i="2"/>
  <c r="P25" i="2" s="1"/>
  <c r="P48" i="2" s="1"/>
  <c r="H25" i="2"/>
  <c r="Q25" i="2" s="1"/>
  <c r="Q48" i="2" s="1"/>
  <c r="H23" i="2"/>
  <c r="Q23" i="2" s="1"/>
  <c r="Q46" i="2" s="1"/>
  <c r="D21" i="2"/>
  <c r="Q21" i="2" l="1"/>
  <c r="Q44" i="2" s="1"/>
  <c r="O20" i="2"/>
  <c r="O43" i="2" s="1"/>
  <c r="O19" i="2"/>
  <c r="O42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J26" i="2" l="1"/>
  <c r="J25" i="2"/>
  <c r="J23" i="2"/>
  <c r="J24" i="2"/>
  <c r="I23" i="2"/>
  <c r="I24" i="2"/>
  <c r="I26" i="2"/>
  <c r="I25" i="2"/>
  <c r="J20" i="2"/>
  <c r="J19" i="2"/>
  <c r="J21" i="2"/>
  <c r="I19" i="2"/>
  <c r="I21" i="2"/>
  <c r="I20" i="2"/>
  <c r="K19" i="2" l="1"/>
  <c r="K21" i="2"/>
  <c r="K23" i="2"/>
  <c r="K20" i="2"/>
  <c r="K25" i="2"/>
  <c r="K26" i="2"/>
  <c r="K24" i="2"/>
  <c r="E6" i="7" l="1"/>
  <c r="E30" i="5"/>
  <c r="C7" i="7"/>
  <c r="C31" i="5"/>
  <c r="K7" i="7"/>
  <c r="K31" i="5"/>
  <c r="I8" i="7"/>
  <c r="I32" i="5"/>
  <c r="G9" i="7"/>
  <c r="G33" i="5"/>
  <c r="S5" i="4"/>
  <c r="E34" i="5"/>
  <c r="C35" i="5"/>
  <c r="K35" i="5"/>
  <c r="I36" i="5"/>
  <c r="G37" i="5"/>
  <c r="E5" i="4"/>
  <c r="E38" i="5"/>
  <c r="C39" i="5"/>
  <c r="K39" i="5"/>
  <c r="I40" i="5"/>
  <c r="G41" i="5"/>
  <c r="E42" i="5"/>
  <c r="C43" i="5"/>
  <c r="K43" i="5"/>
  <c r="I44" i="5"/>
  <c r="G45" i="5"/>
  <c r="E46" i="5"/>
  <c r="C47" i="5"/>
  <c r="K47" i="5"/>
  <c r="I48" i="5"/>
  <c r="G49" i="5"/>
  <c r="E50" i="5"/>
  <c r="C51" i="5"/>
  <c r="K51" i="5"/>
  <c r="I52" i="5"/>
  <c r="G53" i="5"/>
  <c r="E54" i="5"/>
  <c r="C55" i="5"/>
  <c r="K55" i="5"/>
  <c r="I56" i="5"/>
  <c r="G57" i="5"/>
  <c r="E58" i="5"/>
  <c r="F6" i="7"/>
  <c r="F30" i="5"/>
  <c r="D7" i="7"/>
  <c r="D31" i="5"/>
  <c r="B8" i="7"/>
  <c r="D8" i="6"/>
  <c r="J8" i="6" s="1"/>
  <c r="B32" i="5"/>
  <c r="J8" i="7"/>
  <c r="J17" i="7" s="1"/>
  <c r="K47" i="56" s="1"/>
  <c r="J32" i="5"/>
  <c r="H9" i="7"/>
  <c r="H33" i="5"/>
  <c r="T5" i="4"/>
  <c r="F34" i="5"/>
  <c r="D35" i="5"/>
  <c r="B36" i="5"/>
  <c r="J36" i="5"/>
  <c r="H37" i="5"/>
  <c r="F5" i="4"/>
  <c r="F38" i="5"/>
  <c r="D39" i="5"/>
  <c r="B40" i="5"/>
  <c r="J40" i="5"/>
  <c r="H41" i="5"/>
  <c r="F42" i="5"/>
  <c r="D43" i="5"/>
  <c r="B44" i="5"/>
  <c r="J44" i="5"/>
  <c r="H45" i="5"/>
  <c r="F46" i="5"/>
  <c r="D47" i="5"/>
  <c r="B48" i="5"/>
  <c r="J48" i="5"/>
  <c r="H49" i="5"/>
  <c r="F50" i="5"/>
  <c r="D51" i="5"/>
  <c r="B52" i="5"/>
  <c r="J52" i="5"/>
  <c r="H53" i="5"/>
  <c r="F54" i="5"/>
  <c r="D55" i="5"/>
  <c r="B56" i="5"/>
  <c r="J56" i="5"/>
  <c r="H57" i="5"/>
  <c r="F58" i="5"/>
  <c r="G6" i="7"/>
  <c r="G30" i="5"/>
  <c r="E7" i="7"/>
  <c r="E31" i="5"/>
  <c r="C8" i="7"/>
  <c r="C17" i="7" s="1"/>
  <c r="D47" i="56" s="1"/>
  <c r="C32" i="5"/>
  <c r="K8" i="7"/>
  <c r="K17" i="7" s="1"/>
  <c r="L47" i="56" s="1"/>
  <c r="K32" i="5"/>
  <c r="I9" i="7"/>
  <c r="I33" i="5"/>
  <c r="U5" i="4"/>
  <c r="G34" i="5"/>
  <c r="E35" i="5"/>
  <c r="C36" i="5"/>
  <c r="K36" i="5"/>
  <c r="I37" i="5"/>
  <c r="G5" i="4"/>
  <c r="G38" i="5"/>
  <c r="E39" i="5"/>
  <c r="C40" i="5"/>
  <c r="K40" i="5"/>
  <c r="I41" i="5"/>
  <c r="G42" i="5"/>
  <c r="E43" i="5"/>
  <c r="C44" i="5"/>
  <c r="K44" i="5"/>
  <c r="I45" i="5"/>
  <c r="G46" i="5"/>
  <c r="E47" i="5"/>
  <c r="C48" i="5"/>
  <c r="K48" i="5"/>
  <c r="I49" i="5"/>
  <c r="G50" i="5"/>
  <c r="E51" i="5"/>
  <c r="C52" i="5"/>
  <c r="K52" i="5"/>
  <c r="I53" i="5"/>
  <c r="G54" i="5"/>
  <c r="E55" i="5"/>
  <c r="C56" i="5"/>
  <c r="K56" i="5"/>
  <c r="I57" i="5"/>
  <c r="G58" i="5"/>
  <c r="H6" i="7"/>
  <c r="H30" i="5"/>
  <c r="F7" i="7"/>
  <c r="F31" i="5"/>
  <c r="D8" i="7"/>
  <c r="D17" i="7" s="1"/>
  <c r="E47" i="56" s="1"/>
  <c r="D32" i="5"/>
  <c r="B9" i="7"/>
  <c r="D9" i="6"/>
  <c r="J9" i="6" s="1"/>
  <c r="B33" i="5"/>
  <c r="N5" i="4"/>
  <c r="J9" i="7"/>
  <c r="J33" i="5"/>
  <c r="V5" i="4"/>
  <c r="H34" i="5"/>
  <c r="F35" i="5"/>
  <c r="D36" i="5"/>
  <c r="B37" i="5"/>
  <c r="J37" i="5"/>
  <c r="H38" i="5"/>
  <c r="H5" i="4"/>
  <c r="F39" i="5"/>
  <c r="D40" i="5"/>
  <c r="B41" i="5"/>
  <c r="J41" i="5"/>
  <c r="H42" i="5"/>
  <c r="F43" i="5"/>
  <c r="D44" i="5"/>
  <c r="B45" i="5"/>
  <c r="J45" i="5"/>
  <c r="H46" i="5"/>
  <c r="F47" i="5"/>
  <c r="D48" i="5"/>
  <c r="B49" i="5"/>
  <c r="J49" i="5"/>
  <c r="H50" i="5"/>
  <c r="F51" i="5"/>
  <c r="D52" i="5"/>
  <c r="B53" i="5"/>
  <c r="J53" i="5"/>
  <c r="H54" i="5"/>
  <c r="F55" i="5"/>
  <c r="D56" i="5"/>
  <c r="B57" i="5"/>
  <c r="J57" i="5"/>
  <c r="H58" i="5"/>
  <c r="I6" i="7"/>
  <c r="I30" i="5"/>
  <c r="G7" i="7"/>
  <c r="G31" i="5"/>
  <c r="E8" i="7"/>
  <c r="E17" i="7" s="1"/>
  <c r="F47" i="56" s="1"/>
  <c r="E32" i="5"/>
  <c r="C9" i="7"/>
  <c r="C18" i="7" s="1"/>
  <c r="D48" i="56" s="1"/>
  <c r="C33" i="5"/>
  <c r="O5" i="4"/>
  <c r="K9" i="7"/>
  <c r="K18" i="7" s="1"/>
  <c r="L48" i="56" s="1"/>
  <c r="K33" i="5"/>
  <c r="W5" i="4"/>
  <c r="I34" i="5"/>
  <c r="G35" i="5"/>
  <c r="E36" i="5"/>
  <c r="C37" i="5"/>
  <c r="K37" i="5"/>
  <c r="I38" i="5"/>
  <c r="I5" i="4"/>
  <c r="G39" i="5"/>
  <c r="E40" i="5"/>
  <c r="C41" i="5"/>
  <c r="K41" i="5"/>
  <c r="I42" i="5"/>
  <c r="G43" i="5"/>
  <c r="E44" i="5"/>
  <c r="C45" i="5"/>
  <c r="K45" i="5"/>
  <c r="I46" i="5"/>
  <c r="G47" i="5"/>
  <c r="E48" i="5"/>
  <c r="C49" i="5"/>
  <c r="K49" i="5"/>
  <c r="I50" i="5"/>
  <c r="G51" i="5"/>
  <c r="E52" i="5"/>
  <c r="C53" i="5"/>
  <c r="K53" i="5"/>
  <c r="I54" i="5"/>
  <c r="G55" i="5"/>
  <c r="E56" i="5"/>
  <c r="C57" i="5"/>
  <c r="K57" i="5"/>
  <c r="I58" i="5"/>
  <c r="B6" i="7"/>
  <c r="B30" i="5"/>
  <c r="D6" i="6"/>
  <c r="J6" i="6" s="1"/>
  <c r="J6" i="7"/>
  <c r="J30" i="5"/>
  <c r="H7" i="7"/>
  <c r="H31" i="5"/>
  <c r="F8" i="7"/>
  <c r="F17" i="7" s="1"/>
  <c r="G47" i="56" s="1"/>
  <c r="F32" i="5"/>
  <c r="D9" i="7"/>
  <c r="D18" i="7" s="1"/>
  <c r="E48" i="56" s="1"/>
  <c r="D33" i="5"/>
  <c r="P5" i="4"/>
  <c r="B34" i="5"/>
  <c r="J34" i="5"/>
  <c r="H35" i="5"/>
  <c r="F36" i="5"/>
  <c r="D37" i="5"/>
  <c r="B38" i="5"/>
  <c r="B5" i="4"/>
  <c r="J38" i="5"/>
  <c r="J5" i="4"/>
  <c r="H39" i="5"/>
  <c r="F40" i="5"/>
  <c r="D41" i="5"/>
  <c r="B42" i="5"/>
  <c r="J42" i="5"/>
  <c r="H43" i="5"/>
  <c r="F44" i="5"/>
  <c r="D45" i="5"/>
  <c r="B46" i="5"/>
  <c r="J46" i="5"/>
  <c r="H47" i="5"/>
  <c r="F48" i="5"/>
  <c r="D49" i="5"/>
  <c r="B50" i="5"/>
  <c r="J50" i="5"/>
  <c r="H51" i="5"/>
  <c r="F52" i="5"/>
  <c r="D53" i="5"/>
  <c r="B54" i="5"/>
  <c r="J54" i="5"/>
  <c r="H55" i="5"/>
  <c r="F56" i="5"/>
  <c r="D57" i="5"/>
  <c r="B58" i="5"/>
  <c r="J58" i="5"/>
  <c r="C30" i="5"/>
  <c r="C6" i="7"/>
  <c r="C15" i="7" s="1"/>
  <c r="D45" i="56" s="1"/>
  <c r="K30" i="5"/>
  <c r="K6" i="7"/>
  <c r="K15" i="7" s="1"/>
  <c r="L45" i="56" s="1"/>
  <c r="I31" i="5"/>
  <c r="I7" i="7"/>
  <c r="G32" i="5"/>
  <c r="G8" i="7"/>
  <c r="G17" i="7" s="1"/>
  <c r="H47" i="56" s="1"/>
  <c r="E33" i="5"/>
  <c r="Q5" i="4"/>
  <c r="E9" i="7"/>
  <c r="E18" i="7" s="1"/>
  <c r="F48" i="56" s="1"/>
  <c r="C34" i="5"/>
  <c r="K34" i="5"/>
  <c r="I35" i="5"/>
  <c r="G36" i="5"/>
  <c r="E37" i="5"/>
  <c r="C38" i="5"/>
  <c r="C5" i="4"/>
  <c r="K38" i="5"/>
  <c r="K5" i="4"/>
  <c r="I39" i="5"/>
  <c r="G40" i="5"/>
  <c r="E41" i="5"/>
  <c r="C42" i="5"/>
  <c r="K42" i="5"/>
  <c r="I43" i="5"/>
  <c r="G44" i="5"/>
  <c r="E45" i="5"/>
  <c r="C46" i="5"/>
  <c r="K46" i="5"/>
  <c r="I47" i="5"/>
  <c r="G48" i="5"/>
  <c r="E49" i="5"/>
  <c r="C50" i="5"/>
  <c r="K50" i="5"/>
  <c r="I51" i="5"/>
  <c r="G52" i="5"/>
  <c r="E53" i="5"/>
  <c r="C54" i="5"/>
  <c r="K54" i="5"/>
  <c r="I55" i="5"/>
  <c r="G56" i="5"/>
  <c r="E57" i="5"/>
  <c r="C58" i="5"/>
  <c r="K58" i="5"/>
  <c r="D6" i="7"/>
  <c r="D15" i="7" s="1"/>
  <c r="E45" i="56" s="1"/>
  <c r="D30" i="5"/>
  <c r="D7" i="6"/>
  <c r="J7" i="6" s="1"/>
  <c r="B7" i="7"/>
  <c r="B31" i="5"/>
  <c r="J7" i="7"/>
  <c r="J31" i="5"/>
  <c r="H8" i="7"/>
  <c r="H17" i="7" s="1"/>
  <c r="I47" i="56" s="1"/>
  <c r="H32" i="5"/>
  <c r="F9" i="7"/>
  <c r="F18" i="7" s="1"/>
  <c r="G48" i="56" s="1"/>
  <c r="F33" i="5"/>
  <c r="R5" i="4"/>
  <c r="D34" i="5"/>
  <c r="B35" i="5"/>
  <c r="J35" i="5"/>
  <c r="H36" i="5"/>
  <c r="F37" i="5"/>
  <c r="D5" i="4"/>
  <c r="D38" i="5"/>
  <c r="B39" i="5"/>
  <c r="J39" i="5"/>
  <c r="H40" i="5"/>
  <c r="F41" i="5"/>
  <c r="D42" i="5"/>
  <c r="B43" i="5"/>
  <c r="J43" i="5"/>
  <c r="H44" i="5"/>
  <c r="F45" i="5"/>
  <c r="D46" i="5"/>
  <c r="B47" i="5"/>
  <c r="J47" i="5"/>
  <c r="H48" i="5"/>
  <c r="F49" i="5"/>
  <c r="D50" i="5"/>
  <c r="B51" i="5"/>
  <c r="J51" i="5"/>
  <c r="H52" i="5"/>
  <c r="F53" i="5"/>
  <c r="D54" i="5"/>
  <c r="B55" i="5"/>
  <c r="J55" i="5"/>
  <c r="H56" i="5"/>
  <c r="F57" i="5"/>
  <c r="D58" i="5"/>
  <c r="G50" i="56" l="1"/>
  <c r="G52" i="56"/>
  <c r="I16" i="7"/>
  <c r="J46" i="56" s="1"/>
  <c r="D50" i="56"/>
  <c r="D52" i="56"/>
  <c r="F15" i="7"/>
  <c r="G45" i="56" s="1"/>
  <c r="J16" i="7"/>
  <c r="K46" i="56" s="1"/>
  <c r="G16" i="7"/>
  <c r="H46" i="56" s="1"/>
  <c r="I18" i="7"/>
  <c r="J48" i="56" s="1"/>
  <c r="I17" i="7"/>
  <c r="J47" i="56" s="1"/>
  <c r="C16" i="7"/>
  <c r="D46" i="56" s="1"/>
  <c r="L50" i="56"/>
  <c r="L52" i="56"/>
  <c r="H15" i="7"/>
  <c r="I45" i="56" s="1"/>
  <c r="G15" i="7"/>
  <c r="H45" i="56" s="1"/>
  <c r="J15" i="7"/>
  <c r="K45" i="56" s="1"/>
  <c r="B10" i="7"/>
  <c r="D16" i="7"/>
  <c r="E46" i="56" s="1"/>
  <c r="G18" i="7"/>
  <c r="H48" i="56" s="1"/>
  <c r="I15" i="7"/>
  <c r="J45" i="56" s="1"/>
  <c r="J18" i="7"/>
  <c r="K48" i="56" s="1"/>
  <c r="H18" i="7"/>
  <c r="I48" i="56" s="1"/>
  <c r="K16" i="7"/>
  <c r="L46" i="56" s="1"/>
  <c r="E15" i="7"/>
  <c r="F45" i="56" s="1"/>
  <c r="F52" i="56"/>
  <c r="F50" i="56"/>
  <c r="E52" i="56"/>
  <c r="E50" i="56"/>
  <c r="F16" i="7"/>
  <c r="G46" i="56" s="1"/>
  <c r="E16" i="7"/>
  <c r="F46" i="56" s="1"/>
  <c r="H16" i="7"/>
  <c r="I46" i="56" s="1"/>
  <c r="B26" i="5" l="1"/>
  <c r="B24" i="5"/>
  <c r="B28" i="5"/>
  <c r="B4" i="4"/>
  <c r="N4" i="4"/>
  <c r="B23" i="5"/>
  <c r="J52" i="56"/>
  <c r="J50" i="56"/>
  <c r="B5" i="7"/>
  <c r="B29" i="5"/>
  <c r="D5" i="6"/>
  <c r="J5" i="6" s="1"/>
  <c r="B25" i="5"/>
  <c r="B27" i="5"/>
  <c r="I50" i="56"/>
  <c r="I52" i="56"/>
  <c r="H50" i="56"/>
  <c r="H52" i="56"/>
  <c r="B22" i="5"/>
  <c r="K52" i="56"/>
  <c r="K50" i="56"/>
  <c r="N7" i="4" l="1"/>
  <c r="N10" i="4" s="1"/>
  <c r="I11" i="5"/>
  <c r="N8" i="4"/>
  <c r="N9" i="4"/>
  <c r="N12" i="4"/>
  <c r="N13" i="4" s="1"/>
  <c r="B11" i="5"/>
  <c r="B7" i="4"/>
  <c r="B9" i="4" s="1"/>
  <c r="B11" i="4"/>
  <c r="B12" i="4" s="1"/>
  <c r="L43" i="5" l="1"/>
  <c r="L51" i="5"/>
  <c r="L50" i="5"/>
  <c r="L45" i="5"/>
  <c r="L48" i="5"/>
  <c r="L42" i="5"/>
  <c r="L55" i="5"/>
  <c r="L36" i="5"/>
  <c r="L53" i="5"/>
  <c r="L39" i="5"/>
  <c r="L11" i="5"/>
  <c r="L58" i="5"/>
  <c r="L52" i="5"/>
  <c r="X33" i="5"/>
  <c r="L47" i="5"/>
  <c r="L37" i="5"/>
  <c r="L35" i="5"/>
  <c r="L56" i="5"/>
  <c r="L44" i="5"/>
  <c r="L34" i="5"/>
  <c r="L41" i="5"/>
  <c r="L49" i="5"/>
  <c r="Y33" i="5"/>
  <c r="L46" i="5"/>
  <c r="L54" i="5"/>
  <c r="L57" i="5"/>
  <c r="L38" i="5"/>
  <c r="L28" i="5"/>
  <c r="L40" i="5"/>
  <c r="R33" i="5"/>
  <c r="O33" i="5"/>
  <c r="S33" i="5"/>
  <c r="T33" i="5"/>
  <c r="N33" i="5"/>
  <c r="M33" i="5"/>
  <c r="Q33" i="5"/>
  <c r="U33" i="5"/>
  <c r="P33" i="5"/>
  <c r="B8" i="4"/>
  <c r="W7" i="2" l="1"/>
  <c r="L15" i="56" l="1"/>
  <c r="K24" i="56"/>
  <c r="J15" i="56"/>
  <c r="L8" i="56"/>
  <c r="J23" i="56"/>
  <c r="J24" i="56"/>
  <c r="I15" i="56"/>
  <c r="K8" i="56"/>
  <c r="K32" i="56" s="1"/>
  <c r="I24" i="56"/>
  <c r="K16" i="56"/>
  <c r="H15" i="56"/>
  <c r="J8" i="56"/>
  <c r="L24" i="56"/>
  <c r="H23" i="56"/>
  <c r="H24" i="56"/>
  <c r="J16" i="56"/>
  <c r="I8" i="56"/>
  <c r="I23" i="56"/>
  <c r="H8" i="56"/>
  <c r="K15" i="56"/>
  <c r="L16" i="56"/>
  <c r="I16" i="56"/>
  <c r="K23" i="56"/>
  <c r="H16" i="56"/>
  <c r="H32" i="56" l="1"/>
  <c r="J32" i="56"/>
  <c r="L32" i="56"/>
  <c r="I32" i="56"/>
  <c r="E15" i="56" l="1"/>
  <c r="D8" i="56"/>
  <c r="G8" i="56"/>
  <c r="G16" i="56"/>
  <c r="F23" i="56"/>
  <c r="F15" i="56"/>
  <c r="E16" i="56"/>
  <c r="E24" i="56"/>
  <c r="G23" i="56"/>
  <c r="E8" i="56"/>
  <c r="C24" i="56"/>
  <c r="F24" i="56"/>
  <c r="D23" i="56"/>
  <c r="C8" i="56"/>
  <c r="F16" i="56"/>
  <c r="D15" i="56"/>
  <c r="D24" i="56"/>
  <c r="F8" i="56"/>
  <c r="E23" i="56"/>
  <c r="D16" i="56"/>
  <c r="G24" i="56"/>
  <c r="C16" i="56"/>
  <c r="G15" i="56" l="1"/>
  <c r="D59" i="5"/>
  <c r="G32" i="56"/>
  <c r="B59" i="5"/>
  <c r="E59" i="5"/>
  <c r="C15" i="56"/>
  <c r="C59" i="5"/>
  <c r="F32" i="56"/>
  <c r="E32" i="56"/>
  <c r="D32" i="56"/>
  <c r="C23" i="56"/>
  <c r="C32" i="56"/>
  <c r="B60" i="5" l="1"/>
  <c r="C60" i="5"/>
  <c r="E19" i="56"/>
  <c r="F17" i="56"/>
  <c r="G9" i="56"/>
  <c r="D17" i="56"/>
  <c r="D60" i="5"/>
  <c r="D26" i="56"/>
  <c r="E60" i="5"/>
  <c r="E25" i="56"/>
  <c r="C61" i="5" l="1"/>
  <c r="K9" i="56"/>
  <c r="I9" i="56"/>
  <c r="H9" i="56"/>
  <c r="G25" i="56"/>
  <c r="H25" i="56"/>
  <c r="G10" i="56"/>
  <c r="I17" i="56"/>
  <c r="I25" i="56"/>
  <c r="K17" i="56"/>
  <c r="E18" i="56"/>
  <c r="J25" i="56"/>
  <c r="J9" i="56"/>
  <c r="B61" i="5"/>
  <c r="E61" i="5"/>
  <c r="D25" i="56"/>
  <c r="E17" i="56"/>
  <c r="F19" i="56"/>
  <c r="K25" i="56"/>
  <c r="D18" i="56"/>
  <c r="D61" i="5"/>
  <c r="B62" i="5" l="1"/>
  <c r="I33" i="56"/>
  <c r="J26" i="56"/>
  <c r="E26" i="56"/>
  <c r="F18" i="56"/>
  <c r="D27" i="56"/>
  <c r="J17" i="56"/>
  <c r="J33" i="56" s="1"/>
  <c r="K26" i="56"/>
  <c r="C62" i="5"/>
  <c r="G26" i="56"/>
  <c r="K33" i="56"/>
  <c r="D62" i="5"/>
  <c r="H10" i="56"/>
  <c r="E62" i="5"/>
  <c r="H17" i="56"/>
  <c r="H33" i="56" s="1"/>
  <c r="J10" i="56"/>
  <c r="I18" i="56" l="1"/>
  <c r="H26" i="56"/>
  <c r="I26" i="56"/>
  <c r="I10" i="56"/>
  <c r="K27" i="56"/>
  <c r="J27" i="56"/>
  <c r="B63" i="5"/>
  <c r="C64" i="5"/>
  <c r="K10" i="56"/>
  <c r="E63" i="5"/>
  <c r="G27" i="56"/>
  <c r="K18" i="56"/>
  <c r="D63" i="5"/>
  <c r="C63" i="5"/>
  <c r="G11" i="56"/>
  <c r="D19" i="56"/>
  <c r="I34" i="56" l="1"/>
  <c r="K34" i="56"/>
  <c r="E27" i="56"/>
  <c r="J18" i="56"/>
  <c r="J34" i="56" s="1"/>
  <c r="B64" i="5"/>
  <c r="D64" i="5"/>
  <c r="C65" i="5"/>
  <c r="H11" i="56"/>
  <c r="E64" i="5"/>
  <c r="I27" i="56"/>
  <c r="J11" i="56"/>
  <c r="H18" i="56"/>
  <c r="H34" i="56" s="1"/>
  <c r="H27" i="56"/>
  <c r="D65" i="5" l="1"/>
  <c r="I19" i="56"/>
  <c r="K11" i="56"/>
  <c r="C66" i="5"/>
  <c r="B66" i="5"/>
  <c r="I11" i="56"/>
  <c r="B65" i="5"/>
  <c r="K19" i="56"/>
  <c r="H19" i="56"/>
  <c r="H35" i="56" s="1"/>
  <c r="E65" i="5"/>
  <c r="C67" i="5" l="1"/>
  <c r="K35" i="56"/>
  <c r="F25" i="56"/>
  <c r="D66" i="5"/>
  <c r="B67" i="5"/>
  <c r="E66" i="5"/>
  <c r="G17" i="56"/>
  <c r="G33" i="56" s="1"/>
  <c r="J19" i="56"/>
  <c r="J35" i="56" s="1"/>
  <c r="I35" i="56"/>
  <c r="D67" i="5" l="1"/>
  <c r="C68" i="5"/>
  <c r="B68" i="5"/>
  <c r="E67" i="5"/>
  <c r="C17" i="56" l="1"/>
  <c r="C25" i="56"/>
  <c r="B69" i="5"/>
  <c r="D9" i="56"/>
  <c r="D33" i="56" s="1"/>
  <c r="E68" i="5"/>
  <c r="C9" i="56"/>
  <c r="C69" i="5"/>
  <c r="D68" i="5"/>
  <c r="D69" i="5" l="1"/>
  <c r="B70" i="5"/>
  <c r="C70" i="5"/>
  <c r="E9" i="56"/>
  <c r="E33" i="56" s="1"/>
  <c r="F9" i="56"/>
  <c r="F33" i="56" s="1"/>
  <c r="E69" i="5"/>
  <c r="C33" i="56"/>
  <c r="E70" i="5" l="1"/>
  <c r="C71" i="5"/>
  <c r="D70" i="5"/>
  <c r="B72" i="5"/>
  <c r="B71" i="5"/>
  <c r="B73" i="5" l="1"/>
  <c r="C72" i="5"/>
  <c r="D71" i="5"/>
  <c r="E71" i="5"/>
  <c r="C73" i="5" l="1"/>
  <c r="B74" i="5"/>
  <c r="E72" i="5"/>
  <c r="D72" i="5"/>
  <c r="D73" i="5" l="1"/>
  <c r="B75" i="5"/>
  <c r="E73" i="5"/>
  <c r="C74" i="5"/>
  <c r="E74" i="5" l="1"/>
  <c r="D74" i="5"/>
  <c r="C75" i="5"/>
  <c r="B76" i="5"/>
  <c r="B77" i="5" l="1"/>
  <c r="D75" i="5"/>
  <c r="E75" i="5"/>
  <c r="C76" i="5"/>
  <c r="C77" i="5" l="1"/>
  <c r="E76" i="5"/>
  <c r="B78" i="5"/>
  <c r="D76" i="5"/>
  <c r="C78" i="5" l="1"/>
  <c r="B79" i="5"/>
  <c r="D77" i="5"/>
  <c r="E77" i="5"/>
  <c r="D78" i="5" l="1"/>
  <c r="B80" i="5"/>
  <c r="C79" i="5"/>
  <c r="E78" i="5"/>
  <c r="B81" i="5" l="1"/>
  <c r="D79" i="5"/>
  <c r="E79" i="5"/>
  <c r="C80" i="5"/>
  <c r="D80" i="5" l="1"/>
  <c r="C81" i="5"/>
  <c r="B82" i="5"/>
  <c r="E80" i="5"/>
  <c r="B83" i="5" l="1"/>
  <c r="D81" i="5"/>
  <c r="E81" i="5"/>
  <c r="C82" i="5"/>
  <c r="D82" i="5" l="1"/>
  <c r="B84" i="5"/>
  <c r="C83" i="5"/>
  <c r="E82" i="5"/>
  <c r="C84" i="5" l="1"/>
  <c r="B85" i="5"/>
  <c r="D83" i="5"/>
  <c r="E83" i="5"/>
  <c r="D84" i="5" l="1"/>
  <c r="B86" i="5"/>
  <c r="C85" i="5"/>
  <c r="E84" i="5"/>
  <c r="B87" i="5" l="1"/>
  <c r="D85" i="5"/>
  <c r="E85" i="5"/>
  <c r="C86" i="5"/>
  <c r="C87" i="5" l="1"/>
  <c r="E86" i="5"/>
  <c r="B88" i="5"/>
  <c r="G18" i="56"/>
  <c r="G34" i="56" s="1"/>
  <c r="D86" i="5"/>
  <c r="F26" i="56"/>
  <c r="C10" i="56" l="1"/>
  <c r="C88" i="5"/>
  <c r="B89" i="5"/>
  <c r="D87" i="5"/>
  <c r="E87" i="5"/>
  <c r="E88" i="5" l="1"/>
  <c r="B90" i="5"/>
  <c r="C18" i="56"/>
  <c r="D88" i="5"/>
  <c r="C26" i="56"/>
  <c r="D10" i="56"/>
  <c r="D34" i="56" s="1"/>
  <c r="C89" i="5"/>
  <c r="C34" i="56" l="1"/>
  <c r="E10" i="56"/>
  <c r="E34" i="56" s="1"/>
  <c r="E89" i="5"/>
  <c r="B91" i="5"/>
  <c r="F10" i="56"/>
  <c r="F34" i="56" s="1"/>
  <c r="C90" i="5"/>
  <c r="D89" i="5"/>
  <c r="B92" i="5" l="1"/>
  <c r="D90" i="5"/>
  <c r="E90" i="5"/>
  <c r="C91" i="5"/>
  <c r="E91" i="5" l="1"/>
  <c r="B93" i="5"/>
  <c r="C92" i="5"/>
  <c r="D91" i="5"/>
  <c r="B94" i="5" l="1"/>
  <c r="C93" i="5"/>
  <c r="D92" i="5"/>
  <c r="E92" i="5"/>
  <c r="B95" i="5" l="1"/>
  <c r="E93" i="5"/>
  <c r="D93" i="5"/>
  <c r="C94" i="5"/>
  <c r="E94" i="5" l="1"/>
  <c r="D94" i="5"/>
  <c r="B96" i="5"/>
  <c r="C95" i="5"/>
  <c r="D95" i="5" l="1"/>
  <c r="B97" i="5"/>
  <c r="E95" i="5"/>
  <c r="C96" i="5"/>
  <c r="E96" i="5" l="1"/>
  <c r="B98" i="5"/>
  <c r="D96" i="5"/>
  <c r="C97" i="5"/>
  <c r="B99" i="5" l="1"/>
  <c r="E97" i="5"/>
  <c r="C98" i="5"/>
  <c r="D97" i="5"/>
  <c r="D98" i="5" l="1"/>
  <c r="C99" i="5"/>
  <c r="B100" i="5"/>
  <c r="E98" i="5"/>
  <c r="B101" i="5" l="1"/>
  <c r="E99" i="5"/>
  <c r="C100" i="5"/>
  <c r="D99" i="5"/>
  <c r="D100" i="5" l="1"/>
  <c r="C101" i="5"/>
  <c r="B102" i="5"/>
  <c r="E100" i="5"/>
  <c r="E101" i="5" l="1"/>
  <c r="C102" i="5"/>
  <c r="D101" i="5"/>
  <c r="B103" i="5"/>
  <c r="D102" i="5" l="1"/>
  <c r="C103" i="5"/>
  <c r="E102" i="5"/>
  <c r="B104" i="5"/>
  <c r="B105" i="5" l="1"/>
  <c r="E103" i="5"/>
  <c r="C104" i="5"/>
  <c r="D103" i="5"/>
  <c r="D104" i="5" l="1"/>
  <c r="C105" i="5"/>
  <c r="E104" i="5"/>
  <c r="B106" i="5"/>
  <c r="D105" i="5" l="1"/>
  <c r="B107" i="5"/>
  <c r="E105" i="5"/>
  <c r="C106" i="5"/>
  <c r="F27" i="56" l="1"/>
  <c r="D106" i="5"/>
  <c r="C107" i="5"/>
  <c r="B108" i="5"/>
  <c r="G19" i="56"/>
  <c r="G35" i="56" s="1"/>
  <c r="E106" i="5"/>
  <c r="C11" i="56" l="1"/>
  <c r="E107" i="5"/>
  <c r="C108" i="5"/>
  <c r="D107" i="5"/>
  <c r="C19" i="56" l="1"/>
  <c r="D108" i="5"/>
  <c r="E108" i="5"/>
  <c r="C27" i="56"/>
  <c r="D11" i="56"/>
  <c r="D35" i="56" s="1"/>
  <c r="C35" i="56"/>
  <c r="F11" i="56" l="1"/>
  <c r="F35" i="56" s="1"/>
  <c r="E11" i="56"/>
  <c r="E35" i="56" s="1"/>
  <c r="I24" i="5" l="1"/>
  <c r="D5" i="7"/>
  <c r="D14" i="7" s="1"/>
  <c r="E44" i="56" s="1"/>
  <c r="D29" i="5"/>
  <c r="J5" i="7"/>
  <c r="J14" i="7" s="1"/>
  <c r="K44" i="56" s="1"/>
  <c r="J29" i="5"/>
  <c r="J27" i="5"/>
  <c r="C22" i="5"/>
  <c r="H24" i="5"/>
  <c r="H27" i="5"/>
  <c r="I27" i="5"/>
  <c r="T4" i="4"/>
  <c r="H4" i="4"/>
  <c r="U4" i="4"/>
  <c r="I4" i="4"/>
  <c r="K5" i="7"/>
  <c r="K14" i="7" s="1"/>
  <c r="L44" i="56" s="1"/>
  <c r="K29" i="5"/>
  <c r="K4" i="4"/>
  <c r="W4" i="4"/>
  <c r="H26" i="5"/>
  <c r="P4" i="4"/>
  <c r="D4" i="4"/>
  <c r="S4" i="4"/>
  <c r="G4" i="4"/>
  <c r="J26" i="5"/>
  <c r="H23" i="5"/>
  <c r="D28" i="5"/>
  <c r="D25" i="5"/>
  <c r="Q4" i="4"/>
  <c r="E4" i="4"/>
  <c r="E25" i="5"/>
  <c r="J24" i="5"/>
  <c r="G23" i="5"/>
  <c r="D24" i="5"/>
  <c r="F26" i="5"/>
  <c r="J22" i="5"/>
  <c r="H5" i="7"/>
  <c r="H14" i="7" s="1"/>
  <c r="I44" i="56" s="1"/>
  <c r="H29" i="5"/>
  <c r="I26" i="5"/>
  <c r="F23" i="5"/>
  <c r="F5" i="7"/>
  <c r="F14" i="7" s="1"/>
  <c r="G44" i="56" s="1"/>
  <c r="F29" i="5"/>
  <c r="K26" i="5"/>
  <c r="G26" i="5"/>
  <c r="J23" i="5"/>
  <c r="G27" i="5"/>
  <c r="F27" i="5"/>
  <c r="I28" i="5"/>
  <c r="E28" i="5"/>
  <c r="R4" i="4"/>
  <c r="F4" i="4"/>
  <c r="I5" i="7"/>
  <c r="I14" i="7" s="1"/>
  <c r="J44" i="56" s="1"/>
  <c r="I29" i="5"/>
  <c r="C4" i="4"/>
  <c r="O4" i="4"/>
  <c r="C25" i="5"/>
  <c r="I23" i="5"/>
  <c r="G22" i="5"/>
  <c r="H22" i="5"/>
  <c r="E22" i="5"/>
  <c r="J28" i="5"/>
  <c r="K25" i="5"/>
  <c r="G28" i="5"/>
  <c r="F24" i="5"/>
  <c r="C24" i="5"/>
  <c r="E24" i="5"/>
  <c r="J4" i="4"/>
  <c r="V4" i="4"/>
  <c r="G5" i="7"/>
  <c r="G14" i="7" s="1"/>
  <c r="H44" i="56" s="1"/>
  <c r="G29" i="5"/>
  <c r="D27" i="5"/>
  <c r="E26" i="5"/>
  <c r="K22" i="5"/>
  <c r="J25" i="5"/>
  <c r="G25" i="5"/>
  <c r="I22" i="5"/>
  <c r="G24" i="5"/>
  <c r="E29" i="5"/>
  <c r="E5" i="7"/>
  <c r="E14" i="7" s="1"/>
  <c r="F44" i="56" s="1"/>
  <c r="E23" i="5"/>
  <c r="C26" i="5"/>
  <c r="D22" i="5"/>
  <c r="C27" i="5"/>
  <c r="K27" i="5"/>
  <c r="E27" i="5"/>
  <c r="F28" i="5"/>
  <c r="C28" i="5"/>
  <c r="H28" i="5"/>
  <c r="K28" i="5"/>
  <c r="I25" i="5"/>
  <c r="H25" i="5"/>
  <c r="F25" i="5"/>
  <c r="C7" i="56"/>
  <c r="C31" i="56" s="1"/>
  <c r="C5" i="7"/>
  <c r="C14" i="7" s="1"/>
  <c r="D44" i="56" s="1"/>
  <c r="C29" i="5"/>
  <c r="K23" i="5"/>
  <c r="D26" i="5"/>
  <c r="F22" i="5"/>
  <c r="D23" i="5"/>
  <c r="K24" i="5"/>
  <c r="C23" i="5"/>
  <c r="V11" i="2" l="1"/>
  <c r="T11" i="2"/>
  <c r="P8" i="4"/>
  <c r="K11" i="5"/>
  <c r="P7" i="4"/>
  <c r="P12" i="4"/>
  <c r="P13" i="4" s="1"/>
  <c r="F7" i="56"/>
  <c r="F31" i="56" s="1"/>
  <c r="J7" i="4"/>
  <c r="J11" i="4"/>
  <c r="J12" i="4" s="1"/>
  <c r="R7" i="4"/>
  <c r="R8" i="4"/>
  <c r="R12" i="4"/>
  <c r="R13" i="4" s="1"/>
  <c r="D11" i="5"/>
  <c r="D7" i="4"/>
  <c r="D11" i="4"/>
  <c r="D12" i="4" s="1"/>
  <c r="U7" i="4"/>
  <c r="U8" i="4"/>
  <c r="U12" i="4"/>
  <c r="U13" i="4" s="1"/>
  <c r="G7" i="4"/>
  <c r="G11" i="4"/>
  <c r="G12" i="4" s="1"/>
  <c r="J7" i="56"/>
  <c r="J31" i="56" s="1"/>
  <c r="O7" i="4"/>
  <c r="O8" i="4"/>
  <c r="J11" i="5"/>
  <c r="O12" i="4"/>
  <c r="O13" i="4" s="1"/>
  <c r="S7" i="4"/>
  <c r="S8" i="4"/>
  <c r="S12" i="4"/>
  <c r="S13" i="4" s="1"/>
  <c r="W7" i="4"/>
  <c r="W8" i="4"/>
  <c r="W12" i="4"/>
  <c r="W13" i="4" s="1"/>
  <c r="E7" i="56"/>
  <c r="E31" i="56" s="1"/>
  <c r="T7" i="2"/>
  <c r="V8" i="2"/>
  <c r="V16" i="2"/>
  <c r="L7" i="56"/>
  <c r="L31" i="56" s="1"/>
  <c r="H7" i="56"/>
  <c r="H31" i="56" s="1"/>
  <c r="C7" i="4"/>
  <c r="C11" i="5"/>
  <c r="C11" i="4"/>
  <c r="C12" i="4" s="1"/>
  <c r="K7" i="4"/>
  <c r="K11" i="4"/>
  <c r="K12" i="4" s="1"/>
  <c r="I7" i="56"/>
  <c r="I31" i="56" s="1"/>
  <c r="T10" i="2"/>
  <c r="D7" i="56"/>
  <c r="D31" i="56" s="1"/>
  <c r="K7" i="56"/>
  <c r="K31" i="56" s="1"/>
  <c r="G7" i="56"/>
  <c r="G31" i="56" s="1"/>
  <c r="E11" i="5"/>
  <c r="E7" i="4"/>
  <c r="E11" i="4"/>
  <c r="E12" i="4" s="1"/>
  <c r="H7" i="4"/>
  <c r="H11" i="4"/>
  <c r="H12" i="4" s="1"/>
  <c r="T9" i="2"/>
  <c r="V14" i="2"/>
  <c r="V7" i="4"/>
  <c r="V8" i="4"/>
  <c r="V12" i="4"/>
  <c r="V13" i="4" s="1"/>
  <c r="F11" i="5"/>
  <c r="F7" i="4"/>
  <c r="F11" i="4"/>
  <c r="F12" i="4" s="1"/>
  <c r="Q7" i="4"/>
  <c r="Q8" i="4"/>
  <c r="Q12" i="4"/>
  <c r="Q13" i="4" s="1"/>
  <c r="I7" i="4"/>
  <c r="I11" i="4"/>
  <c r="I12" i="4" s="1"/>
  <c r="T7" i="4"/>
  <c r="T8" i="4"/>
  <c r="T12" i="4"/>
  <c r="T13" i="4" s="1"/>
  <c r="V15" i="2" l="1"/>
  <c r="X11" i="2"/>
  <c r="T16" i="2"/>
  <c r="X8" i="2"/>
  <c r="V13" i="2"/>
  <c r="V10" i="2"/>
  <c r="T8" i="2"/>
  <c r="T15" i="2"/>
  <c r="W11" i="2"/>
  <c r="T13" i="2"/>
  <c r="T12" i="2"/>
  <c r="W14" i="2"/>
  <c r="X14" i="2"/>
  <c r="W8" i="2"/>
  <c r="V12" i="2"/>
  <c r="T14" i="2"/>
  <c r="W16" i="2"/>
  <c r="X9" i="2"/>
  <c r="W9" i="2"/>
  <c r="V9" i="2"/>
  <c r="X12" i="2" l="1"/>
  <c r="W13" i="2"/>
  <c r="X13" i="2"/>
  <c r="W12" i="2"/>
  <c r="W10" i="2"/>
  <c r="X10" i="2"/>
  <c r="W15" i="2"/>
  <c r="X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1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2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5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6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7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8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0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78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80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1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2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3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4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86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7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8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9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0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1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2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3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4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5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6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7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8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9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0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1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2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3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4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0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7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8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9" xr16:uid="{82D568E8-B5BB-40BC-95D7-EA6675F17380}" name="timeseries_output_Combined_370_Alt 0_Alt 11" type="6" refreshedVersion="8" background="1" saveData="1">
    <textPr prompt="0" codePage="437" sourceFile="C:\Users\59866\ICF\CAFE - Documents\API\api_output_combined_3.17.23\Output\SSP3-7.0\timeseries_output_Combined_370_Alt 0_Alt 1.csv" tab="0" comma="1" consecutive="1">
      <textFields count="5">
        <textField/>
        <textField/>
        <textField/>
        <textField/>
        <textField/>
      </textFields>
    </textPr>
  </connection>
  <connection id="110" xr16:uid="{8F11DE0D-C6F2-4D4E-AD58-F4858FC5D809}" name="timeseries_output_Combined_370_Alt 2_Alt 3" type="6" refreshedVersion="8" background="1" saveData="1">
    <textPr prompt="0" codePage="437" sourceFile="C:\Users\59866\ICF\CAFE - Documents\API\api_output_combined_3.17.23\Output\SSP3-7.0\timeseries_output_Combined_370_Alt 2_Alt 3.csv" tab="0" comma="1" consecutive="1">
      <textFields count="5">
        <textField/>
        <textField/>
        <textField/>
        <textField/>
        <textField/>
      </textFields>
    </textPr>
  </connection>
  <connection id="111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12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3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14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5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6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7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8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9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20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21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2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3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4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5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7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8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29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0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1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2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3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<sst xmlns="http://schemas.openxmlformats.org/spreadsheetml/2006/main" count="616" uniqueCount="147">
  <si>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</si>
  <si>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</si>
  <si>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</si>
  <si>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</si>
  <si>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</si>
  <si>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</si>
  <si>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</si>
  <si>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</si>
  <si>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</si>
  <si>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</si>
  <si>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</si>
  <si>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</si>
  <si>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</si>
  <si>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</si>
  <si>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</si>
  <si>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Select Sea Level Rise Module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</si>
  <si>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</si>
  <si>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</si>
  <si>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</si>
  <si>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</si>
  <si>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</si>
  <si>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</si>
  <si>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</si>
  <si>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</si>
  <si>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</si>
  <si>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</si>
  <si>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</si>
  <si>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</si>
  <si>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</si>
  <si>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</si>
  <si>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</si>
  <si>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</si>
  <si>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</si>
  <si>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</si>
  <si>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</si>
  <si>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</si>
  <si>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</si>
  <si>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</si>
  <si>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 Action Alternative</t>
  </si>
  <si>
    <t>Compared to Cumulative Global Emissions</t>
  </si>
  <si>
    <t>Emissions Difference Compared to No Action Emissions</t>
  </si>
  <si>
    <t>Alt. 0 (No Action)</t>
  </si>
  <si>
    <t>Alt. 1</t>
  </si>
  <si>
    <t>Alt. 2</t>
  </si>
  <si>
    <t>Alt. 3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</si>
  <si>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</si>
  <si>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</si>
  <si>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</si>
  <si>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</si>
  <si>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</si>
  <si>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</si>
  <si>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</si>
  <si>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</si>
  <si>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</si>
  <si>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</si>
  <si>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</si>
  <si>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</si>
  <si>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</si>
  <si>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</si>
  <si>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</si>
  <si>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</si>
  <si>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</si>
  <si>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</si>
  <si>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</si>
  <si>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</si>
  <si>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2025 vehicles Reduction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</si>
  <si>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</si>
  <si>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</si>
  <si>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</si>
  <si>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</si>
  <si>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</si>
  <si>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</si>
  <si>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</si>
  <si>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</si>
  <si>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</si>
  <si>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</si>
  <si>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</si>
  <si>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</si>
  <si>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</si>
  <si>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</si>
  <si>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</si>
  <si>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</si>
  <si>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</si>
  <si>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</si>
  <si>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</si>
  <si>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</si>
  <si>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</si>
  <si>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</si>
  <si>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</si>
  <si>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</si>
  <si>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</si>
  <si>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</si>
  <si>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</si>
  <si>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</si>
  <si>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</si>
  <si>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</si>
  <si>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</si>
  <si>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</si>
  <si>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</si>
  <si>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</si>
  <si>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</si>
  <si>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</si>
  <si>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</si>
  <si>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</si>
  <si>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</si>
  <si>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</si>
  <si>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</si>
  <si>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</si>
  <si>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</si>
  <si>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</si>
  <si>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</si>
  <si>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</si>
  <si>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</si>
  <si>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</si>
  <si>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</si>
  <si>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</si>
  <si>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</si>
  <si>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</si>
  <si>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</si>
  <si>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</si>
  <si>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</si>
  <si>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</si>
  <si>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</si>
  <si>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</si>
  <si>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</si>
  <si>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</si>
  <si>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</si>
  <si>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</si>
  <si>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</si>
  <si>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</si>
  <si>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</si>
  <si>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</si>
  <si>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</si>
  <si>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</si>
  <si>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</si>
  <si>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</si>
  <si>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</si>
  <si>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</si>
  <si>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</si>
  <si>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</si>
  <si>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</si>
  <si>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</si>
  <si>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</si>
  <si>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</si>
  <si>
    <t>timeseries_output_Combined_370_Alt 2_Alt 3</t>
  </si>
  <si>
    <t>timeseries_output_Combined_370_Alt 0_Alt 1</t>
  </si>
  <si>
    <t>C:\Users\59866\ICF\CAFE - Documents\API\api_output_combined_3.17.23\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</si>
</sst>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2" fontId="5" fillId="8" borderId="30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166" fontId="5" fillId="0" borderId="24" xfId="0" applyNumberFormat="1" applyFont="1" applyBorder="1" applyAlignment="1">
      <alignment horizontal="right"/>
    </xf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2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166" fontId="5" fillId="0" borderId="3" xfId="0" applyNumberFormat="1" applyFont="1" applyBorder="1"/>
    <xf numFmtId="166" fontId="5" fillId="0" borderId="24" xfId="0" applyNumberFormat="1" applyFont="1" applyBorder="1"/>
    <xf numFmtId="166" fontId="5" fillId="0" borderId="31" xfId="0" applyNumberFormat="1" applyFont="1" applyBorder="1"/>
    <xf numFmtId="2" fontId="5" fillId="8" borderId="3" xfId="0" applyNumberFormat="1" applyFont="1" applyFill="1" applyBorder="1"/>
    <xf numFmtId="2" fontId="5" fillId="8" borderId="24" xfId="0" applyNumberFormat="1" applyFont="1" applyFill="1" applyBorder="1"/>
    <xf numFmtId="2" fontId="5" fillId="8" borderId="25" xfId="0" applyNumberFormat="1" applyFont="1" applyFill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6" fontId="5" fillId="0" borderId="25" xfId="0" applyNumberFormat="1" applyFont="1" applyBorder="1"/>
    <xf numFmtId="166" fontId="0" fillId="0" borderId="0" xfId="0" applyNumberFormat="1"/>
    <xf numFmtId="167" fontId="0" fillId="8" borderId="0" xfId="1" applyNumberFormat="1" applyFont="1" applyFill="1" applyBorder="1"/>
    <xf numFmtId="10" fontId="5" fillId="0" borderId="24" xfId="1" applyNumberFormat="1" applyFont="1" applyBorder="1" applyAlignment="1">
      <alignment horizontal="right"/>
    </xf>
    <xf numFmtId="10" fontId="5" fillId="0" borderId="25" xfId="1" applyNumberFormat="1" applyFont="1" applyBorder="1" applyAlignment="1">
      <alignment horizontal="right"/>
    </xf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2" fontId="5" fillId="10" borderId="40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5" fillId="0" borderId="32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3" fontId="15" fillId="0" borderId="34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5" xfId="2" applyNumberFormat="1" applyFont="1" applyBorder="1" applyAlignment="1">
      <alignment horizontal="center"/>
    </xf>
    <xf numFmtId="3" fontId="15" fillId="0" borderId="36" xfId="2" applyNumberFormat="1" applyFont="1" applyBorder="1" applyAlignment="1">
      <alignment horizontal="center"/>
    </xf>
    <xf numFmtId="3" fontId="15" fillId="0" borderId="28" xfId="2" applyNumberFormat="1" applyFont="1" applyBorder="1" applyAlignment="1">
      <alignment horizontal="center"/>
    </xf>
    <xf numFmtId="3" fontId="15" fillId="0" borderId="27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2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2" fontId="5" fillId="0" borderId="30" xfId="0" applyNumberFormat="1" applyFont="1" applyBorder="1"/>
    <xf numFmtId="0" fontId="0" fillId="0" borderId="0" xfId="4" applyFont="1"/>
    <xf numFmtId="164" fontId="0" fillId="14" borderId="0" xfId="9" applyNumberFormat="1" applyFont="1" applyFill="1"/>
    <xf numFmtId="10" fontId="0" fillId="0" borderId="24" xfId="1" applyNumberFormat="1" applyFont="1" applyBorder="1"/>
    <xf numFmtId="10" fontId="18" fillId="0" borderId="24" xfId="1" applyNumberFormat="1" applyFont="1" applyBorder="1" applyAlignment="1">
      <alignment horizontal="right"/>
    </xf>
    <xf numFmtId="10" fontId="18" fillId="0" borderId="25" xfId="1" applyNumberFormat="1" applyFont="1" applyBorder="1" applyAlignment="1">
      <alignment horizontal="right"/>
    </xf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4" fillId="15" borderId="15" xfId="0" applyFont="1" applyFill="1" applyBorder="1"/>
    <xf numFmtId="0" fontId="1" fillId="0" borderId="0" xfId="7"/>
    <xf numFmtId="0" fontId="19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2" fontId="20" fillId="0" borderId="26" xfId="0" applyNumberFormat="1" applyFont="1" applyBorder="1"/>
    <xf numFmtId="166" fontId="20" fillId="0" borderId="26" xfId="0" applyNumberFormat="1" applyFont="1" applyBorder="1"/>
    <xf numFmtId="2" fontId="20" fillId="0" borderId="29" xfId="0" applyNumberFormat="1" applyFont="1" applyBorder="1"/>
    <xf numFmtId="2" fontId="20" fillId="0" borderId="27" xfId="0" applyNumberFormat="1" applyFont="1" applyBorder="1"/>
    <xf numFmtId="2" fontId="20" fillId="0" borderId="30" xfId="0" applyNumberFormat="1" applyFont="1" applyBorder="1"/>
    <xf numFmtId="2" fontId="20" fillId="8" borderId="29" xfId="0" applyNumberFormat="1" applyFont="1" applyFill="1" applyBorder="1"/>
    <xf numFmtId="2" fontId="20" fillId="8" borderId="27" xfId="0" applyNumberFormat="1" applyFont="1" applyFill="1" applyBorder="1"/>
    <xf numFmtId="2" fontId="20" fillId="8" borderId="30" xfId="0" applyNumberFormat="1" applyFont="1" applyFill="1" applyBorder="1"/>
    <xf numFmtId="2" fontId="20" fillId="0" borderId="23" xfId="0" applyNumberFormat="1" applyFont="1" applyBorder="1"/>
    <xf numFmtId="2" fontId="20" fillId="0" borderId="24" xfId="0" applyNumberFormat="1" applyFont="1" applyBorder="1"/>
    <xf numFmtId="2" fontId="20" fillId="0" borderId="31" xfId="0" applyNumberFormat="1" applyFont="1" applyBorder="1"/>
    <xf numFmtId="166" fontId="20" fillId="0" borderId="27" xfId="0" applyNumberFormat="1" applyFont="1" applyBorder="1"/>
    <xf numFmtId="166" fontId="20" fillId="8" borderId="29" xfId="0" applyNumberFormat="1" applyFont="1" applyFill="1" applyBorder="1"/>
    <xf numFmtId="166" fontId="20" fillId="8" borderId="27" xfId="0" applyNumberFormat="1" applyFont="1" applyFill="1" applyBorder="1"/>
    <xf numFmtId="166" fontId="20" fillId="8" borderId="30" xfId="0" applyNumberFormat="1" applyFont="1" applyFill="1" applyBorder="1"/>
    <xf numFmtId="165" fontId="20" fillId="0" borderId="38" xfId="0" applyNumberFormat="1" applyFont="1" applyBorder="1"/>
    <xf numFmtId="165" fontId="20" fillId="0" borderId="39" xfId="0" applyNumberFormat="1" applyFont="1" applyBorder="1"/>
    <xf numFmtId="165" fontId="20" fillId="0" borderId="40" xfId="0" applyNumberFormat="1" applyFont="1" applyBorder="1"/>
    <xf numFmtId="2" fontId="20" fillId="0" borderId="38" xfId="0" applyNumberFormat="1" applyFont="1" applyBorder="1"/>
    <xf numFmtId="2" fontId="20" fillId="0" borderId="39" xfId="0" applyNumberFormat="1" applyFont="1" applyBorder="1"/>
    <xf numFmtId="2" fontId="20" fillId="0" borderId="40" xfId="0" applyNumberFormat="1" applyFont="1" applyBorder="1"/>
    <xf numFmtId="166" fontId="20" fillId="0" borderId="3" xfId="0" applyNumberFormat="1" applyFont="1" applyBorder="1"/>
    <xf numFmtId="166" fontId="20" fillId="0" borderId="24" xfId="0" applyNumberFormat="1" applyFont="1" applyBorder="1"/>
    <xf numFmtId="166" fontId="20" fillId="0" borderId="31" xfId="0" applyNumberFormat="1" applyFont="1" applyBorder="1"/>
    <xf numFmtId="2" fontId="20" fillId="8" borderId="3" xfId="0" applyNumberFormat="1" applyFont="1" applyFill="1" applyBorder="1"/>
    <xf numFmtId="2" fontId="20" fillId="8" borderId="24" xfId="0" applyNumberFormat="1" applyFont="1" applyFill="1" applyBorder="1"/>
    <xf numFmtId="166" fontId="20" fillId="8" borderId="25" xfId="0" applyNumberFormat="1" applyFont="1" applyFill="1" applyBorder="1"/>
    <xf numFmtId="0" fontId="11" fillId="0" borderId="10" xfId="0" applyFont="1" applyBorder="1"/>
    <xf numFmtId="0" fontId="11" fillId="0" borderId="0" xfId="0" applyFont="1"/>
    <xf numFmtId="2" fontId="11" fillId="0" borderId="0" xfId="0" applyNumberFormat="1" applyFont="1"/>
    <xf numFmtId="0" fontId="11" fillId="0" borderId="11" xfId="0" applyFont="1" applyBorder="1"/>
    <xf numFmtId="0" fontId="6" fillId="0" borderId="0" xfId="0" applyFont="1" applyAlignment="1">
      <alignment horizontal="left" vertical="top" wrapText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496.64898979999998</c:v>
                </c:pt>
                <c:pt idx="1">
                  <c:v>604.76836890000004</c:v>
                </c:pt>
                <c:pt idx="2">
                  <c:v>886.21279779999998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496.63674459999999</c:v>
                </c:pt>
                <c:pt idx="1">
                  <c:v>604.74880970000004</c:v>
                </c:pt>
                <c:pt idx="2">
                  <c:v>886.17330430000004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496.62886959999997</c:v>
                </c:pt>
                <c:pt idx="1">
                  <c:v>604.71419049999997</c:v>
                </c:pt>
                <c:pt idx="2">
                  <c:v>886.08778229999996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496.54737080000001</c:v>
                </c:pt>
                <c:pt idx="1">
                  <c:v>604.39957430000004</c:v>
                </c:pt>
                <c:pt idx="2">
                  <c:v>885.2727754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1.5743968230000001</c:v>
                </c:pt>
                <c:pt idx="8">
                  <c:v>1.788818287</c:v>
                </c:pt>
                <c:pt idx="9">
                  <c:v>2.0395417500000002</c:v>
                </c:pt>
                <c:pt idx="10">
                  <c:v>2.3083091969999998</c:v>
                </c:pt>
                <c:pt idx="11">
                  <c:v>2.5593463459999999</c:v>
                </c:pt>
                <c:pt idx="12">
                  <c:v>2.8193108229999999</c:v>
                </c:pt>
                <c:pt idx="13">
                  <c:v>3.0403425720000001</c:v>
                </c:pt>
                <c:pt idx="14">
                  <c:v>3.2924010049999999</c:v>
                </c:pt>
                <c:pt idx="15">
                  <c:v>3.5152492089999998</c:v>
                </c:pt>
                <c:pt idx="16">
                  <c:v>3.7679337030000002</c:v>
                </c:pt>
                <c:pt idx="17">
                  <c:v>3.9802787909999999</c:v>
                </c:pt>
                <c:pt idx="18">
                  <c:v>4.2181604479999999</c:v>
                </c:pt>
                <c:pt idx="19">
                  <c:v>4.4796464619999998</c:v>
                </c:pt>
                <c:pt idx="20">
                  <c:v>4.7177109169999998</c:v>
                </c:pt>
                <c:pt idx="21">
                  <c:v>4.9752121499999999</c:v>
                </c:pt>
                <c:pt idx="22">
                  <c:v>5.2021909830000004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12.590450069991753</c:v>
                </c:pt>
                <c:pt idx="8">
                  <c:v>15.708553441855514</c:v>
                </c:pt>
                <c:pt idx="9">
                  <c:v>19.253934548029672</c:v>
                </c:pt>
                <c:pt idx="10">
                  <c:v>23.278022489069581</c:v>
                </c:pt>
                <c:pt idx="11">
                  <c:v>27.752438092257194</c:v>
                </c:pt>
                <c:pt idx="12">
                  <c:v>32.70685795638267</c:v>
                </c:pt>
                <c:pt idx="13">
                  <c:v>38.055902984654487</c:v>
                </c:pt>
                <c:pt idx="14">
                  <c:v>43.878288147395786</c:v>
                </c:pt>
                <c:pt idx="15">
                  <c:v>50.106522416489732</c:v>
                </c:pt>
                <c:pt idx="16">
                  <c:v>56.81848165896055</c:v>
                </c:pt>
                <c:pt idx="17">
                  <c:v>63.914081852303006</c:v>
                </c:pt>
                <c:pt idx="18">
                  <c:v>71.460412923031569</c:v>
                </c:pt>
                <c:pt idx="19">
                  <c:v>79.523197030948694</c:v>
                </c:pt>
                <c:pt idx="20">
                  <c:v>88.043518359508539</c:v>
                </c:pt>
                <c:pt idx="21">
                  <c:v>97.076686438723641</c:v>
                </c:pt>
                <c:pt idx="22">
                  <c:v>106.54121713170383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E1-44D7-9598-320E8A609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12.590450069991753</c:v>
                </c:pt>
                <c:pt idx="8">
                  <c:v>15.708400067064176</c:v>
                </c:pt>
                <c:pt idx="9">
                  <c:v>19.253516873188662</c:v>
                </c:pt>
                <c:pt idx="10">
                  <c:v>23.27735277715362</c:v>
                </c:pt>
                <c:pt idx="11">
                  <c:v>27.751454744153481</c:v>
                </c:pt>
                <c:pt idx="12">
                  <c:v>32.705586312534741</c:v>
                </c:pt>
                <c:pt idx="13">
                  <c:v>38.054297173185411</c:v>
                </c:pt>
                <c:pt idx="14">
                  <c:v>43.876369049439198</c:v>
                </c:pt>
                <c:pt idx="15">
                  <c:v>50.104219147860448</c:v>
                </c:pt>
                <c:pt idx="16">
                  <c:v>56.815799927956419</c:v>
                </c:pt>
                <c:pt idx="17">
                  <c:v>63.910979745792559</c:v>
                </c:pt>
                <c:pt idx="18">
                  <c:v>71.456916073423571</c:v>
                </c:pt>
                <c:pt idx="19">
                  <c:v>79.519256461522744</c:v>
                </c:pt>
                <c:pt idx="20">
                  <c:v>88.03917106336668</c:v>
                </c:pt>
                <c:pt idx="21">
                  <c:v>97.071906099585988</c:v>
                </c:pt>
                <c:pt idx="22">
                  <c:v>106.53597085364852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4-4001-A086-17FA9ACA9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1.5743968230000001</c:v>
                </c:pt>
                <c:pt idx="8">
                  <c:v>1.788746787</c:v>
                </c:pt>
                <c:pt idx="9">
                  <c:v>2.0394234500000001</c:v>
                </c:pt>
                <c:pt idx="10">
                  <c:v>2.3082023970000001</c:v>
                </c:pt>
                <c:pt idx="11">
                  <c:v>2.5592180459999998</c:v>
                </c:pt>
                <c:pt idx="12">
                  <c:v>2.8191991230000002</c:v>
                </c:pt>
                <c:pt idx="13">
                  <c:v>3.0402159719999999</c:v>
                </c:pt>
                <c:pt idx="14">
                  <c:v>3.2922876049999998</c:v>
                </c:pt>
                <c:pt idx="15">
                  <c:v>3.5151109090000001</c:v>
                </c:pt>
                <c:pt idx="16">
                  <c:v>3.7678020029999999</c:v>
                </c:pt>
                <c:pt idx="17">
                  <c:v>3.9801338909999999</c:v>
                </c:pt>
                <c:pt idx="18">
                  <c:v>4.218028748</c:v>
                </c:pt>
                <c:pt idx="19">
                  <c:v>4.4794998619999999</c:v>
                </c:pt>
                <c:pt idx="20">
                  <c:v>4.7175809170000003</c:v>
                </c:pt>
                <c:pt idx="21">
                  <c:v>4.97507535</c:v>
                </c:pt>
                <c:pt idx="22">
                  <c:v>5.2020443829999996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4-4001-A086-17FA9ACA9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1.5743968230000001</c:v>
                </c:pt>
                <c:pt idx="8">
                  <c:v>1.788746787</c:v>
                </c:pt>
                <c:pt idx="9">
                  <c:v>2.0394234500000001</c:v>
                </c:pt>
                <c:pt idx="10">
                  <c:v>2.3082023970000001</c:v>
                </c:pt>
                <c:pt idx="11">
                  <c:v>2.5592180459999998</c:v>
                </c:pt>
                <c:pt idx="12">
                  <c:v>2.8191991230000002</c:v>
                </c:pt>
                <c:pt idx="13">
                  <c:v>3.0402159719999999</c:v>
                </c:pt>
                <c:pt idx="14">
                  <c:v>3.2922876049999998</c:v>
                </c:pt>
                <c:pt idx="15">
                  <c:v>3.5151109090000001</c:v>
                </c:pt>
                <c:pt idx="16">
                  <c:v>3.7678020029999999</c:v>
                </c:pt>
                <c:pt idx="17">
                  <c:v>3.9801338909999999</c:v>
                </c:pt>
                <c:pt idx="18">
                  <c:v>4.218028748</c:v>
                </c:pt>
                <c:pt idx="19">
                  <c:v>4.4794998619999999</c:v>
                </c:pt>
                <c:pt idx="20">
                  <c:v>4.7175809170000003</c:v>
                </c:pt>
                <c:pt idx="21">
                  <c:v>4.97507535</c:v>
                </c:pt>
                <c:pt idx="22">
                  <c:v>5.2020443829999996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12.590450069991753</c:v>
                </c:pt>
                <c:pt idx="8">
                  <c:v>15.708400067064176</c:v>
                </c:pt>
                <c:pt idx="9">
                  <c:v>19.253516873188662</c:v>
                </c:pt>
                <c:pt idx="10">
                  <c:v>23.27735277715362</c:v>
                </c:pt>
                <c:pt idx="11">
                  <c:v>27.751454744153481</c:v>
                </c:pt>
                <c:pt idx="12">
                  <c:v>32.705586312534741</c:v>
                </c:pt>
                <c:pt idx="13">
                  <c:v>38.054297173185411</c:v>
                </c:pt>
                <c:pt idx="14">
                  <c:v>43.876369049439198</c:v>
                </c:pt>
                <c:pt idx="15">
                  <c:v>50.104219147860448</c:v>
                </c:pt>
                <c:pt idx="16">
                  <c:v>56.815799927956419</c:v>
                </c:pt>
                <c:pt idx="17">
                  <c:v>63.910979745792559</c:v>
                </c:pt>
                <c:pt idx="18">
                  <c:v>71.456916073423571</c:v>
                </c:pt>
                <c:pt idx="19">
                  <c:v>79.519256461522744</c:v>
                </c:pt>
                <c:pt idx="20">
                  <c:v>88.03917106336668</c:v>
                </c:pt>
                <c:pt idx="21">
                  <c:v>97.071906099585988</c:v>
                </c:pt>
                <c:pt idx="22">
                  <c:v>106.53597085364852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6C-4A82-88C0-647A76BFC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12.590446515063885</c:v>
                </c:pt>
                <c:pt idx="8">
                  <c:v>15.70835351846932</c:v>
                </c:pt>
                <c:pt idx="9">
                  <c:v>19.253315079048235</c:v>
                </c:pt>
                <c:pt idx="10">
                  <c:v>23.276889673687894</c:v>
                </c:pt>
                <c:pt idx="11">
                  <c:v>27.750540838845151</c:v>
                </c:pt>
                <c:pt idx="12">
                  <c:v>32.704192174455628</c:v>
                </c:pt>
                <c:pt idx="13">
                  <c:v>38.052360167575863</c:v>
                </c:pt>
                <c:pt idx="14">
                  <c:v>43.873905859805348</c:v>
                </c:pt>
                <c:pt idx="15">
                  <c:v>50.101092732353379</c:v>
                </c:pt>
                <c:pt idx="16">
                  <c:v>56.811912983483367</c:v>
                </c:pt>
                <c:pt idx="17">
                  <c:v>63.90619329409202</c:v>
                </c:pt>
                <c:pt idx="18">
                  <c:v>71.451185506195586</c:v>
                </c:pt>
                <c:pt idx="19">
                  <c:v>79.512348758782366</c:v>
                </c:pt>
                <c:pt idx="20">
                  <c:v>88.031159622586571</c:v>
                </c:pt>
                <c:pt idx="21">
                  <c:v>97.062656246900659</c:v>
                </c:pt>
                <c:pt idx="22">
                  <c:v>106.52550903478971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A-40E1-BE7A-58803DE3D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1.574395123</c:v>
                </c:pt>
                <c:pt idx="8">
                  <c:v>1.7887267870000001</c:v>
                </c:pt>
                <c:pt idx="9">
                  <c:v>2.0393534500000001</c:v>
                </c:pt>
                <c:pt idx="10">
                  <c:v>2.308088997</c:v>
                </c:pt>
                <c:pt idx="11">
                  <c:v>2.559028246</c:v>
                </c:pt>
                <c:pt idx="12">
                  <c:v>2.8190057230000001</c:v>
                </c:pt>
                <c:pt idx="13">
                  <c:v>3.040004272</c:v>
                </c:pt>
                <c:pt idx="14">
                  <c:v>3.292090805</c:v>
                </c:pt>
                <c:pt idx="15">
                  <c:v>3.5148658089999998</c:v>
                </c:pt>
                <c:pt idx="16">
                  <c:v>3.7675269029999998</c:v>
                </c:pt>
                <c:pt idx="17">
                  <c:v>3.9798123909999998</c:v>
                </c:pt>
                <c:pt idx="18">
                  <c:v>4.2176987480000001</c:v>
                </c:pt>
                <c:pt idx="19">
                  <c:v>4.4790917620000004</c:v>
                </c:pt>
                <c:pt idx="20">
                  <c:v>4.7172092169999997</c:v>
                </c:pt>
                <c:pt idx="21">
                  <c:v>4.9746632499999999</c:v>
                </c:pt>
                <c:pt idx="22">
                  <c:v>5.2016492830000001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A-40E1-BE7A-58803DE3D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1.574395123</c:v>
                </c:pt>
                <c:pt idx="8">
                  <c:v>1.7887267870000001</c:v>
                </c:pt>
                <c:pt idx="9">
                  <c:v>2.0393534500000001</c:v>
                </c:pt>
                <c:pt idx="10">
                  <c:v>2.308088997</c:v>
                </c:pt>
                <c:pt idx="11">
                  <c:v>2.559028246</c:v>
                </c:pt>
                <c:pt idx="12">
                  <c:v>2.8190057230000001</c:v>
                </c:pt>
                <c:pt idx="13">
                  <c:v>3.040004272</c:v>
                </c:pt>
                <c:pt idx="14">
                  <c:v>3.292090805</c:v>
                </c:pt>
                <c:pt idx="15">
                  <c:v>3.5148658089999998</c:v>
                </c:pt>
                <c:pt idx="16">
                  <c:v>3.7675269029999998</c:v>
                </c:pt>
                <c:pt idx="17">
                  <c:v>3.9798123909999998</c:v>
                </c:pt>
                <c:pt idx="18">
                  <c:v>4.2176987480000001</c:v>
                </c:pt>
                <c:pt idx="19">
                  <c:v>4.4790917620000004</c:v>
                </c:pt>
                <c:pt idx="20">
                  <c:v>4.7172092169999997</c:v>
                </c:pt>
                <c:pt idx="21">
                  <c:v>4.9746632499999999</c:v>
                </c:pt>
                <c:pt idx="22">
                  <c:v>5.2016492830000001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12.590446515063885</c:v>
                </c:pt>
                <c:pt idx="8">
                  <c:v>15.70835351846932</c:v>
                </c:pt>
                <c:pt idx="9">
                  <c:v>19.253315079048235</c:v>
                </c:pt>
                <c:pt idx="10">
                  <c:v>23.276889673687894</c:v>
                </c:pt>
                <c:pt idx="11">
                  <c:v>27.750540838845151</c:v>
                </c:pt>
                <c:pt idx="12">
                  <c:v>32.704192174455628</c:v>
                </c:pt>
                <c:pt idx="13">
                  <c:v>38.052360167575863</c:v>
                </c:pt>
                <c:pt idx="14">
                  <c:v>43.873905859805348</c:v>
                </c:pt>
                <c:pt idx="15">
                  <c:v>50.101092732353379</c:v>
                </c:pt>
                <c:pt idx="16">
                  <c:v>56.811912983483367</c:v>
                </c:pt>
                <c:pt idx="17">
                  <c:v>63.90619329409202</c:v>
                </c:pt>
                <c:pt idx="18">
                  <c:v>71.451185506195586</c:v>
                </c:pt>
                <c:pt idx="19">
                  <c:v>79.512348758782366</c:v>
                </c:pt>
                <c:pt idx="20">
                  <c:v>88.031159622586571</c:v>
                </c:pt>
                <c:pt idx="21">
                  <c:v>97.062656246900659</c:v>
                </c:pt>
                <c:pt idx="22">
                  <c:v>106.52550903478971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B1-46B1-B1C9-49A19634C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12.590446515063885</c:v>
                </c:pt>
                <c:pt idx="8">
                  <c:v>15.70804677103915</c:v>
                </c:pt>
                <c:pt idx="9">
                  <c:v>19.251479166690739</c:v>
                </c:pt>
                <c:pt idx="10">
                  <c:v>23.272974111520675</c:v>
                </c:pt>
                <c:pt idx="11">
                  <c:v>27.743447353620677</c:v>
                </c:pt>
                <c:pt idx="12">
                  <c:v>32.693996552534031</c:v>
                </c:pt>
                <c:pt idx="13">
                  <c:v>38.037925796189178</c:v>
                </c:pt>
                <c:pt idx="14">
                  <c:v>43.854803000687312</c:v>
                </c:pt>
                <c:pt idx="15">
                  <c:v>50.076420435672539</c:v>
                </c:pt>
                <c:pt idx="16">
                  <c:v>56.780734068669879</c:v>
                </c:pt>
                <c:pt idx="17">
                  <c:v>63.866985659613974</c:v>
                </c:pt>
                <c:pt idx="18">
                  <c:v>71.40360288631102</c:v>
                </c:pt>
                <c:pt idx="19">
                  <c:v>79.454563269258017</c:v>
                </c:pt>
                <c:pt idx="20">
                  <c:v>87.963878187869653</c:v>
                </c:pt>
                <c:pt idx="21">
                  <c:v>96.984703372444827</c:v>
                </c:pt>
                <c:pt idx="22">
                  <c:v>106.43675410250688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7E-4649-80E5-CEA3A8C7E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1.574395123</c:v>
                </c:pt>
                <c:pt idx="8">
                  <c:v>1.7885837870000001</c:v>
                </c:pt>
                <c:pt idx="9">
                  <c:v>2.03866215</c:v>
                </c:pt>
                <c:pt idx="10">
                  <c:v>2.3071890970000002</c:v>
                </c:pt>
                <c:pt idx="11">
                  <c:v>2.5576971460000002</c:v>
                </c:pt>
                <c:pt idx="12">
                  <c:v>2.8177683230000001</c:v>
                </c:pt>
                <c:pt idx="13">
                  <c:v>3.0383448720000001</c:v>
                </c:pt>
                <c:pt idx="14">
                  <c:v>3.2903215170000002</c:v>
                </c:pt>
                <c:pt idx="15">
                  <c:v>3.5127954090000002</c:v>
                </c:pt>
                <c:pt idx="16">
                  <c:v>3.765158403</c:v>
                </c:pt>
                <c:pt idx="17">
                  <c:v>3.9769203910000002</c:v>
                </c:pt>
                <c:pt idx="18">
                  <c:v>4.2147521479999996</c:v>
                </c:pt>
                <c:pt idx="19">
                  <c:v>4.4755422620000003</c:v>
                </c:pt>
                <c:pt idx="20">
                  <c:v>4.714002217</c:v>
                </c:pt>
                <c:pt idx="21">
                  <c:v>4.9711028500000003</c:v>
                </c:pt>
                <c:pt idx="22">
                  <c:v>5.198107383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7E-4649-80E5-CEA3A8C7E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1.574395123</c:v>
                </c:pt>
                <c:pt idx="8">
                  <c:v>1.7885837870000001</c:v>
                </c:pt>
                <c:pt idx="9">
                  <c:v>2.03866215</c:v>
                </c:pt>
                <c:pt idx="10">
                  <c:v>2.3071890970000002</c:v>
                </c:pt>
                <c:pt idx="11">
                  <c:v>2.5576971460000002</c:v>
                </c:pt>
                <c:pt idx="12">
                  <c:v>2.8177683230000001</c:v>
                </c:pt>
                <c:pt idx="13">
                  <c:v>3.0383448720000001</c:v>
                </c:pt>
                <c:pt idx="14">
                  <c:v>3.2903215170000002</c:v>
                </c:pt>
                <c:pt idx="15">
                  <c:v>3.5127954090000002</c:v>
                </c:pt>
                <c:pt idx="16">
                  <c:v>3.765158403</c:v>
                </c:pt>
                <c:pt idx="17">
                  <c:v>3.9769203910000002</c:v>
                </c:pt>
                <c:pt idx="18">
                  <c:v>4.2147521479999996</c:v>
                </c:pt>
                <c:pt idx="19">
                  <c:v>4.4755422620000003</c:v>
                </c:pt>
                <c:pt idx="20">
                  <c:v>4.714002217</c:v>
                </c:pt>
                <c:pt idx="21">
                  <c:v>4.9711028500000003</c:v>
                </c:pt>
                <c:pt idx="22">
                  <c:v>5.198107383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12.590446515063885</c:v>
                </c:pt>
                <c:pt idx="8">
                  <c:v>15.70804677103915</c:v>
                </c:pt>
                <c:pt idx="9">
                  <c:v>19.251479166690739</c:v>
                </c:pt>
                <c:pt idx="10">
                  <c:v>23.272974111520675</c:v>
                </c:pt>
                <c:pt idx="11">
                  <c:v>27.743447353620677</c:v>
                </c:pt>
                <c:pt idx="12">
                  <c:v>32.693996552534031</c:v>
                </c:pt>
                <c:pt idx="13">
                  <c:v>38.037925796189178</c:v>
                </c:pt>
                <c:pt idx="14">
                  <c:v>43.854803000687312</c:v>
                </c:pt>
                <c:pt idx="15">
                  <c:v>50.076420435672539</c:v>
                </c:pt>
                <c:pt idx="16">
                  <c:v>56.780734068669879</c:v>
                </c:pt>
                <c:pt idx="17">
                  <c:v>63.866985659613974</c:v>
                </c:pt>
                <c:pt idx="18">
                  <c:v>71.40360288631102</c:v>
                </c:pt>
                <c:pt idx="19">
                  <c:v>79.454563269258017</c:v>
                </c:pt>
                <c:pt idx="20">
                  <c:v>87.963878187869653</c:v>
                </c:pt>
                <c:pt idx="21">
                  <c:v>96.984703372444827</c:v>
                </c:pt>
                <c:pt idx="22">
                  <c:v>106.43675410250688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5B-4D82-AF4F-585326BAF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1.2245199999995293E-2</c:v>
                </c:pt>
                <c:pt idx="1">
                  <c:v>1.9559200000003329E-2</c:v>
                </c:pt>
                <c:pt idx="2">
                  <c:v>3.9493499999935011E-2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2.0120200000008026E-2</c:v>
                </c:pt>
                <c:pt idx="1">
                  <c:v>5.4178400000068905E-2</c:v>
                </c:pt>
                <c:pt idx="2">
                  <c:v>0.12501550000001771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0.10161899999997104</c:v>
                </c:pt>
                <c:pt idx="1">
                  <c:v>0.36879460000000108</c:v>
                </c:pt>
                <c:pt idx="2">
                  <c:v>0.94002239999997528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(1)'!$C$22:$E$22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/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baseline="0">
                    <a:effectLst/>
                  </a:rPr>
                  <a:t>parts per million (ppm)</a:t>
                </a:r>
                <a:endParaRPr lang="en-US" sz="4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2.3083091969999998</c:v>
                </c:pt>
                <c:pt idx="1">
                  <c:v>3.2924010049999999</c:v>
                </c:pt>
                <c:pt idx="2">
                  <c:v>5.2021909830000004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2.3082023970000001</c:v>
                </c:pt>
                <c:pt idx="1">
                  <c:v>3.2922876049999998</c:v>
                </c:pt>
                <c:pt idx="2">
                  <c:v>5.2020443829999996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2.308088997</c:v>
                </c:pt>
                <c:pt idx="1">
                  <c:v>3.292090805</c:v>
                </c:pt>
                <c:pt idx="2">
                  <c:v>5.2016492830000001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2.3071890970000002</c:v>
                </c:pt>
                <c:pt idx="1">
                  <c:v>3.2903215170000002</c:v>
                </c:pt>
                <c:pt idx="2">
                  <c:v>5.198107383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1.0679999999974044E-4</c:v>
                </c:pt>
                <c:pt idx="1">
                  <c:v>1.1340000000004125E-4</c:v>
                </c:pt>
                <c:pt idx="2">
                  <c:v>1.4660000000077389E-4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2.2019999999978168E-4</c:v>
                </c:pt>
                <c:pt idx="1">
                  <c:v>3.101999999999272E-4</c:v>
                </c:pt>
                <c:pt idx="2">
                  <c:v>5.4170000000031138E-4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1.1200999999996242E-3</c:v>
                </c:pt>
                <c:pt idx="1">
                  <c:v>2.0794879999996851E-3</c:v>
                </c:pt>
                <c:pt idx="2">
                  <c:v>4.0836000000004091E-3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(1)'!$F$22:$H$22</c:f>
              <c:numCache>
                <c:formatCode>0.000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/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0" i="0" baseline="0">
                    <a:effectLst/>
                  </a:rPr>
                  <a:t>degrees Celsius</a:t>
                </a:r>
                <a:endParaRPr lang="en-US" sz="5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15516947202504E-2"/>
          <c:y val="6.6321666711655805E-2"/>
          <c:w val="0.79564239139384052"/>
          <c:h val="0.71076073610035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0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5"/>
                <c:pt idx="0">
                  <c:v>85900</c:v>
                </c:pt>
                <c:pt idx="1">
                  <c:v>85900</c:v>
                </c:pt>
                <c:pt idx="2">
                  <c:v>85900</c:v>
                </c:pt>
                <c:pt idx="3">
                  <c:v>85900</c:v>
                </c:pt>
                <c:pt idx="4">
                  <c:v>85900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 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0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300</c:v>
                </c:pt>
                <c:pt idx="2">
                  <c:v>1200</c:v>
                </c:pt>
                <c:pt idx="3">
                  <c:v>9000</c:v>
                </c:pt>
                <c:pt idx="4">
                  <c:v>70600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MMTCO</a:t>
                </a:r>
                <a:r>
                  <a:rPr lang="en-US" baseline="-25000"/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105333300728714"/>
          <c:y val="0.87701104343089176"/>
          <c:w val="0.64593246143542993"/>
          <c:h val="5.185178668308927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Emissions!$B$24:$B$58</c:f>
              <c:numCache>
                <c:formatCode>General</c:formatCode>
                <c:ptCount val="3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1533.69063606759</c:v>
                </c:pt>
                <c:pt idx="12">
                  <c:v>1502.0364816086801</c:v>
                </c:pt>
                <c:pt idx="13">
                  <c:v>1470.2426865868899</c:v>
                </c:pt>
                <c:pt idx="14">
                  <c:v>1435.1960128702599</c:v>
                </c:pt>
                <c:pt idx="15">
                  <c:v>1397.1925877859198</c:v>
                </c:pt>
                <c:pt idx="16">
                  <c:v>1356.5248773660101</c:v>
                </c:pt>
                <c:pt idx="17">
                  <c:v>1314.16103784856</c:v>
                </c:pt>
                <c:pt idx="18">
                  <c:v>1272.2437874612201</c:v>
                </c:pt>
                <c:pt idx="19">
                  <c:v>1231.6844390492101</c:v>
                </c:pt>
                <c:pt idx="20">
                  <c:v>1191.88196047932</c:v>
                </c:pt>
                <c:pt idx="21">
                  <c:v>1152.89329256322</c:v>
                </c:pt>
                <c:pt idx="22">
                  <c:v>1116.25042143104</c:v>
                </c:pt>
                <c:pt idx="23">
                  <c:v>1080.9850818280001</c:v>
                </c:pt>
                <c:pt idx="24">
                  <c:v>1045.4420543374799</c:v>
                </c:pt>
                <c:pt idx="25">
                  <c:v>1012.86217854223</c:v>
                </c:pt>
                <c:pt idx="26">
                  <c:v>981.94574429325496</c:v>
                </c:pt>
                <c:pt idx="27">
                  <c:v>952.23188970057095</c:v>
                </c:pt>
                <c:pt idx="28">
                  <c:v>922.67373569562096</c:v>
                </c:pt>
                <c:pt idx="29">
                  <c:v>891.39442884624395</c:v>
                </c:pt>
                <c:pt idx="30">
                  <c:v>859.45800174265901</c:v>
                </c:pt>
                <c:pt idx="31">
                  <c:v>827.84094485039998</c:v>
                </c:pt>
                <c:pt idx="32">
                  <c:v>797.56503235211505</c:v>
                </c:pt>
                <c:pt idx="33">
                  <c:v>765.88231622180899</c:v>
                </c:pt>
                <c:pt idx="34">
                  <c:v>733.40069529013294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Emissions!$C$24:$C$58</c:f>
              <c:numCache>
                <c:formatCode>General</c:formatCode>
                <c:ptCount val="3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1531.68904006759</c:v>
                </c:pt>
                <c:pt idx="12">
                  <c:v>1497.99508960868</c:v>
                </c:pt>
                <c:pt idx="13">
                  <c:v>1464.15511058689</c:v>
                </c:pt>
                <c:pt idx="14">
                  <c:v>1427.8730940307901</c:v>
                </c:pt>
                <c:pt idx="15">
                  <c:v>1388.5859459061401</c:v>
                </c:pt>
                <c:pt idx="16">
                  <c:v>1346.6147009157201</c:v>
                </c:pt>
                <c:pt idx="17">
                  <c:v>1303.9223146019699</c:v>
                </c:pt>
                <c:pt idx="18">
                  <c:v>1262.0043730008299</c:v>
                </c:pt>
                <c:pt idx="19">
                  <c:v>1221.47073867058</c:v>
                </c:pt>
                <c:pt idx="20">
                  <c:v>1181.5077077703399</c:v>
                </c:pt>
                <c:pt idx="21">
                  <c:v>1142.63059333248</c:v>
                </c:pt>
                <c:pt idx="22">
                  <c:v>1106.34729543966</c:v>
                </c:pt>
                <c:pt idx="23">
                  <c:v>1071.17147714881</c:v>
                </c:pt>
                <c:pt idx="24">
                  <c:v>1035.29768095756</c:v>
                </c:pt>
                <c:pt idx="25">
                  <c:v>1002.7456942208701</c:v>
                </c:pt>
                <c:pt idx="26">
                  <c:v>971.83359976897395</c:v>
                </c:pt>
                <c:pt idx="27">
                  <c:v>942.33554528475497</c:v>
                </c:pt>
                <c:pt idx="28">
                  <c:v>912.86658605085802</c:v>
                </c:pt>
                <c:pt idx="29">
                  <c:v>882.69008691172598</c:v>
                </c:pt>
                <c:pt idx="30">
                  <c:v>852.21367254824202</c:v>
                </c:pt>
                <c:pt idx="31">
                  <c:v>822.08281283859901</c:v>
                </c:pt>
                <c:pt idx="32">
                  <c:v>793.24756331465005</c:v>
                </c:pt>
                <c:pt idx="33">
                  <c:v>762.82420274386095</c:v>
                </c:pt>
                <c:pt idx="34">
                  <c:v>731.36110957450194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Emissions!$D$24:$D$58</c:f>
              <c:numCache>
                <c:formatCode>General</c:formatCode>
                <c:ptCount val="3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1531.0395640675899</c:v>
                </c:pt>
                <c:pt idx="12">
                  <c:v>1496.49003760868</c:v>
                </c:pt>
                <c:pt idx="13">
                  <c:v>1461.7867195868901</c:v>
                </c:pt>
                <c:pt idx="14">
                  <c:v>1424.5788680641699</c:v>
                </c:pt>
                <c:pt idx="15">
                  <c:v>1384.4195065834001</c:v>
                </c:pt>
                <c:pt idx="16">
                  <c:v>1341.52568624018</c:v>
                </c:pt>
                <c:pt idx="17">
                  <c:v>1298.2599279840299</c:v>
                </c:pt>
                <c:pt idx="18">
                  <c:v>1255.7536552039699</c:v>
                </c:pt>
                <c:pt idx="19">
                  <c:v>1214.70326575678</c:v>
                </c:pt>
                <c:pt idx="20">
                  <c:v>1174.4263145303701</c:v>
                </c:pt>
                <c:pt idx="21">
                  <c:v>1135.2454496946102</c:v>
                </c:pt>
                <c:pt idx="22">
                  <c:v>1098.8817015674902</c:v>
                </c:pt>
                <c:pt idx="23">
                  <c:v>1062.80015803371</c:v>
                </c:pt>
                <c:pt idx="24">
                  <c:v>1025.9936670254001</c:v>
                </c:pt>
                <c:pt idx="25">
                  <c:v>992.06700952374001</c:v>
                </c:pt>
                <c:pt idx="26">
                  <c:v>960.16528796756302</c:v>
                </c:pt>
                <c:pt idx="27">
                  <c:v>929.84078765145603</c:v>
                </c:pt>
                <c:pt idx="28">
                  <c:v>899.22296256616403</c:v>
                </c:pt>
                <c:pt idx="29">
                  <c:v>868.37167762910099</c:v>
                </c:pt>
                <c:pt idx="30">
                  <c:v>837.80325371002402</c:v>
                </c:pt>
                <c:pt idx="31">
                  <c:v>807.55016104632296</c:v>
                </c:pt>
                <c:pt idx="32">
                  <c:v>778.67532213696393</c:v>
                </c:pt>
                <c:pt idx="33">
                  <c:v>748.372615979447</c:v>
                </c:pt>
                <c:pt idx="34">
                  <c:v>717.34078059671197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Emissions!$E$24:$E$58</c:f>
              <c:numCache>
                <c:formatCode>General</c:formatCode>
                <c:ptCount val="3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1529.29198606759</c:v>
                </c:pt>
                <c:pt idx="12">
                  <c:v>1490.69729560868</c:v>
                </c:pt>
                <c:pt idx="13">
                  <c:v>1451.11791058689</c:v>
                </c:pt>
                <c:pt idx="14">
                  <c:v>1406.3067218285601</c:v>
                </c:pt>
                <c:pt idx="15">
                  <c:v>1356.0742915578401</c:v>
                </c:pt>
                <c:pt idx="16">
                  <c:v>1301.69741612025</c:v>
                </c:pt>
                <c:pt idx="17">
                  <c:v>1246.1479011899801</c:v>
                </c:pt>
                <c:pt idx="18">
                  <c:v>1191.6874630130301</c:v>
                </c:pt>
                <c:pt idx="19">
                  <c:v>1139.03868650241</c:v>
                </c:pt>
                <c:pt idx="20">
                  <c:v>1087.2155789687099</c:v>
                </c:pt>
                <c:pt idx="21">
                  <c:v>1037.24930969353</c:v>
                </c:pt>
                <c:pt idx="22">
                  <c:v>990.72805911845694</c:v>
                </c:pt>
                <c:pt idx="23">
                  <c:v>946.34840754638606</c:v>
                </c:pt>
                <c:pt idx="24">
                  <c:v>903.10590984223995</c:v>
                </c:pt>
                <c:pt idx="25">
                  <c:v>864.57859073316592</c:v>
                </c:pt>
                <c:pt idx="26">
                  <c:v>828.97153187209494</c:v>
                </c:pt>
                <c:pt idx="27">
                  <c:v>796.29107258439899</c:v>
                </c:pt>
                <c:pt idx="28">
                  <c:v>763.99184017958703</c:v>
                </c:pt>
                <c:pt idx="29">
                  <c:v>733.31960796071894</c:v>
                </c:pt>
                <c:pt idx="30">
                  <c:v>704.76460309091306</c:v>
                </c:pt>
                <c:pt idx="31">
                  <c:v>677.24963140616705</c:v>
                </c:pt>
                <c:pt idx="32">
                  <c:v>651.20691549784806</c:v>
                </c:pt>
                <c:pt idx="33">
                  <c:v>625.63799052448292</c:v>
                </c:pt>
                <c:pt idx="34">
                  <c:v>600.31247262588295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D29-4C61-958B-DAF92D3D6B8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(2)'!$D$43:$L$43</c15:sqref>
                  </c15:fullRef>
                </c:ext>
              </c:extLst>
              <c:f>('Tables (2)'!$D$43:$F$43,'Tables (2)'!$L$43)</c:f>
              <c:strCache>
                <c:ptCount val="3"/>
                <c:pt idx="0">
                  <c:v>Alt. 1</c:v>
                </c:pt>
                <c:pt idx="1">
                  <c:v>Alt. 2</c:v>
                </c:pt>
                <c:pt idx="2">
                  <c:v>Alt. 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(2)'!$D$52:$K$52</c15:sqref>
                  </c15:fullRef>
                </c:ext>
              </c:extLst>
              <c:f>'Tables (2)'!$D$52:$F$52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vehicles (equivalent)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1533.69063606759</c:v>
                </c:pt>
                <c:pt idx="12">
                  <c:v>1502.0364816086801</c:v>
                </c:pt>
                <c:pt idx="13">
                  <c:v>1470.2426865868899</c:v>
                </c:pt>
                <c:pt idx="14">
                  <c:v>1435.1960128702599</c:v>
                </c:pt>
                <c:pt idx="15">
                  <c:v>1397.1925877859198</c:v>
                </c:pt>
                <c:pt idx="16">
                  <c:v>1356.5248773660101</c:v>
                </c:pt>
                <c:pt idx="17">
                  <c:v>1314.16103784856</c:v>
                </c:pt>
                <c:pt idx="18">
                  <c:v>1272.2437874612201</c:v>
                </c:pt>
                <c:pt idx="19">
                  <c:v>1231.6844390492101</c:v>
                </c:pt>
                <c:pt idx="20">
                  <c:v>1191.88196047932</c:v>
                </c:pt>
                <c:pt idx="21">
                  <c:v>1152.89329256322</c:v>
                </c:pt>
                <c:pt idx="22">
                  <c:v>1116.25042143104</c:v>
                </c:pt>
                <c:pt idx="23">
                  <c:v>1080.9850818280001</c:v>
                </c:pt>
                <c:pt idx="24">
                  <c:v>1045.4420543374799</c:v>
                </c:pt>
                <c:pt idx="25">
                  <c:v>1012.86217854223</c:v>
                </c:pt>
                <c:pt idx="26">
                  <c:v>981.94574429325496</c:v>
                </c:pt>
                <c:pt idx="27">
                  <c:v>952.23188970057095</c:v>
                </c:pt>
                <c:pt idx="28">
                  <c:v>922.67373569562096</c:v>
                </c:pt>
                <c:pt idx="29">
                  <c:v>891.39442884624395</c:v>
                </c:pt>
                <c:pt idx="30">
                  <c:v>859.45800174265901</c:v>
                </c:pt>
                <c:pt idx="31">
                  <c:v>827.84094485039998</c:v>
                </c:pt>
                <c:pt idx="32">
                  <c:v>797.56503235211505</c:v>
                </c:pt>
                <c:pt idx="33">
                  <c:v>765.88231622180899</c:v>
                </c:pt>
                <c:pt idx="34">
                  <c:v>733.40069529013294</c:v>
                </c:pt>
                <c:pt idx="35">
                  <c:v>733.02377010528596</c:v>
                </c:pt>
                <c:pt idx="36">
                  <c:v>732.64684492043898</c:v>
                </c:pt>
                <c:pt idx="37">
                  <c:v>732.269919735592</c:v>
                </c:pt>
                <c:pt idx="38">
                  <c:v>731.89299455074502</c:v>
                </c:pt>
                <c:pt idx="39">
                  <c:v>731.51606936589803</c:v>
                </c:pt>
                <c:pt idx="40">
                  <c:v>731.13914418105105</c:v>
                </c:pt>
                <c:pt idx="41">
                  <c:v>730.76221899620407</c:v>
                </c:pt>
                <c:pt idx="42">
                  <c:v>730.38529381135697</c:v>
                </c:pt>
                <c:pt idx="43">
                  <c:v>730.00836862650999</c:v>
                </c:pt>
                <c:pt idx="44">
                  <c:v>729.63144344166301</c:v>
                </c:pt>
                <c:pt idx="45">
                  <c:v>729.25451825681603</c:v>
                </c:pt>
                <c:pt idx="46">
                  <c:v>728.87759307196905</c:v>
                </c:pt>
                <c:pt idx="47">
                  <c:v>728.50066788712206</c:v>
                </c:pt>
                <c:pt idx="48">
                  <c:v>728.12374270227508</c:v>
                </c:pt>
                <c:pt idx="49">
                  <c:v>727.74681751742798</c:v>
                </c:pt>
                <c:pt idx="50">
                  <c:v>727.52941216649879</c:v>
                </c:pt>
                <c:pt idx="51">
                  <c:v>727.31200681556959</c:v>
                </c:pt>
                <c:pt idx="52">
                  <c:v>727.09460146464039</c:v>
                </c:pt>
                <c:pt idx="53">
                  <c:v>726.87719611371119</c:v>
                </c:pt>
                <c:pt idx="54">
                  <c:v>726.65979076278211</c:v>
                </c:pt>
                <c:pt idx="55">
                  <c:v>726.4423854118528</c:v>
                </c:pt>
                <c:pt idx="56">
                  <c:v>726.22498006092371</c:v>
                </c:pt>
                <c:pt idx="57">
                  <c:v>726.0075747099944</c:v>
                </c:pt>
                <c:pt idx="58">
                  <c:v>725.79016935906532</c:v>
                </c:pt>
                <c:pt idx="59">
                  <c:v>725.57276400813612</c:v>
                </c:pt>
                <c:pt idx="60">
                  <c:v>725.35535865720692</c:v>
                </c:pt>
                <c:pt idx="61">
                  <c:v>725.13795330627772</c:v>
                </c:pt>
                <c:pt idx="62">
                  <c:v>724.92054795534852</c:v>
                </c:pt>
                <c:pt idx="63">
                  <c:v>724.70314260441933</c:v>
                </c:pt>
                <c:pt idx="64">
                  <c:v>724.48573725349013</c:v>
                </c:pt>
                <c:pt idx="65">
                  <c:v>721.10919067145142</c:v>
                </c:pt>
                <c:pt idx="66">
                  <c:v>717.7326440894127</c:v>
                </c:pt>
                <c:pt idx="67">
                  <c:v>714.35609750737387</c:v>
                </c:pt>
                <c:pt idx="68">
                  <c:v>710.97955092533516</c:v>
                </c:pt>
                <c:pt idx="69">
                  <c:v>707.60300434329656</c:v>
                </c:pt>
                <c:pt idx="70">
                  <c:v>704.22645776125773</c:v>
                </c:pt>
                <c:pt idx="71">
                  <c:v>700.84991117921902</c:v>
                </c:pt>
                <c:pt idx="72">
                  <c:v>697.47336459718042</c:v>
                </c:pt>
                <c:pt idx="73">
                  <c:v>694.09681801514171</c:v>
                </c:pt>
                <c:pt idx="74">
                  <c:v>690.72027143310311</c:v>
                </c:pt>
                <c:pt idx="75">
                  <c:v>687.34372485106428</c:v>
                </c:pt>
                <c:pt idx="76">
                  <c:v>683.96717826902557</c:v>
                </c:pt>
                <c:pt idx="77">
                  <c:v>680.59063168698697</c:v>
                </c:pt>
                <c:pt idx="78">
                  <c:v>677.21408510494825</c:v>
                </c:pt>
                <c:pt idx="79">
                  <c:v>673.83753852290965</c:v>
                </c:pt>
                <c:pt idx="80">
                  <c:v>673.83753852290965</c:v>
                </c:pt>
                <c:pt idx="81">
                  <c:v>673.83753852290965</c:v>
                </c:pt>
                <c:pt idx="82">
                  <c:v>673.83753852290965</c:v>
                </c:pt>
                <c:pt idx="83">
                  <c:v>673.83753852290965</c:v>
                </c:pt>
                <c:pt idx="84">
                  <c:v>673.83753852290965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1531.68904006759</c:v>
                </c:pt>
                <c:pt idx="12">
                  <c:v>1497.99508960868</c:v>
                </c:pt>
                <c:pt idx="13">
                  <c:v>1464.15511058689</c:v>
                </c:pt>
                <c:pt idx="14">
                  <c:v>1427.8730940307901</c:v>
                </c:pt>
                <c:pt idx="15">
                  <c:v>1388.5859459061401</c:v>
                </c:pt>
                <c:pt idx="16">
                  <c:v>1346.6147009157201</c:v>
                </c:pt>
                <c:pt idx="17">
                  <c:v>1303.9223146019699</c:v>
                </c:pt>
                <c:pt idx="18">
                  <c:v>1262.0043730008299</c:v>
                </c:pt>
                <c:pt idx="19">
                  <c:v>1221.47073867058</c:v>
                </c:pt>
                <c:pt idx="20">
                  <c:v>1181.5077077703399</c:v>
                </c:pt>
                <c:pt idx="21">
                  <c:v>1142.63059333248</c:v>
                </c:pt>
                <c:pt idx="22">
                  <c:v>1106.34729543966</c:v>
                </c:pt>
                <c:pt idx="23">
                  <c:v>1071.17147714881</c:v>
                </c:pt>
                <c:pt idx="24">
                  <c:v>1035.29768095756</c:v>
                </c:pt>
                <c:pt idx="25">
                  <c:v>1002.7456942208701</c:v>
                </c:pt>
                <c:pt idx="26">
                  <c:v>971.83359976897395</c:v>
                </c:pt>
                <c:pt idx="27">
                  <c:v>942.33554528475497</c:v>
                </c:pt>
                <c:pt idx="28">
                  <c:v>912.86658605085802</c:v>
                </c:pt>
                <c:pt idx="29">
                  <c:v>882.69008691172598</c:v>
                </c:pt>
                <c:pt idx="30">
                  <c:v>852.21367254824202</c:v>
                </c:pt>
                <c:pt idx="31">
                  <c:v>822.08281283859901</c:v>
                </c:pt>
                <c:pt idx="32">
                  <c:v>793.24756331465005</c:v>
                </c:pt>
                <c:pt idx="33">
                  <c:v>762.82420274386095</c:v>
                </c:pt>
                <c:pt idx="34">
                  <c:v>731.36110957450194</c:v>
                </c:pt>
                <c:pt idx="35">
                  <c:v>730.98523261776245</c:v>
                </c:pt>
                <c:pt idx="36">
                  <c:v>730.60935566102285</c:v>
                </c:pt>
                <c:pt idx="37">
                  <c:v>730.23347870428336</c:v>
                </c:pt>
                <c:pt idx="38">
                  <c:v>729.85760174754387</c:v>
                </c:pt>
                <c:pt idx="39">
                  <c:v>729.48172479080426</c:v>
                </c:pt>
                <c:pt idx="40">
                  <c:v>729.10584783406478</c:v>
                </c:pt>
                <c:pt idx="41">
                  <c:v>728.72997087732517</c:v>
                </c:pt>
                <c:pt idx="42">
                  <c:v>728.35409392058568</c:v>
                </c:pt>
                <c:pt idx="43">
                  <c:v>727.97821696384608</c:v>
                </c:pt>
                <c:pt idx="44">
                  <c:v>727.60234000710659</c:v>
                </c:pt>
                <c:pt idx="45">
                  <c:v>727.22646305036699</c:v>
                </c:pt>
                <c:pt idx="46">
                  <c:v>726.8505860936275</c:v>
                </c:pt>
                <c:pt idx="47">
                  <c:v>726.4747091368879</c:v>
                </c:pt>
                <c:pt idx="48">
                  <c:v>726.09883218014841</c:v>
                </c:pt>
                <c:pt idx="49">
                  <c:v>725.7229552234088</c:v>
                </c:pt>
                <c:pt idx="50">
                  <c:v>725.50615447628081</c:v>
                </c:pt>
                <c:pt idx="51">
                  <c:v>725.28935372915294</c:v>
                </c:pt>
                <c:pt idx="52">
                  <c:v>725.07255298202494</c:v>
                </c:pt>
                <c:pt idx="53">
                  <c:v>724.85575223489707</c:v>
                </c:pt>
                <c:pt idx="54">
                  <c:v>724.63895148776908</c:v>
                </c:pt>
                <c:pt idx="55">
                  <c:v>724.42215074064109</c:v>
                </c:pt>
                <c:pt idx="56">
                  <c:v>724.20534999351321</c:v>
                </c:pt>
                <c:pt idx="57">
                  <c:v>723.98854924638522</c:v>
                </c:pt>
                <c:pt idx="58">
                  <c:v>723.77174849925734</c:v>
                </c:pt>
                <c:pt idx="59">
                  <c:v>723.55494775212946</c:v>
                </c:pt>
                <c:pt idx="60">
                  <c:v>723.33814700500147</c:v>
                </c:pt>
                <c:pt idx="61">
                  <c:v>723.12134625787348</c:v>
                </c:pt>
                <c:pt idx="62">
                  <c:v>722.90454551074549</c:v>
                </c:pt>
                <c:pt idx="63">
                  <c:v>722.68774476361762</c:v>
                </c:pt>
                <c:pt idx="64">
                  <c:v>722.47094401648963</c:v>
                </c:pt>
                <c:pt idx="65">
                  <c:v>719.10378760304661</c:v>
                </c:pt>
                <c:pt idx="66">
                  <c:v>715.7366311896036</c:v>
                </c:pt>
                <c:pt idx="67">
                  <c:v>712.36947477616047</c:v>
                </c:pt>
                <c:pt idx="68">
                  <c:v>709.00231836271735</c:v>
                </c:pt>
                <c:pt idx="69">
                  <c:v>705.63516194927445</c:v>
                </c:pt>
                <c:pt idx="70">
                  <c:v>702.26800553583132</c:v>
                </c:pt>
                <c:pt idx="71">
                  <c:v>698.90084912238819</c:v>
                </c:pt>
                <c:pt idx="72">
                  <c:v>695.53369270894518</c:v>
                </c:pt>
                <c:pt idx="73">
                  <c:v>692.16653629550217</c:v>
                </c:pt>
                <c:pt idx="74">
                  <c:v>688.79937988205904</c:v>
                </c:pt>
                <c:pt idx="75">
                  <c:v>685.43222346861603</c:v>
                </c:pt>
                <c:pt idx="76">
                  <c:v>682.0650670551729</c:v>
                </c:pt>
                <c:pt idx="77">
                  <c:v>678.69791064173</c:v>
                </c:pt>
                <c:pt idx="78">
                  <c:v>675.33075422828688</c:v>
                </c:pt>
                <c:pt idx="79">
                  <c:v>671.96359781484375</c:v>
                </c:pt>
                <c:pt idx="80">
                  <c:v>671.96359781484375</c:v>
                </c:pt>
                <c:pt idx="81">
                  <c:v>671.96359781484375</c:v>
                </c:pt>
                <c:pt idx="82">
                  <c:v>671.96359781484375</c:v>
                </c:pt>
                <c:pt idx="83">
                  <c:v>671.96359781484375</c:v>
                </c:pt>
                <c:pt idx="84">
                  <c:v>671.96359781484375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1531.0395640675899</c:v>
                </c:pt>
                <c:pt idx="12">
                  <c:v>1496.49003760868</c:v>
                </c:pt>
                <c:pt idx="13">
                  <c:v>1461.7867195868901</c:v>
                </c:pt>
                <c:pt idx="14">
                  <c:v>1424.5788680641699</c:v>
                </c:pt>
                <c:pt idx="15">
                  <c:v>1384.4195065834001</c:v>
                </c:pt>
                <c:pt idx="16">
                  <c:v>1341.52568624018</c:v>
                </c:pt>
                <c:pt idx="17">
                  <c:v>1298.2599279840299</c:v>
                </c:pt>
                <c:pt idx="18">
                  <c:v>1255.7536552039699</c:v>
                </c:pt>
                <c:pt idx="19">
                  <c:v>1214.70326575678</c:v>
                </c:pt>
                <c:pt idx="20">
                  <c:v>1174.4263145303701</c:v>
                </c:pt>
                <c:pt idx="21">
                  <c:v>1135.2454496946102</c:v>
                </c:pt>
                <c:pt idx="22">
                  <c:v>1098.8817015674902</c:v>
                </c:pt>
                <c:pt idx="23">
                  <c:v>1062.80015803371</c:v>
                </c:pt>
                <c:pt idx="24">
                  <c:v>1025.9936670254001</c:v>
                </c:pt>
                <c:pt idx="25">
                  <c:v>992.06700952374001</c:v>
                </c:pt>
                <c:pt idx="26">
                  <c:v>960.16528796756302</c:v>
                </c:pt>
                <c:pt idx="27">
                  <c:v>929.84078765145603</c:v>
                </c:pt>
                <c:pt idx="28">
                  <c:v>899.22296256616403</c:v>
                </c:pt>
                <c:pt idx="29">
                  <c:v>868.37167762910099</c:v>
                </c:pt>
                <c:pt idx="30">
                  <c:v>837.80325371002402</c:v>
                </c:pt>
                <c:pt idx="31">
                  <c:v>807.55016104632296</c:v>
                </c:pt>
                <c:pt idx="32">
                  <c:v>778.67532213696393</c:v>
                </c:pt>
                <c:pt idx="33">
                  <c:v>748.372615979447</c:v>
                </c:pt>
                <c:pt idx="34">
                  <c:v>717.34078059671197</c:v>
                </c:pt>
                <c:pt idx="35">
                  <c:v>716.97210927138997</c:v>
                </c:pt>
                <c:pt idx="36">
                  <c:v>716.60343794606797</c:v>
                </c:pt>
                <c:pt idx="37">
                  <c:v>716.23476662074586</c:v>
                </c:pt>
                <c:pt idx="38">
                  <c:v>715.86609529542386</c:v>
                </c:pt>
                <c:pt idx="39">
                  <c:v>715.49742397010186</c:v>
                </c:pt>
                <c:pt idx="40">
                  <c:v>715.12875264477975</c:v>
                </c:pt>
                <c:pt idx="41">
                  <c:v>714.76008131945775</c:v>
                </c:pt>
                <c:pt idx="42">
                  <c:v>714.39140999413576</c:v>
                </c:pt>
                <c:pt idx="43">
                  <c:v>714.02273866881376</c:v>
                </c:pt>
                <c:pt idx="44">
                  <c:v>713.65406734349165</c:v>
                </c:pt>
                <c:pt idx="45">
                  <c:v>713.28539601816965</c:v>
                </c:pt>
                <c:pt idx="46">
                  <c:v>712.91672469284765</c:v>
                </c:pt>
                <c:pt idx="47">
                  <c:v>712.54805336752554</c:v>
                </c:pt>
                <c:pt idx="48">
                  <c:v>712.17938204220354</c:v>
                </c:pt>
                <c:pt idx="49">
                  <c:v>711.81071071688154</c:v>
                </c:pt>
                <c:pt idx="50">
                  <c:v>711.59806608054146</c:v>
                </c:pt>
                <c:pt idx="51">
                  <c:v>711.3854214442016</c:v>
                </c:pt>
                <c:pt idx="52">
                  <c:v>711.17277680786151</c:v>
                </c:pt>
                <c:pt idx="53">
                  <c:v>710.96013217152165</c:v>
                </c:pt>
                <c:pt idx="54">
                  <c:v>710.74748753518179</c:v>
                </c:pt>
                <c:pt idx="55">
                  <c:v>710.5348428988417</c:v>
                </c:pt>
                <c:pt idx="56">
                  <c:v>710.32219826250184</c:v>
                </c:pt>
                <c:pt idx="57">
                  <c:v>710.10955362616187</c:v>
                </c:pt>
                <c:pt idx="58">
                  <c:v>709.8969089898219</c:v>
                </c:pt>
                <c:pt idx="59">
                  <c:v>709.68426435348204</c:v>
                </c:pt>
                <c:pt idx="60">
                  <c:v>709.47161971714195</c:v>
                </c:pt>
                <c:pt idx="61">
                  <c:v>709.25897508080209</c:v>
                </c:pt>
                <c:pt idx="62">
                  <c:v>709.04633044446211</c:v>
                </c:pt>
                <c:pt idx="63">
                  <c:v>708.83368580812214</c:v>
                </c:pt>
                <c:pt idx="64">
                  <c:v>708.62104117178217</c:v>
                </c:pt>
                <c:pt idx="65">
                  <c:v>705.31843377525854</c:v>
                </c:pt>
                <c:pt idx="66">
                  <c:v>702.0158263787348</c:v>
                </c:pt>
                <c:pt idx="67">
                  <c:v>698.71321898221106</c:v>
                </c:pt>
                <c:pt idx="68">
                  <c:v>695.41061158568743</c:v>
                </c:pt>
                <c:pt idx="69">
                  <c:v>692.10800418916381</c:v>
                </c:pt>
                <c:pt idx="70">
                  <c:v>688.80539679264007</c:v>
                </c:pt>
                <c:pt idx="71">
                  <c:v>685.50278939611633</c:v>
                </c:pt>
                <c:pt idx="72">
                  <c:v>682.2001819995927</c:v>
                </c:pt>
                <c:pt idx="73">
                  <c:v>678.89757460306907</c:v>
                </c:pt>
                <c:pt idx="74">
                  <c:v>675.59496720654533</c:v>
                </c:pt>
                <c:pt idx="75">
                  <c:v>672.29235981002159</c:v>
                </c:pt>
                <c:pt idx="76">
                  <c:v>668.98975241349797</c:v>
                </c:pt>
                <c:pt idx="77">
                  <c:v>665.68714501697434</c:v>
                </c:pt>
                <c:pt idx="78">
                  <c:v>662.3845376204506</c:v>
                </c:pt>
                <c:pt idx="79">
                  <c:v>659.08193022392686</c:v>
                </c:pt>
                <c:pt idx="80">
                  <c:v>659.08193022392686</c:v>
                </c:pt>
                <c:pt idx="81">
                  <c:v>659.08193022392686</c:v>
                </c:pt>
                <c:pt idx="82">
                  <c:v>659.08193022392686</c:v>
                </c:pt>
                <c:pt idx="83">
                  <c:v>659.08193022392686</c:v>
                </c:pt>
                <c:pt idx="84">
                  <c:v>659.08193022392686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1529.29198606759</c:v>
                </c:pt>
                <c:pt idx="12">
                  <c:v>1490.69729560868</c:v>
                </c:pt>
                <c:pt idx="13">
                  <c:v>1451.11791058689</c:v>
                </c:pt>
                <c:pt idx="14">
                  <c:v>1406.3067218285601</c:v>
                </c:pt>
                <c:pt idx="15">
                  <c:v>1356.0742915578401</c:v>
                </c:pt>
                <c:pt idx="16">
                  <c:v>1301.69741612025</c:v>
                </c:pt>
                <c:pt idx="17">
                  <c:v>1246.1479011899801</c:v>
                </c:pt>
                <c:pt idx="18">
                  <c:v>1191.6874630130301</c:v>
                </c:pt>
                <c:pt idx="19">
                  <c:v>1139.03868650241</c:v>
                </c:pt>
                <c:pt idx="20">
                  <c:v>1087.2155789687099</c:v>
                </c:pt>
                <c:pt idx="21">
                  <c:v>1037.24930969353</c:v>
                </c:pt>
                <c:pt idx="22">
                  <c:v>990.72805911845694</c:v>
                </c:pt>
                <c:pt idx="23">
                  <c:v>946.34840754638606</c:v>
                </c:pt>
                <c:pt idx="24">
                  <c:v>903.10590984223995</c:v>
                </c:pt>
                <c:pt idx="25">
                  <c:v>864.57859073316592</c:v>
                </c:pt>
                <c:pt idx="26">
                  <c:v>828.97153187209494</c:v>
                </c:pt>
                <c:pt idx="27">
                  <c:v>796.29107258439899</c:v>
                </c:pt>
                <c:pt idx="28">
                  <c:v>763.99184017958703</c:v>
                </c:pt>
                <c:pt idx="29">
                  <c:v>733.31960796071894</c:v>
                </c:pt>
                <c:pt idx="30">
                  <c:v>704.76460309091306</c:v>
                </c:pt>
                <c:pt idx="31">
                  <c:v>677.24963140616705</c:v>
                </c:pt>
                <c:pt idx="32">
                  <c:v>651.20691549784806</c:v>
                </c:pt>
                <c:pt idx="33">
                  <c:v>625.63799052448292</c:v>
                </c:pt>
                <c:pt idx="34">
                  <c:v>600.31247262588295</c:v>
                </c:pt>
                <c:pt idx="35">
                  <c:v>600.00394702567075</c:v>
                </c:pt>
                <c:pt idx="36">
                  <c:v>599.69542142545856</c:v>
                </c:pt>
                <c:pt idx="37">
                  <c:v>599.38689582524637</c:v>
                </c:pt>
                <c:pt idx="38">
                  <c:v>599.07837022503406</c:v>
                </c:pt>
                <c:pt idx="39">
                  <c:v>598.76984462482187</c:v>
                </c:pt>
                <c:pt idx="40">
                  <c:v>598.46131902460968</c:v>
                </c:pt>
                <c:pt idx="41">
                  <c:v>598.15279342439749</c:v>
                </c:pt>
                <c:pt idx="42">
                  <c:v>597.84426782418529</c:v>
                </c:pt>
                <c:pt idx="43">
                  <c:v>597.53574222397299</c:v>
                </c:pt>
                <c:pt idx="44">
                  <c:v>597.2272166237608</c:v>
                </c:pt>
                <c:pt idx="45">
                  <c:v>596.9186910235486</c:v>
                </c:pt>
                <c:pt idx="46">
                  <c:v>596.61016542333641</c:v>
                </c:pt>
                <c:pt idx="47">
                  <c:v>596.30163982312422</c:v>
                </c:pt>
                <c:pt idx="48">
                  <c:v>595.99311422291191</c:v>
                </c:pt>
                <c:pt idx="49">
                  <c:v>595.68458862269972</c:v>
                </c:pt>
                <c:pt idx="50">
                  <c:v>595.50663522748675</c:v>
                </c:pt>
                <c:pt idx="51">
                  <c:v>595.32868183227379</c:v>
                </c:pt>
                <c:pt idx="52">
                  <c:v>595.15072843706082</c:v>
                </c:pt>
                <c:pt idx="53">
                  <c:v>594.97277504184797</c:v>
                </c:pt>
                <c:pt idx="54">
                  <c:v>594.794821646635</c:v>
                </c:pt>
                <c:pt idx="55">
                  <c:v>594.61686825142203</c:v>
                </c:pt>
                <c:pt idx="56">
                  <c:v>594.43891485620918</c:v>
                </c:pt>
                <c:pt idx="57">
                  <c:v>594.2609614609961</c:v>
                </c:pt>
                <c:pt idx="58">
                  <c:v>594.08300806578325</c:v>
                </c:pt>
                <c:pt idx="59">
                  <c:v>593.90505467057039</c:v>
                </c:pt>
                <c:pt idx="60">
                  <c:v>593.72710127535731</c:v>
                </c:pt>
                <c:pt idx="61">
                  <c:v>593.54914788014446</c:v>
                </c:pt>
                <c:pt idx="62">
                  <c:v>593.37119448493149</c:v>
                </c:pt>
                <c:pt idx="63">
                  <c:v>593.19324108971853</c:v>
                </c:pt>
                <c:pt idx="64">
                  <c:v>593.01528769450556</c:v>
                </c:pt>
                <c:pt idx="65">
                  <c:v>590.25147380583974</c:v>
                </c:pt>
                <c:pt idx="66">
                  <c:v>587.48765991717391</c:v>
                </c:pt>
                <c:pt idx="67">
                  <c:v>584.72384602850798</c:v>
                </c:pt>
                <c:pt idx="68">
                  <c:v>581.96003213984204</c:v>
                </c:pt>
                <c:pt idx="69">
                  <c:v>579.19621825117622</c:v>
                </c:pt>
                <c:pt idx="70">
                  <c:v>576.43240436251028</c:v>
                </c:pt>
                <c:pt idx="71">
                  <c:v>573.66859047384446</c:v>
                </c:pt>
                <c:pt idx="72">
                  <c:v>570.90477658517852</c:v>
                </c:pt>
                <c:pt idx="73">
                  <c:v>568.1409626965127</c:v>
                </c:pt>
                <c:pt idx="74">
                  <c:v>565.37714880784677</c:v>
                </c:pt>
                <c:pt idx="75">
                  <c:v>562.61333491918083</c:v>
                </c:pt>
                <c:pt idx="76">
                  <c:v>559.84952103051501</c:v>
                </c:pt>
                <c:pt idx="77">
                  <c:v>557.08570714184918</c:v>
                </c:pt>
                <c:pt idx="78">
                  <c:v>554.32189325318325</c:v>
                </c:pt>
                <c:pt idx="79">
                  <c:v>551.55807936451731</c:v>
                </c:pt>
                <c:pt idx="80">
                  <c:v>551.55807936451731</c:v>
                </c:pt>
                <c:pt idx="81">
                  <c:v>551.55807936451731</c:v>
                </c:pt>
                <c:pt idx="82">
                  <c:v>551.55807936451731</c:v>
                </c:pt>
                <c:pt idx="83">
                  <c:v>551.55807936451731</c:v>
                </c:pt>
                <c:pt idx="84">
                  <c:v>551.55807936451731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12.590450069991753</c:v>
                </c:pt>
                <c:pt idx="8">
                  <c:v>15.708553441855514</c:v>
                </c:pt>
                <c:pt idx="9">
                  <c:v>19.253934548029672</c:v>
                </c:pt>
                <c:pt idx="10">
                  <c:v>23.278022489069581</c:v>
                </c:pt>
                <c:pt idx="11">
                  <c:v>27.752438092257194</c:v>
                </c:pt>
                <c:pt idx="12">
                  <c:v>32.70685795638267</c:v>
                </c:pt>
                <c:pt idx="13">
                  <c:v>38.055902984654487</c:v>
                </c:pt>
                <c:pt idx="14">
                  <c:v>43.878288147395786</c:v>
                </c:pt>
                <c:pt idx="15">
                  <c:v>50.106522416489732</c:v>
                </c:pt>
                <c:pt idx="16">
                  <c:v>56.81848165896055</c:v>
                </c:pt>
                <c:pt idx="17">
                  <c:v>63.914081852303006</c:v>
                </c:pt>
                <c:pt idx="18">
                  <c:v>71.460412923031569</c:v>
                </c:pt>
                <c:pt idx="19">
                  <c:v>79.523197030948694</c:v>
                </c:pt>
                <c:pt idx="20">
                  <c:v>88.043518359508539</c:v>
                </c:pt>
                <c:pt idx="21">
                  <c:v>97.076686438723641</c:v>
                </c:pt>
                <c:pt idx="22">
                  <c:v>106.54121713170383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3-4508-B84F-A2A2AFA81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1.5743968230000001</c:v>
                </c:pt>
                <c:pt idx="8">
                  <c:v>1.788818287</c:v>
                </c:pt>
                <c:pt idx="9">
                  <c:v>2.0395417500000002</c:v>
                </c:pt>
                <c:pt idx="10">
                  <c:v>2.3083091969999998</c:v>
                </c:pt>
                <c:pt idx="11">
                  <c:v>2.5593463459999999</c:v>
                </c:pt>
                <c:pt idx="12">
                  <c:v>2.8193108229999999</c:v>
                </c:pt>
                <c:pt idx="13">
                  <c:v>3.0403425720000001</c:v>
                </c:pt>
                <c:pt idx="14">
                  <c:v>3.2924010049999999</c:v>
                </c:pt>
                <c:pt idx="15">
                  <c:v>3.5152492089999998</c:v>
                </c:pt>
                <c:pt idx="16">
                  <c:v>3.7679337030000002</c:v>
                </c:pt>
                <c:pt idx="17">
                  <c:v>3.9802787909999999</c:v>
                </c:pt>
                <c:pt idx="18">
                  <c:v>4.2181604479999999</c:v>
                </c:pt>
                <c:pt idx="19">
                  <c:v>4.4796464619999998</c:v>
                </c:pt>
                <c:pt idx="20">
                  <c:v>4.7177109169999998</c:v>
                </c:pt>
                <c:pt idx="21">
                  <c:v>4.9752121499999999</c:v>
                </c:pt>
                <c:pt idx="22">
                  <c:v>5.2021909830000004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3-4508-B84F-A2A2AFA81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349251</xdr:colOff>
      <xdr:row>5</xdr:row>
      <xdr:rowOff>67688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2506966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504825</xdr:colOff>
      <xdr:row>12</xdr:row>
      <xdr:rowOff>69204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142876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CAFE4/Shared%20Documents/MAGICC6/CAFE6/MAGICC/Interpolation_11.14.2022_SSP37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>
        <row r="24">
          <cell r="C24" t="str">
            <v>Alt 8</v>
          </cell>
        </row>
      </sheetData>
      <sheetData sheetId="1"/>
      <sheetData sheetId="2"/>
      <sheetData sheetId="3">
        <row r="24">
          <cell r="C24">
            <v>1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>
        <row r="24">
          <cell r="C24">
            <v>27966.68</v>
          </cell>
        </row>
      </sheetData>
      <sheetData sheetId="5">
        <row r="24">
          <cell r="C24">
            <v>27966.68</v>
          </cell>
        </row>
      </sheetData>
      <sheetData sheetId="6">
        <row r="24">
          <cell r="C24">
            <v>27966.68</v>
          </cell>
        </row>
      </sheetData>
      <sheetData sheetId="7">
        <row r="24">
          <cell r="C24">
            <v>0.77414355096999998</v>
          </cell>
        </row>
      </sheetData>
      <sheetData sheetId="8">
        <row r="24">
          <cell r="C24">
            <v>27966.68</v>
          </cell>
        </row>
      </sheetData>
      <sheetData sheetId="9">
        <row r="24">
          <cell r="C24">
            <v>27966.68</v>
          </cell>
        </row>
      </sheetData>
      <sheetData sheetId="10"/>
      <sheetData sheetId="11">
        <row r="10">
          <cell r="C10">
            <v>70600</v>
          </cell>
          <cell r="D10">
            <v>0</v>
          </cell>
          <cell r="E10">
            <v>0</v>
          </cell>
        </row>
        <row r="11">
          <cell r="C11">
            <v>70300</v>
          </cell>
          <cell r="D11">
            <v>300</v>
          </cell>
          <cell r="E11">
            <v>5.7343093096362897E-5</v>
          </cell>
          <cell r="F11">
            <v>4.24929178470255E-3</v>
          </cell>
        </row>
        <row r="12">
          <cell r="C12">
            <v>69400</v>
          </cell>
          <cell r="D12">
            <v>1200</v>
          </cell>
          <cell r="E12">
            <v>2.2937237238545159E-4</v>
          </cell>
          <cell r="F12">
            <v>1.69971671388102E-2</v>
          </cell>
        </row>
        <row r="13">
          <cell r="C13">
            <v>61600</v>
          </cell>
          <cell r="D13">
            <v>9000</v>
          </cell>
          <cell r="E13">
            <v>1.7202927928908868E-3</v>
          </cell>
          <cell r="F13">
            <v>0.12747875354107649</v>
          </cell>
        </row>
        <row r="14">
          <cell r="C14">
            <v>0</v>
          </cell>
          <cell r="D14">
            <v>70600</v>
          </cell>
          <cell r="E14">
            <v>1.3494741242010735E-2</v>
          </cell>
          <cell r="F14">
            <v>1</v>
          </cell>
        </row>
        <row r="15">
          <cell r="C15">
            <v>0</v>
          </cell>
          <cell r="D15">
            <v>70600</v>
          </cell>
          <cell r="E15">
            <v>1.3494741242010735E-2</v>
          </cell>
          <cell r="F15">
            <v>1</v>
          </cell>
        </row>
        <row r="16">
          <cell r="C16">
            <v>0</v>
          </cell>
          <cell r="D16">
            <v>70600</v>
          </cell>
          <cell r="E16">
            <v>1.3494741242010735E-2</v>
          </cell>
          <cell r="F16">
            <v>1</v>
          </cell>
        </row>
        <row r="17">
          <cell r="C17">
            <v>0</v>
          </cell>
          <cell r="D17">
            <v>70600</v>
          </cell>
          <cell r="E17">
            <v>1.3494741242010735E-2</v>
          </cell>
          <cell r="F17">
            <v>1</v>
          </cell>
        </row>
        <row r="18">
          <cell r="C18">
            <v>0</v>
          </cell>
          <cell r="D18">
            <v>70600</v>
          </cell>
          <cell r="E18">
            <v>1.3494741242010735E-2</v>
          </cell>
          <cell r="F18">
            <v>1</v>
          </cell>
        </row>
        <row r="19">
          <cell r="C19">
            <v>0</v>
          </cell>
          <cell r="D19">
            <v>70600</v>
          </cell>
          <cell r="E19">
            <v>1.3494741242010735E-2</v>
          </cell>
        </row>
        <row r="31">
          <cell r="C31">
            <v>1720.700567267128</v>
          </cell>
          <cell r="D31">
            <v>1720.700567267128</v>
          </cell>
          <cell r="E31">
            <v>1720.700567267128</v>
          </cell>
          <cell r="F31">
            <v>1720.700567267128</v>
          </cell>
          <cell r="G31">
            <v>1720.700567267128</v>
          </cell>
          <cell r="H31">
            <v>1720.700567267128</v>
          </cell>
          <cell r="I31">
            <v>1720.700567267128</v>
          </cell>
          <cell r="J31">
            <v>1720.700567267128</v>
          </cell>
          <cell r="K31">
            <v>1720.700567267128</v>
          </cell>
          <cell r="L31">
            <v>1720.700567267128</v>
          </cell>
        </row>
        <row r="32">
          <cell r="C32">
            <v>1045.4420543374799</v>
          </cell>
          <cell r="D32">
            <v>1035.29768095756</v>
          </cell>
          <cell r="E32">
            <v>1025.9936670254001</v>
          </cell>
          <cell r="F32">
            <v>903.10590984223995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729.63144344166301</v>
          </cell>
          <cell r="D33">
            <v>727.60234000710659</v>
          </cell>
          <cell r="E33">
            <v>713.65406734349165</v>
          </cell>
          <cell r="F33">
            <v>597.2272166237608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724.48573725349013</v>
          </cell>
          <cell r="D34">
            <v>722.47094401648963</v>
          </cell>
          <cell r="E34">
            <v>708.62104117178217</v>
          </cell>
          <cell r="F34">
            <v>593.01528769450556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673.83753852290965</v>
          </cell>
          <cell r="D35">
            <v>671.96359781484375</v>
          </cell>
          <cell r="E35">
            <v>659.08193022392686</v>
          </cell>
          <cell r="F35">
            <v>551.55807936451731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58.404628781257628</v>
          </cell>
          <cell r="D39">
            <v>58.404628781257628</v>
          </cell>
          <cell r="E39">
            <v>58.404628781257628</v>
          </cell>
          <cell r="F39">
            <v>58.404628781257628</v>
          </cell>
          <cell r="G39">
            <v>58.404628781257628</v>
          </cell>
          <cell r="H39">
            <v>58.404628781257628</v>
          </cell>
          <cell r="I39">
            <v>58.404628781257628</v>
          </cell>
          <cell r="J39">
            <v>58.404628781257628</v>
          </cell>
          <cell r="K39">
            <v>58.404628781257628</v>
          </cell>
          <cell r="L39">
            <v>58.404628781257628</v>
          </cell>
        </row>
        <row r="40">
          <cell r="C40">
            <v>38.808710678693501</v>
          </cell>
          <cell r="D40">
            <v>38.514851877025997</v>
          </cell>
          <cell r="E40">
            <v>38.249895292099495</v>
          </cell>
          <cell r="F40">
            <v>34.898183815737745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30.02318758897545</v>
          </cell>
          <cell r="D41">
            <v>29.946500920735055</v>
          </cell>
          <cell r="E41">
            <v>29.545787105303575</v>
          </cell>
          <cell r="F41">
            <v>26.38536780726022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29.81144986364313</v>
          </cell>
          <cell r="D42">
            <v>29.73530402607399</v>
          </cell>
          <cell r="E42">
            <v>29.337416234079789</v>
          </cell>
          <cell r="F42">
            <v>26.199285708382167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27.727356058201902</v>
          </cell>
          <cell r="D43">
            <v>27.656533513163424</v>
          </cell>
          <cell r="E43">
            <v>27.286461727648248</v>
          </cell>
          <cell r="F43">
            <v>24.367715311720108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20.771497859248161</v>
          </cell>
          <cell r="D47">
            <v>20.771497859248161</v>
          </cell>
          <cell r="E47">
            <v>20.771497859248161</v>
          </cell>
          <cell r="F47">
            <v>20.771497859248161</v>
          </cell>
          <cell r="G47">
            <v>20.771497859248161</v>
          </cell>
          <cell r="H47">
            <v>20.771497859248161</v>
          </cell>
          <cell r="I47">
            <v>20.771497859248161</v>
          </cell>
          <cell r="J47">
            <v>20.771497859248161</v>
          </cell>
          <cell r="K47">
            <v>20.771497859248161</v>
          </cell>
          <cell r="L47">
            <v>0</v>
          </cell>
        </row>
        <row r="48">
          <cell r="C48">
            <v>10.84736729488862</v>
          </cell>
          <cell r="D48">
            <v>10.729005469850321</v>
          </cell>
          <cell r="E48">
            <v>10.612620592221624</v>
          </cell>
          <cell r="F48">
            <v>9.0724519677143771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7.165523145329888</v>
          </cell>
          <cell r="D49">
            <v>7.1408385717187173</v>
          </cell>
          <cell r="E49">
            <v>6.9607500933936706</v>
          </cell>
          <cell r="F49">
            <v>5.5047511138896601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7.1149884855069727</v>
          </cell>
          <cell r="D50">
            <v>7.0904779991892237</v>
          </cell>
          <cell r="E50">
            <v>6.9116595900280942</v>
          </cell>
          <cell r="F50">
            <v>5.465929004281171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6.6175855246897299</v>
          </cell>
          <cell r="D51">
            <v>6.5947885461999123</v>
          </cell>
          <cell r="E51">
            <v>6.4284711841376661</v>
          </cell>
          <cell r="F51">
            <v>5.0838104279989578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>
        <row r="24">
          <cell r="C24">
            <v>23.1704048</v>
          </cell>
        </row>
      </sheetData>
      <sheetData sheetId="13"/>
      <sheetData sheetId="14">
        <row r="12">
          <cell r="B12">
            <v>2149531730.4386902</v>
          </cell>
          <cell r="C12">
            <v>2149531730.4386902</v>
          </cell>
          <cell r="D12">
            <v>2149531730.4386902</v>
          </cell>
          <cell r="E12">
            <v>2149531730.4386902</v>
          </cell>
          <cell r="F12">
            <v>2149531730.4386902</v>
          </cell>
          <cell r="G12">
            <v>2149531730.4386902</v>
          </cell>
          <cell r="H12">
            <v>2149531730.4386902</v>
          </cell>
          <cell r="I12">
            <v>2149531730.4386902</v>
          </cell>
          <cell r="J12">
            <v>2149531730.4386902</v>
          </cell>
          <cell r="K12">
            <v>2149531730.4386902</v>
          </cell>
          <cell r="N12">
            <v>71640894.894647598</v>
          </cell>
          <cell r="O12">
            <v>71640894.894647598</v>
          </cell>
          <cell r="P12">
            <v>71640894.894647598</v>
          </cell>
          <cell r="Q12">
            <v>71640894.894647598</v>
          </cell>
          <cell r="R12">
            <v>71640894.894647598</v>
          </cell>
          <cell r="S12">
            <v>71640894.894647598</v>
          </cell>
          <cell r="T12">
            <v>71640894.894647598</v>
          </cell>
          <cell r="U12">
            <v>71640894.894647598</v>
          </cell>
          <cell r="V12">
            <v>71640894.894647598</v>
          </cell>
          <cell r="W12">
            <v>71640894.894647598</v>
          </cell>
          <cell r="Z12">
            <v>28711206.57291472</v>
          </cell>
          <cell r="AA12">
            <v>28711206.57291472</v>
          </cell>
          <cell r="AB12">
            <v>28711206.57291472</v>
          </cell>
          <cell r="AC12">
            <v>28711206.57291472</v>
          </cell>
          <cell r="AD12">
            <v>28711206.57291472</v>
          </cell>
          <cell r="AE12">
            <v>28711206.57291472</v>
          </cell>
          <cell r="AF12">
            <v>28711206.57291472</v>
          </cell>
          <cell r="AG12">
            <v>28711206.57291472</v>
          </cell>
          <cell r="AH12">
            <v>28711206.57291472</v>
          </cell>
        </row>
        <row r="21">
          <cell r="B21">
            <v>1892233032.535759</v>
          </cell>
          <cell r="C21">
            <v>1892233032.535759</v>
          </cell>
          <cell r="D21">
            <v>1892233032.535759</v>
          </cell>
          <cell r="E21">
            <v>1892233032.535759</v>
          </cell>
          <cell r="F21">
            <v>1892233032.535759</v>
          </cell>
          <cell r="G21">
            <v>1892233032.535759</v>
          </cell>
          <cell r="H21">
            <v>1892233032.535759</v>
          </cell>
          <cell r="I21">
            <v>1892233032.535759</v>
          </cell>
          <cell r="J21">
            <v>1892233032.535759</v>
          </cell>
          <cell r="K21">
            <v>1892233032.535759</v>
          </cell>
        </row>
        <row r="22">
          <cell r="B22">
            <v>1863644288.3243179</v>
          </cell>
          <cell r="C22">
            <v>1863644288.3243179</v>
          </cell>
          <cell r="D22">
            <v>1863644288.3243179</v>
          </cell>
          <cell r="E22">
            <v>1863644288.3243179</v>
          </cell>
          <cell r="F22">
            <v>1863644288.3243179</v>
          </cell>
          <cell r="G22">
            <v>1863644288.3243179</v>
          </cell>
          <cell r="H22">
            <v>1863644288.3243179</v>
          </cell>
          <cell r="I22">
            <v>1863644288.3243179</v>
          </cell>
          <cell r="J22">
            <v>1863644288.3243179</v>
          </cell>
          <cell r="K22">
            <v>1863644288.3243179</v>
          </cell>
        </row>
        <row r="23">
          <cell r="B23">
            <v>1835055544.1128845</v>
          </cell>
          <cell r="C23">
            <v>1835055544.1128845</v>
          </cell>
          <cell r="D23">
            <v>1835055544.1128845</v>
          </cell>
          <cell r="E23">
            <v>1835055544.1128845</v>
          </cell>
          <cell r="F23">
            <v>1835055544.1128845</v>
          </cell>
          <cell r="G23">
            <v>1835055544.1128845</v>
          </cell>
          <cell r="H23">
            <v>1835055544.1128845</v>
          </cell>
          <cell r="I23">
            <v>1835055544.1128845</v>
          </cell>
          <cell r="J23">
            <v>1835055544.1128845</v>
          </cell>
          <cell r="K23">
            <v>1835055544.1128845</v>
          </cell>
        </row>
        <row r="24">
          <cell r="B24">
            <v>1806466799.9014435</v>
          </cell>
          <cell r="C24">
            <v>1806466799.9014435</v>
          </cell>
          <cell r="D24">
            <v>1806466799.9014435</v>
          </cell>
          <cell r="E24">
            <v>1806466799.9014435</v>
          </cell>
          <cell r="F24">
            <v>1806466799.9014435</v>
          </cell>
          <cell r="G24">
            <v>1806466799.9014435</v>
          </cell>
          <cell r="H24">
            <v>1806466799.9014435</v>
          </cell>
          <cell r="I24">
            <v>1806466799.9014435</v>
          </cell>
          <cell r="J24">
            <v>1806466799.9014435</v>
          </cell>
          <cell r="K24">
            <v>1806466799.9014435</v>
          </cell>
        </row>
        <row r="25">
          <cell r="B25">
            <v>1777878055.6900101</v>
          </cell>
          <cell r="C25">
            <v>1777878055.6900101</v>
          </cell>
          <cell r="D25">
            <v>1777878055.6900101</v>
          </cell>
          <cell r="E25">
            <v>1777878055.6900101</v>
          </cell>
          <cell r="F25">
            <v>1777878055.6900101</v>
          </cell>
          <cell r="G25">
            <v>1777878055.6900101</v>
          </cell>
          <cell r="H25">
            <v>1777878055.6900101</v>
          </cell>
          <cell r="I25">
            <v>1777878055.6900101</v>
          </cell>
          <cell r="J25">
            <v>1777878055.6900101</v>
          </cell>
          <cell r="K25">
            <v>1777878055.6900101</v>
          </cell>
        </row>
        <row r="26">
          <cell r="B26">
            <v>1749289311.478569</v>
          </cell>
          <cell r="C26">
            <v>1749289311.478569</v>
          </cell>
          <cell r="D26">
            <v>1749289311.478569</v>
          </cell>
          <cell r="E26">
            <v>1749289311.478569</v>
          </cell>
          <cell r="F26">
            <v>1749289311.478569</v>
          </cell>
          <cell r="G26">
            <v>1749289311.478569</v>
          </cell>
          <cell r="H26">
            <v>1749289311.478569</v>
          </cell>
          <cell r="I26">
            <v>1749289311.478569</v>
          </cell>
          <cell r="J26">
            <v>1749289311.478569</v>
          </cell>
          <cell r="K26">
            <v>1749289311.478569</v>
          </cell>
        </row>
        <row r="27">
          <cell r="B27">
            <v>1720700567.267128</v>
          </cell>
          <cell r="C27">
            <v>1720700567.267128</v>
          </cell>
          <cell r="D27">
            <v>1720700567.267128</v>
          </cell>
          <cell r="E27">
            <v>1720700567.267128</v>
          </cell>
          <cell r="F27">
            <v>1720700567.267128</v>
          </cell>
          <cell r="G27">
            <v>1720700567.267128</v>
          </cell>
          <cell r="H27">
            <v>1720700567.267128</v>
          </cell>
          <cell r="I27">
            <v>1720700567.267128</v>
          </cell>
          <cell r="J27">
            <v>1720700567.267128</v>
          </cell>
          <cell r="K27">
            <v>1720700567.267128</v>
          </cell>
        </row>
        <row r="28">
          <cell r="B28">
            <v>1692111823.0556946</v>
          </cell>
          <cell r="C28">
            <v>1692111823.0556946</v>
          </cell>
          <cell r="D28">
            <v>1692111823.0556946</v>
          </cell>
          <cell r="E28">
            <v>1692111823.0556946</v>
          </cell>
          <cell r="F28">
            <v>1692111823.0556946</v>
          </cell>
          <cell r="G28">
            <v>1692111823.0556946</v>
          </cell>
          <cell r="H28">
            <v>1692111823.0556946</v>
          </cell>
          <cell r="I28">
            <v>1692111823.0556946</v>
          </cell>
          <cell r="J28">
            <v>1692111823.0556946</v>
          </cell>
          <cell r="K28">
            <v>1692111823.0556946</v>
          </cell>
        </row>
        <row r="29">
          <cell r="B29">
            <v>1623068520.3400199</v>
          </cell>
          <cell r="C29">
            <v>1623068520.3400199</v>
          </cell>
          <cell r="D29">
            <v>1623068520.3400199</v>
          </cell>
          <cell r="E29">
            <v>1623068520.3400199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1635871100.7971101</v>
          </cell>
          <cell r="C30">
            <v>1635871100.7971101</v>
          </cell>
          <cell r="D30">
            <v>1635871100.7971101</v>
          </cell>
          <cell r="E30">
            <v>1635871100.7971101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1621952608.6082399</v>
          </cell>
          <cell r="C31">
            <v>1621952608.6082399</v>
          </cell>
          <cell r="D31">
            <v>1621952608.6082399</v>
          </cell>
          <cell r="E31">
            <v>1621952608.6082399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1588984240.28478</v>
          </cell>
          <cell r="C32">
            <v>1588984240.28478</v>
          </cell>
          <cell r="D32">
            <v>1588984240.28478</v>
          </cell>
          <cell r="E32">
            <v>1588984240.28478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1561613183.3422599</v>
          </cell>
          <cell r="C33">
            <v>1561613183.3422599</v>
          </cell>
          <cell r="D33">
            <v>1561613183.3422599</v>
          </cell>
          <cell r="E33">
            <v>1561613183.3422599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1533690636.06759</v>
          </cell>
          <cell r="C34">
            <v>1531689040.06759</v>
          </cell>
          <cell r="D34">
            <v>1531039564.06759</v>
          </cell>
          <cell r="E34">
            <v>1529291986.06759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1502036481.60868</v>
          </cell>
          <cell r="C35">
            <v>1497995089.60868</v>
          </cell>
          <cell r="D35">
            <v>1496490037.60868</v>
          </cell>
          <cell r="E35">
            <v>1490697295.60868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1470242686.58689</v>
          </cell>
          <cell r="C36">
            <v>1464155110.58689</v>
          </cell>
          <cell r="D36">
            <v>1461786719.58689</v>
          </cell>
          <cell r="E36">
            <v>1451117910.58689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1435196012.87026</v>
          </cell>
          <cell r="C37">
            <v>1427873094.0307901</v>
          </cell>
          <cell r="D37">
            <v>1424578868.0641699</v>
          </cell>
          <cell r="E37">
            <v>1406306721.8285601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49520171.618446998</v>
          </cell>
          <cell r="O37">
            <v>49328667.561581247</v>
          </cell>
          <cell r="P37">
            <v>49237424.957309254</v>
          </cell>
          <cell r="Q37">
            <v>48757588.725173004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15454598.010840237</v>
          </cell>
          <cell r="AA37">
            <v>15365139.738809295</v>
          </cell>
          <cell r="AB37">
            <v>15324732.381996475</v>
          </cell>
          <cell r="AC37">
            <v>15090084.750887055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1397192587.7859199</v>
          </cell>
          <cell r="C38">
            <v>1388585945.9061401</v>
          </cell>
          <cell r="D38">
            <v>1384419506.5834</v>
          </cell>
          <cell r="E38">
            <v>1356074291.5578401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1356524877.36601</v>
          </cell>
          <cell r="C39">
            <v>1346614700.91572</v>
          </cell>
          <cell r="D39">
            <v>1341525686.24018</v>
          </cell>
          <cell r="E39">
            <v>1301697416.12025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1314161037.8485601</v>
          </cell>
          <cell r="C40">
            <v>1303922314.60197</v>
          </cell>
          <cell r="D40">
            <v>1298259927.98403</v>
          </cell>
          <cell r="E40">
            <v>1246147901.18998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1272243787.46122</v>
          </cell>
          <cell r="C41">
            <v>1262004373.0008299</v>
          </cell>
          <cell r="D41">
            <v>1255753655.20397</v>
          </cell>
          <cell r="E41">
            <v>1191687463.0130301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1231684439.0492101</v>
          </cell>
          <cell r="C42">
            <v>1221470738.6705799</v>
          </cell>
          <cell r="D42">
            <v>1214703265.7567799</v>
          </cell>
          <cell r="E42">
            <v>1139038686.5024099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1191881960.47932</v>
          </cell>
          <cell r="C43">
            <v>1181507707.77034</v>
          </cell>
          <cell r="D43">
            <v>1174426314.53037</v>
          </cell>
          <cell r="E43">
            <v>1087215578.9687099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1152893292.56322</v>
          </cell>
          <cell r="C44">
            <v>1142630593.33248</v>
          </cell>
          <cell r="D44">
            <v>1135245449.6946101</v>
          </cell>
          <cell r="E44">
            <v>1037249309.69353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1116250421.43104</v>
          </cell>
          <cell r="C45">
            <v>1106347295.4396601</v>
          </cell>
          <cell r="D45">
            <v>1098881701.5674901</v>
          </cell>
          <cell r="E45">
            <v>990728059.11845696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1080985081.8280001</v>
          </cell>
          <cell r="C46">
            <v>1071171477.14881</v>
          </cell>
          <cell r="D46">
            <v>1062800158.03371</v>
          </cell>
          <cell r="E46">
            <v>946348407.546386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1045442054.3374799</v>
          </cell>
          <cell r="C47">
            <v>1035297680.9575599</v>
          </cell>
          <cell r="D47">
            <v>1025993667.0254</v>
          </cell>
          <cell r="E47">
            <v>903105909.84223998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1012862178.54223</v>
          </cell>
          <cell r="C48">
            <v>1002745694.22087</v>
          </cell>
          <cell r="D48">
            <v>992067009.52374005</v>
          </cell>
          <cell r="E48">
            <v>864578590.73316598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981945744.29325497</v>
          </cell>
          <cell r="C49">
            <v>971833599.76897395</v>
          </cell>
          <cell r="D49">
            <v>960165287.96756303</v>
          </cell>
          <cell r="E49">
            <v>828971531.87209499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952231889.70057094</v>
          </cell>
          <cell r="C50">
            <v>942335545.28475499</v>
          </cell>
          <cell r="D50">
            <v>929840787.651456</v>
          </cell>
          <cell r="E50">
            <v>796291072.58439898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922673735.69562101</v>
          </cell>
          <cell r="C51">
            <v>912866586.05085802</v>
          </cell>
          <cell r="D51">
            <v>899222962.56616402</v>
          </cell>
          <cell r="E51">
            <v>763991840.17958701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891394428.84624398</v>
          </cell>
          <cell r="C52">
            <v>882690086.911726</v>
          </cell>
          <cell r="D52">
            <v>868371677.62910104</v>
          </cell>
          <cell r="E52">
            <v>733319607.96071899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859458001.74265897</v>
          </cell>
          <cell r="C53">
            <v>852213672.54824197</v>
          </cell>
          <cell r="D53">
            <v>837803253.710024</v>
          </cell>
          <cell r="E53">
            <v>704764603.09091306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827840944.85039997</v>
          </cell>
          <cell r="C54">
            <v>822082812.83859897</v>
          </cell>
          <cell r="D54">
            <v>807550161.04632294</v>
          </cell>
          <cell r="E54">
            <v>677249631.40616703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797565032.35211504</v>
          </cell>
          <cell r="C55">
            <v>793247563.31465006</v>
          </cell>
          <cell r="D55">
            <v>778675322.13696396</v>
          </cell>
          <cell r="E55">
            <v>651206915.49784803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765882316.22180903</v>
          </cell>
          <cell r="C56">
            <v>762824202.74386096</v>
          </cell>
          <cell r="D56">
            <v>748372615.97944701</v>
          </cell>
          <cell r="E56">
            <v>625637990.52448297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733400695.290133</v>
          </cell>
          <cell r="C57">
            <v>731361109.57450199</v>
          </cell>
          <cell r="D57">
            <v>717340780.59671199</v>
          </cell>
          <cell r="E57">
            <v>600312472.62588298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733023770.105286</v>
          </cell>
          <cell r="C58">
            <v>730985232.61776245</v>
          </cell>
          <cell r="D58">
            <v>716972109.27138996</v>
          </cell>
          <cell r="E58">
            <v>600003947.02567077</v>
          </cell>
        </row>
        <row r="59">
          <cell r="B59">
            <v>732646844.920439</v>
          </cell>
          <cell r="C59">
            <v>730609355.6610229</v>
          </cell>
          <cell r="D59">
            <v>716603437.94606793</v>
          </cell>
          <cell r="E59">
            <v>599695421.42545855</v>
          </cell>
        </row>
        <row r="60">
          <cell r="B60">
            <v>732269919.73559201</v>
          </cell>
          <cell r="C60">
            <v>730233478.70428336</v>
          </cell>
          <cell r="D60">
            <v>716234766.6207459</v>
          </cell>
          <cell r="E60">
            <v>599386895.82524633</v>
          </cell>
        </row>
        <row r="61">
          <cell r="B61">
            <v>731892994.55074501</v>
          </cell>
          <cell r="C61">
            <v>729857601.74754381</v>
          </cell>
          <cell r="D61">
            <v>715866095.29542387</v>
          </cell>
          <cell r="E61">
            <v>599078370.22503412</v>
          </cell>
        </row>
        <row r="62">
          <cell r="B62">
            <v>731516069.36589801</v>
          </cell>
          <cell r="C62">
            <v>729481724.79080427</v>
          </cell>
          <cell r="D62">
            <v>715497423.97010183</v>
          </cell>
          <cell r="E62">
            <v>598769844.6248219</v>
          </cell>
        </row>
        <row r="63">
          <cell r="B63">
            <v>731139144.18105102</v>
          </cell>
          <cell r="C63">
            <v>729105847.83406472</v>
          </cell>
          <cell r="D63">
            <v>715128752.6447798</v>
          </cell>
          <cell r="E63">
            <v>598461319.02460968</v>
          </cell>
        </row>
        <row r="64">
          <cell r="B64">
            <v>730762218.99620402</v>
          </cell>
          <cell r="C64">
            <v>728729970.87732518</v>
          </cell>
          <cell r="D64">
            <v>714760081.31945777</v>
          </cell>
          <cell r="E64">
            <v>598152793.42439747</v>
          </cell>
        </row>
        <row r="65">
          <cell r="B65">
            <v>730385293.81135702</v>
          </cell>
          <cell r="C65">
            <v>728354093.92058563</v>
          </cell>
          <cell r="D65">
            <v>714391409.99413574</v>
          </cell>
          <cell r="E65">
            <v>597844267.82418525</v>
          </cell>
        </row>
        <row r="66">
          <cell r="B66">
            <v>730008368.62651002</v>
          </cell>
          <cell r="C66">
            <v>727978216.96384609</v>
          </cell>
          <cell r="D66">
            <v>714022738.66881371</v>
          </cell>
          <cell r="E66">
            <v>597535742.22397304</v>
          </cell>
        </row>
        <row r="67">
          <cell r="B67">
            <v>729631443.44166303</v>
          </cell>
          <cell r="C67">
            <v>727602340.00710654</v>
          </cell>
          <cell r="D67">
            <v>713654067.34349167</v>
          </cell>
          <cell r="E67">
            <v>597227216.62376082</v>
          </cell>
        </row>
        <row r="68">
          <cell r="B68">
            <v>729254518.25681603</v>
          </cell>
          <cell r="C68">
            <v>727226463.050367</v>
          </cell>
          <cell r="D68">
            <v>713285396.01816964</v>
          </cell>
          <cell r="E68">
            <v>596918691.0235486</v>
          </cell>
        </row>
        <row r="69">
          <cell r="B69">
            <v>728877593.07196903</v>
          </cell>
          <cell r="C69">
            <v>726850586.09362745</v>
          </cell>
          <cell r="D69">
            <v>712916724.69284761</v>
          </cell>
          <cell r="E69">
            <v>596610165.42333639</v>
          </cell>
        </row>
        <row r="70">
          <cell r="B70">
            <v>728500667.88712204</v>
          </cell>
          <cell r="C70">
            <v>726474709.13688791</v>
          </cell>
          <cell r="D70">
            <v>712548053.36752558</v>
          </cell>
          <cell r="E70">
            <v>596301639.82312417</v>
          </cell>
        </row>
        <row r="71">
          <cell r="B71">
            <v>728123742.70227504</v>
          </cell>
          <cell r="C71">
            <v>726098832.18014836</v>
          </cell>
          <cell r="D71">
            <v>712179382.04220355</v>
          </cell>
          <cell r="E71">
            <v>595993114.22291195</v>
          </cell>
        </row>
        <row r="72">
          <cell r="B72">
            <v>727746817.51742804</v>
          </cell>
          <cell r="C72">
            <v>725722955.22340882</v>
          </cell>
          <cell r="D72">
            <v>711810710.71688151</v>
          </cell>
          <cell r="E72">
            <v>595684588.62269974</v>
          </cell>
        </row>
        <row r="73">
          <cell r="B73">
            <v>727529412.16649878</v>
          </cell>
          <cell r="C73">
            <v>725506154.47628081</v>
          </cell>
          <cell r="D73">
            <v>711598066.08054149</v>
          </cell>
          <cell r="E73">
            <v>595506635.22748673</v>
          </cell>
        </row>
        <row r="74">
          <cell r="B74">
            <v>727312006.81556964</v>
          </cell>
          <cell r="C74">
            <v>725289353.72915292</v>
          </cell>
          <cell r="D74">
            <v>711385421.44420159</v>
          </cell>
          <cell r="E74">
            <v>595328681.83227384</v>
          </cell>
        </row>
        <row r="75">
          <cell r="B75">
            <v>727094601.46464038</v>
          </cell>
          <cell r="C75">
            <v>725072552.98202491</v>
          </cell>
          <cell r="D75">
            <v>711172776.80786157</v>
          </cell>
          <cell r="E75">
            <v>595150728.43706083</v>
          </cell>
        </row>
        <row r="76">
          <cell r="B76">
            <v>726877196.11371124</v>
          </cell>
          <cell r="C76">
            <v>724855752.23489702</v>
          </cell>
          <cell r="D76">
            <v>710960132.17152166</v>
          </cell>
          <cell r="E76">
            <v>594972775.04184794</v>
          </cell>
        </row>
        <row r="77">
          <cell r="B77">
            <v>726659790.7627821</v>
          </cell>
          <cell r="C77">
            <v>724638951.48776913</v>
          </cell>
          <cell r="D77">
            <v>710747487.53518176</v>
          </cell>
          <cell r="E77">
            <v>594794821.64663506</v>
          </cell>
        </row>
        <row r="78">
          <cell r="B78">
            <v>726442385.41185284</v>
          </cell>
          <cell r="C78">
            <v>724422150.74064112</v>
          </cell>
          <cell r="D78">
            <v>710534842.89884174</v>
          </cell>
          <cell r="E78">
            <v>594616868.25142205</v>
          </cell>
        </row>
        <row r="79">
          <cell r="B79">
            <v>726224980.0609237</v>
          </cell>
          <cell r="C79">
            <v>724205349.99351323</v>
          </cell>
          <cell r="D79">
            <v>710322198.26250184</v>
          </cell>
          <cell r="E79">
            <v>594438914.85620916</v>
          </cell>
        </row>
        <row r="80">
          <cell r="B80">
            <v>726007574.70999444</v>
          </cell>
          <cell r="C80">
            <v>723988549.24638522</v>
          </cell>
          <cell r="D80">
            <v>710109553.62616181</v>
          </cell>
          <cell r="E80">
            <v>594260961.46099615</v>
          </cell>
        </row>
        <row r="81">
          <cell r="B81">
            <v>725790169.35906529</v>
          </cell>
          <cell r="C81">
            <v>723771748.49925733</v>
          </cell>
          <cell r="D81">
            <v>709896908.98982191</v>
          </cell>
          <cell r="E81">
            <v>594083008.06578326</v>
          </cell>
        </row>
        <row r="82">
          <cell r="B82">
            <v>725572764.00813615</v>
          </cell>
          <cell r="C82">
            <v>723554947.75212944</v>
          </cell>
          <cell r="D82">
            <v>709684264.35348201</v>
          </cell>
          <cell r="E82">
            <v>593905054.67057037</v>
          </cell>
        </row>
        <row r="83">
          <cell r="B83">
            <v>725355358.65720689</v>
          </cell>
          <cell r="C83">
            <v>723338147.00500143</v>
          </cell>
          <cell r="D83">
            <v>709471619.71714199</v>
          </cell>
          <cell r="E83">
            <v>593727101.27535737</v>
          </cell>
        </row>
        <row r="84">
          <cell r="B84">
            <v>725137953.30627775</v>
          </cell>
          <cell r="C84">
            <v>723121346.25787354</v>
          </cell>
          <cell r="D84">
            <v>709258975.08080208</v>
          </cell>
          <cell r="E84">
            <v>593549147.88014448</v>
          </cell>
        </row>
        <row r="85">
          <cell r="B85">
            <v>724920547.95534849</v>
          </cell>
          <cell r="C85">
            <v>722904545.51074553</v>
          </cell>
          <cell r="D85">
            <v>709046330.44446206</v>
          </cell>
          <cell r="E85">
            <v>593371194.48493147</v>
          </cell>
        </row>
        <row r="86">
          <cell r="B86">
            <v>724703142.60441935</v>
          </cell>
          <cell r="C86">
            <v>722687744.76361763</v>
          </cell>
          <cell r="D86">
            <v>708833685.80812216</v>
          </cell>
          <cell r="E86">
            <v>593193241.08971858</v>
          </cell>
        </row>
        <row r="87">
          <cell r="B87">
            <v>724485737.25349009</v>
          </cell>
          <cell r="C87">
            <v>722470944.01648962</v>
          </cell>
          <cell r="D87">
            <v>708621041.17178214</v>
          </cell>
          <cell r="E87">
            <v>593015287.69450557</v>
          </cell>
        </row>
        <row r="88">
          <cell r="B88">
            <v>721109190.67145145</v>
          </cell>
          <cell r="C88">
            <v>719103787.60304666</v>
          </cell>
          <cell r="D88">
            <v>705318433.77525854</v>
          </cell>
          <cell r="E88">
            <v>590251473.80583978</v>
          </cell>
        </row>
        <row r="89">
          <cell r="B89">
            <v>717732644.08941269</v>
          </cell>
          <cell r="C89">
            <v>715736631.18960357</v>
          </cell>
          <cell r="D89">
            <v>702015826.37873483</v>
          </cell>
          <cell r="E89">
            <v>587487659.91717386</v>
          </cell>
        </row>
        <row r="90">
          <cell r="B90">
            <v>714356097.50737393</v>
          </cell>
          <cell r="C90">
            <v>712369474.77616048</v>
          </cell>
          <cell r="D90">
            <v>698713218.98221111</v>
          </cell>
          <cell r="E90">
            <v>584723846.02850795</v>
          </cell>
        </row>
        <row r="91">
          <cell r="B91">
            <v>710979550.92533517</v>
          </cell>
          <cell r="C91">
            <v>709002318.36271739</v>
          </cell>
          <cell r="D91">
            <v>695410611.5856874</v>
          </cell>
          <cell r="E91">
            <v>581960032.13984203</v>
          </cell>
        </row>
        <row r="92">
          <cell r="B92">
            <v>707603004.34329653</v>
          </cell>
          <cell r="C92">
            <v>705635161.94927442</v>
          </cell>
          <cell r="D92">
            <v>692108004.1891638</v>
          </cell>
          <cell r="E92">
            <v>579196218.25117624</v>
          </cell>
        </row>
        <row r="93">
          <cell r="B93">
            <v>704226457.76125777</v>
          </cell>
          <cell r="C93">
            <v>702268005.53583133</v>
          </cell>
          <cell r="D93">
            <v>688805396.79264009</v>
          </cell>
          <cell r="E93">
            <v>576432404.36251032</v>
          </cell>
        </row>
        <row r="94">
          <cell r="B94">
            <v>700849911.17921901</v>
          </cell>
          <cell r="C94">
            <v>698900849.12238824</v>
          </cell>
          <cell r="D94">
            <v>685502789.39611638</v>
          </cell>
          <cell r="E94">
            <v>573668590.47384441</v>
          </cell>
        </row>
        <row r="95">
          <cell r="B95">
            <v>697473364.59718037</v>
          </cell>
          <cell r="C95">
            <v>695533692.70894516</v>
          </cell>
          <cell r="D95">
            <v>682200181.99959266</v>
          </cell>
          <cell r="E95">
            <v>570904776.58517849</v>
          </cell>
        </row>
        <row r="96">
          <cell r="B96">
            <v>694096818.01514173</v>
          </cell>
          <cell r="C96">
            <v>692166536.29550219</v>
          </cell>
          <cell r="D96">
            <v>678897574.60306907</v>
          </cell>
          <cell r="E96">
            <v>568140962.6965127</v>
          </cell>
        </row>
        <row r="97">
          <cell r="B97">
            <v>690720271.43310308</v>
          </cell>
          <cell r="C97">
            <v>688799379.8820591</v>
          </cell>
          <cell r="D97">
            <v>675594967.20654535</v>
          </cell>
          <cell r="E97">
            <v>565377148.80784678</v>
          </cell>
        </row>
        <row r="98">
          <cell r="B98">
            <v>687343724.85106432</v>
          </cell>
          <cell r="C98">
            <v>685432223.46861601</v>
          </cell>
          <cell r="D98">
            <v>672292359.81002164</v>
          </cell>
          <cell r="E98">
            <v>562613334.91918087</v>
          </cell>
        </row>
        <row r="99">
          <cell r="B99">
            <v>683967178.26902556</v>
          </cell>
          <cell r="C99">
            <v>682065067.05517292</v>
          </cell>
          <cell r="D99">
            <v>668989752.41349792</v>
          </cell>
          <cell r="E99">
            <v>559849521.03051496</v>
          </cell>
        </row>
        <row r="100">
          <cell r="B100">
            <v>680590631.68698692</v>
          </cell>
          <cell r="C100">
            <v>678697910.64172995</v>
          </cell>
          <cell r="D100">
            <v>665687145.01697433</v>
          </cell>
          <cell r="E100">
            <v>557085707.14184916</v>
          </cell>
        </row>
        <row r="101">
          <cell r="B101">
            <v>677214085.10494828</v>
          </cell>
          <cell r="C101">
            <v>675330754.22828686</v>
          </cell>
          <cell r="D101">
            <v>662384537.62045062</v>
          </cell>
          <cell r="E101">
            <v>554321893.25318325</v>
          </cell>
        </row>
        <row r="102">
          <cell r="B102">
            <v>673837538.52290964</v>
          </cell>
          <cell r="C102">
            <v>671963597.81484377</v>
          </cell>
          <cell r="D102">
            <v>659081930.2239269</v>
          </cell>
          <cell r="E102">
            <v>551558079.36451733</v>
          </cell>
        </row>
        <row r="103">
          <cell r="B103">
            <v>673837538.52290964</v>
          </cell>
          <cell r="C103">
            <v>671963597.81484377</v>
          </cell>
          <cell r="D103">
            <v>659081930.2239269</v>
          </cell>
          <cell r="E103">
            <v>551558079.36451733</v>
          </cell>
        </row>
        <row r="104">
          <cell r="B104">
            <v>673837538.52290964</v>
          </cell>
          <cell r="C104">
            <v>671963597.81484377</v>
          </cell>
          <cell r="D104">
            <v>659081930.2239269</v>
          </cell>
          <cell r="E104">
            <v>551558079.36451733</v>
          </cell>
        </row>
        <row r="105">
          <cell r="B105">
            <v>673837538.52290964</v>
          </cell>
          <cell r="C105">
            <v>671963597.81484377</v>
          </cell>
          <cell r="D105">
            <v>659081930.2239269</v>
          </cell>
          <cell r="E105">
            <v>551558079.36451733</v>
          </cell>
        </row>
        <row r="106">
          <cell r="B106">
            <v>673837538.52290964</v>
          </cell>
          <cell r="C106">
            <v>671963597.81484377</v>
          </cell>
          <cell r="D106">
            <v>659081930.2239269</v>
          </cell>
          <cell r="E106">
            <v>551558079.36451733</v>
          </cell>
        </row>
        <row r="107">
          <cell r="B107">
            <v>673837538.52290964</v>
          </cell>
          <cell r="C107">
            <v>671963597.81484377</v>
          </cell>
          <cell r="D107">
            <v>659081930.2239269</v>
          </cell>
          <cell r="E107">
            <v>551558079.36451733</v>
          </cell>
        </row>
      </sheetData>
      <sheetData sheetId="15">
        <row r="24">
          <cell r="C24">
            <v>1524724.7960749865</v>
          </cell>
        </row>
      </sheetData>
      <sheetData sheetId="16">
        <row r="24">
          <cell r="C24">
            <v>0</v>
          </cell>
        </row>
      </sheetData>
      <sheetData sheetId="17">
        <row r="24">
          <cell r="C24">
            <v>0</v>
          </cell>
        </row>
      </sheetData>
      <sheetData sheetId="18"/>
      <sheetData sheetId="19">
        <row r="24">
          <cell r="C24">
            <v>0</v>
          </cell>
        </row>
      </sheetData>
      <sheetData sheetId="20"/>
      <sheetData sheetId="21">
        <row r="24">
          <cell r="C24">
            <v>0</v>
          </cell>
        </row>
      </sheetData>
      <sheetData sheetId="22"/>
      <sheetData sheetId="23">
        <row r="24">
          <cell r="C24">
            <v>0</v>
          </cell>
        </row>
      </sheetData>
      <sheetData sheetId="24"/>
      <sheetData sheetId="25">
        <row r="24">
          <cell r="C24">
            <v>0</v>
          </cell>
        </row>
      </sheetData>
      <sheetData sheetId="26"/>
      <sheetData sheetId="27">
        <row r="24">
          <cell r="C24">
            <v>0</v>
          </cell>
        </row>
      </sheetData>
      <sheetData sheetId="28"/>
      <sheetData sheetId="29">
        <row r="24">
          <cell r="C24">
            <v>0</v>
          </cell>
        </row>
      </sheetData>
      <sheetData sheetId="30"/>
      <sheetData sheetId="31">
        <row r="24">
          <cell r="C24">
            <v>0</v>
          </cell>
        </row>
      </sheetData>
      <sheetData sheetId="32"/>
      <sheetData sheetId="33">
        <row r="24">
          <cell r="C24">
            <v>0</v>
          </cell>
        </row>
      </sheetData>
      <sheetData sheetId="34"/>
      <sheetData sheetId="35">
        <row r="24">
          <cell r="C24">
            <v>0</v>
          </cell>
        </row>
      </sheetData>
      <sheetData sheetId="36"/>
      <sheetData sheetId="37">
        <row r="24">
          <cell r="C24">
            <v>0</v>
          </cell>
        </row>
      </sheetData>
      <sheetData sheetId="3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24" xr16:uid="{19368A24-EAFC-4191-850D-83A68B6E7A2D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00" xr16:uid="{829E7F7B-A93B-4A83-9333-C897EB96CA24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72" xr16:uid="{BDD19FB4-472F-4335-9A71-7A5A34713C98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4" xr16:uid="{00000000-0016-0000-2900-00009901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99" xr16:uid="{82AD6431-E8DB-437A-9E18-120FA17D3CB1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73" xr16:uid="{AEC1E1BD-D76F-4991-9997-98A7E0F858BD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20" xr16:uid="{AED9428F-3E89-40C1-AB9D-EF3E97320F29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62" xr16:uid="{245079A4-54E0-46DA-B29F-E6FC44B7DAE0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54" xr16:uid="{8A6C9562-E241-4B57-B574-7C4108EECF68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04" xr16:uid="{00000000-0016-0000-2900-00008F01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0" xr16:uid="{C34CE352-F7FD-4D1C-BB1F-853D32F1CEEA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4" xr16:uid="{51102AE3-13E3-46F3-8A46-7EDDAEF473A9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97" xr16:uid="{FE9670C8-64D9-40C2-9EE5-D2907484FD5E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85" xr16:uid="{00000000-0016-0000-2900-000097010000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1" xr16:uid="{6905055A-2A85-429A-B562-B32AF6FE344E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76" xr16:uid="{7D26282D-BDBB-4940-999B-058D3ED145F5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91" xr16:uid="{00000000-0016-0000-2900-000093010000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95" xr16:uid="{00000000-0016-0000-2900-0000A1010000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27" xr16:uid="{C72B8114-7472-43A6-B073-E6C373088FF9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26" xr16:uid="{7B987EC5-1D97-4F44-B59C-B0E00B78AB82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69" xr16:uid="{18C7B92A-4283-49C0-A3F7-9523138404BC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7" xr16:uid="{00000000-0016-0000-2900-00009401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98" xr16:uid="{693C4DA8-366E-43C3-AAF9-98DC522EE468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22" xr16:uid="{E07F017B-ED57-463B-9F47-5FC0029D44CE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08" xr16:uid="{00000000-0016-0000-2900-00009D010000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77" xr16:uid="{29EC7862-2984-4891-BC83-4E5B4A972575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10" xr16:uid="{51852715-8ABC-4AC2-A4CD-D818D91E8EA8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93" xr16:uid="{00000000-0016-0000-2900-00009E010000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03" xr16:uid="{00000000-0016-0000-2900-00009C010000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70" xr16:uid="{5D491A40-3114-4EDD-A536-9314F5D1ED5E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55" xr16:uid="{80634195-589B-4E47-B9E8-07E44AE538C9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12" xr16:uid="{EF54F247-2D44-4B2E-8B19-0951E06B1362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58" xr16:uid="{60248F4D-9DB1-4E06-9D77-FB492FEED41F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60" xr16:uid="{FB651A49-C21D-452B-B0A2-A4AD8F151B7A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66" xr16:uid="{F9DBB694-C805-40B4-ADC4-19DB9FCA0952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86" xr16:uid="{00000000-0016-0000-2900-00009501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17" xr16:uid="{584A00FC-4630-4CFF-9328-B251A5ED537C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09" xr16:uid="{DBEE121F-8C5C-4141-A5D2-BB8F8B83A8F3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19" xr16:uid="{9E8DBB4D-2C5D-4686-9624-94CF19F1A889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1" xr16:uid="{00000000-0016-0000-2800-00008001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2" xr16:uid="{00000000-0016-0000-2800-00008E010000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29" xr16:uid="{02A53E42-1B8A-4ED7-8152-41C6BBFE6E29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83" xr16:uid="{00000000-0016-0000-2800-00008A01000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78" xr16:uid="{00000000-0016-0000-2800-00007E010000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16" xr16:uid="{451D0E8D-ABBD-45F9-9892-25D9A617F739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67" xr16:uid="{00000000-0016-0000-2800-00008101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13" xr16:uid="{F2049C97-E788-47B0-9271-C125CA01BA9C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18" xr16:uid="{6B2F8E2C-BD57-4975-9275-CBED36276702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56" xr16:uid="{00000000-0016-0000-2800-00008B01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0" xr16:uid="{00000000-0016-0000-2800-000087010000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11" xr16:uid="{77DAB6BD-7710-4D82-A3A8-E9A74BFD6B0F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28" xr16:uid="{A399B377-4AEF-4D4A-A7E9-F37FC4DACAA2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15" xr16:uid="{EAABFF5B-DF02-4C26-9AD2-010B6F7B59AE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96" xr16:uid="{00000000-0016-0000-2900-000098010000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71" xr16:uid="{B9E6E732-A998-43FA-8B22-5625E3F98638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14" xr16:uid="{583FD810-AAEE-41C3-85FD-6018DBB1B777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90" xr16:uid="{00000000-0016-0000-2900-000092010000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21" xr16:uid="{90F9C632-9F89-4F83-993B-4748F646E92E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25" xr16:uid="{D98351CA-2CC4-48FE-A65A-E8D3328E2C4B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07" xr16:uid="{00000000-0016-0000-2900-00009101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31" xr16:uid="{56CB9F62-41C9-4A50-96BB-AF70ED7BA9CA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74" xr16:uid="{C4B2BD41-117A-411F-BCA2-1DAF6C7C96C1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68" xr16:uid="{4324BC56-65B8-47AF-9846-27A2107938C8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2" xr16:uid="{40828666-F595-4433-92D7-3C8959375D78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8" xr16:uid="{00000000-0016-0000-2900-000096010000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49" xr16:uid="{85811145-A5CA-4D2B-946F-8BB6E6BF2A63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05" xr16:uid="{00000000-0016-0000-2900-00009B01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02" xr16:uid="{BEDF4E84-273C-45B8-B7DD-0D20838C1C89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9" xr16:uid="{00000000-0016-0000-2900-000090010000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92" xr16:uid="{00000000-0016-0000-2900-0000A0010000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79" xr16:uid="{FB66CE86-05AD-4000-9061-3F4B8B8BBC6D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0" xr16:uid="{C04707FB-3EC9-4328-9ED0-A168FF6E1C73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33" xr16:uid="{30B57D73-6ED2-4608-BAA5-416E5BC9CD7D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06" xr16:uid="{00000000-0016-0000-2900-00009A010000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01" xr16:uid="{080A2B6A-32B3-42A2-9AEF-F80CB02C91FC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32" xr16:uid="{C75AE2D8-0B0F-44E2-B63F-D9FBEE96C77E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75" xr16:uid="{214AB54F-4254-4164-B52D-4EE5AE058671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63" xr16:uid="{B71178D0-ACBA-42C0-99BF-600E8C8A79F3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23" xr16:uid="{8AD15C60-6FDC-46B2-9FC9-9FC69880C7C1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59" xr16:uid="{3D7441B9-98B3-4180-A095-81D08DA1FD71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94" xr16:uid="{00000000-0016-0000-2900-00009F010000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57" xr16:uid="{9E09286C-24A0-4685-B304-A668DA7579E0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3" xr16:uid="{FB64A368-C839-41C2-9603-5AB2CB64BB6B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65" xr16:uid="{DFAB2936-37D3-4EFF-8928-A2335F613D7E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61" xr16:uid="{388EB8A6-FD7C-42E8-9BAD-51E88AB3270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80.xml"/><Relationship Id="rId18" Type="http://schemas.openxmlformats.org/officeDocument/2006/relationships/queryTable" Target="../queryTables/queryTable85.xml"/><Relationship Id="rId26" Type="http://schemas.openxmlformats.org/officeDocument/2006/relationships/queryTable" Target="../queryTables/queryTable93.xml"/><Relationship Id="rId39" Type="http://schemas.openxmlformats.org/officeDocument/2006/relationships/queryTable" Target="../queryTables/queryTable106.xml"/><Relationship Id="rId21" Type="http://schemas.openxmlformats.org/officeDocument/2006/relationships/queryTable" Target="../queryTables/queryTable88.xml"/><Relationship Id="rId34" Type="http://schemas.openxmlformats.org/officeDocument/2006/relationships/queryTable" Target="../queryTables/queryTable101.xml"/><Relationship Id="rId42" Type="http://schemas.openxmlformats.org/officeDocument/2006/relationships/queryTable" Target="../queryTables/queryTable109.xml"/><Relationship Id="rId47" Type="http://schemas.openxmlformats.org/officeDocument/2006/relationships/queryTable" Target="../queryTables/queryTable114.xml"/><Relationship Id="rId50" Type="http://schemas.openxmlformats.org/officeDocument/2006/relationships/queryTable" Target="../queryTables/queryTable117.xml"/><Relationship Id="rId55" Type="http://schemas.openxmlformats.org/officeDocument/2006/relationships/queryTable" Target="../queryTables/queryTable122.xml"/><Relationship Id="rId63" Type="http://schemas.openxmlformats.org/officeDocument/2006/relationships/queryTable" Target="../queryTables/queryTable130.xml"/><Relationship Id="rId7" Type="http://schemas.openxmlformats.org/officeDocument/2006/relationships/queryTable" Target="../queryTables/queryTable74.xml"/><Relationship Id="rId2" Type="http://schemas.openxmlformats.org/officeDocument/2006/relationships/queryTable" Target="../queryTables/queryTable69.xml"/><Relationship Id="rId16" Type="http://schemas.openxmlformats.org/officeDocument/2006/relationships/queryTable" Target="../queryTables/queryTable83.xml"/><Relationship Id="rId20" Type="http://schemas.openxmlformats.org/officeDocument/2006/relationships/queryTable" Target="../queryTables/queryTable87.xml"/><Relationship Id="rId29" Type="http://schemas.openxmlformats.org/officeDocument/2006/relationships/queryTable" Target="../queryTables/queryTable96.xml"/><Relationship Id="rId41" Type="http://schemas.openxmlformats.org/officeDocument/2006/relationships/queryTable" Target="../queryTables/queryTable108.xml"/><Relationship Id="rId54" Type="http://schemas.openxmlformats.org/officeDocument/2006/relationships/queryTable" Target="../queryTables/queryTable121.xml"/><Relationship Id="rId62" Type="http://schemas.openxmlformats.org/officeDocument/2006/relationships/queryTable" Target="../queryTables/queryTable129.xml"/><Relationship Id="rId1" Type="http://schemas.openxmlformats.org/officeDocument/2006/relationships/queryTable" Target="../queryTables/queryTable68.xml"/><Relationship Id="rId6" Type="http://schemas.openxmlformats.org/officeDocument/2006/relationships/queryTable" Target="../queryTables/queryTable73.xml"/><Relationship Id="rId11" Type="http://schemas.openxmlformats.org/officeDocument/2006/relationships/queryTable" Target="../queryTables/queryTable78.xml"/><Relationship Id="rId24" Type="http://schemas.openxmlformats.org/officeDocument/2006/relationships/queryTable" Target="../queryTables/queryTable91.xml"/><Relationship Id="rId32" Type="http://schemas.openxmlformats.org/officeDocument/2006/relationships/queryTable" Target="../queryTables/queryTable99.xml"/><Relationship Id="rId37" Type="http://schemas.openxmlformats.org/officeDocument/2006/relationships/queryTable" Target="../queryTables/queryTable104.xml"/><Relationship Id="rId40" Type="http://schemas.openxmlformats.org/officeDocument/2006/relationships/queryTable" Target="../queryTables/queryTable107.xml"/><Relationship Id="rId45" Type="http://schemas.openxmlformats.org/officeDocument/2006/relationships/queryTable" Target="../queryTables/queryTable112.xml"/><Relationship Id="rId53" Type="http://schemas.openxmlformats.org/officeDocument/2006/relationships/queryTable" Target="../queryTables/queryTable120.xml"/><Relationship Id="rId58" Type="http://schemas.openxmlformats.org/officeDocument/2006/relationships/queryTable" Target="../queryTables/queryTable125.xml"/><Relationship Id="rId66" Type="http://schemas.openxmlformats.org/officeDocument/2006/relationships/queryTable" Target="../queryTables/queryTable133.xml"/><Relationship Id="rId5" Type="http://schemas.openxmlformats.org/officeDocument/2006/relationships/queryTable" Target="../queryTables/queryTable72.xml"/><Relationship Id="rId15" Type="http://schemas.openxmlformats.org/officeDocument/2006/relationships/queryTable" Target="../queryTables/queryTable82.xml"/><Relationship Id="rId23" Type="http://schemas.openxmlformats.org/officeDocument/2006/relationships/queryTable" Target="../queryTables/queryTable90.xml"/><Relationship Id="rId28" Type="http://schemas.openxmlformats.org/officeDocument/2006/relationships/queryTable" Target="../queryTables/queryTable95.xml"/><Relationship Id="rId36" Type="http://schemas.openxmlformats.org/officeDocument/2006/relationships/queryTable" Target="../queryTables/queryTable103.xml"/><Relationship Id="rId49" Type="http://schemas.openxmlformats.org/officeDocument/2006/relationships/queryTable" Target="../queryTables/queryTable116.xml"/><Relationship Id="rId57" Type="http://schemas.openxmlformats.org/officeDocument/2006/relationships/queryTable" Target="../queryTables/queryTable124.xml"/><Relationship Id="rId61" Type="http://schemas.openxmlformats.org/officeDocument/2006/relationships/queryTable" Target="../queryTables/queryTable128.xml"/><Relationship Id="rId10" Type="http://schemas.openxmlformats.org/officeDocument/2006/relationships/queryTable" Target="../queryTables/queryTable77.xml"/><Relationship Id="rId19" Type="http://schemas.openxmlformats.org/officeDocument/2006/relationships/queryTable" Target="../queryTables/queryTable86.xml"/><Relationship Id="rId31" Type="http://schemas.openxmlformats.org/officeDocument/2006/relationships/queryTable" Target="../queryTables/queryTable98.xml"/><Relationship Id="rId44" Type="http://schemas.openxmlformats.org/officeDocument/2006/relationships/queryTable" Target="../queryTables/queryTable111.xml"/><Relationship Id="rId52" Type="http://schemas.openxmlformats.org/officeDocument/2006/relationships/queryTable" Target="../queryTables/queryTable119.xml"/><Relationship Id="rId60" Type="http://schemas.openxmlformats.org/officeDocument/2006/relationships/queryTable" Target="../queryTables/queryTable127.xml"/><Relationship Id="rId65" Type="http://schemas.openxmlformats.org/officeDocument/2006/relationships/queryTable" Target="../queryTables/queryTable132.xml"/><Relationship Id="rId4" Type="http://schemas.openxmlformats.org/officeDocument/2006/relationships/queryTable" Target="../queryTables/queryTable71.xml"/><Relationship Id="rId9" Type="http://schemas.openxmlformats.org/officeDocument/2006/relationships/queryTable" Target="../queryTables/queryTable76.xml"/><Relationship Id="rId14" Type="http://schemas.openxmlformats.org/officeDocument/2006/relationships/queryTable" Target="../queryTables/queryTable81.xml"/><Relationship Id="rId22" Type="http://schemas.openxmlformats.org/officeDocument/2006/relationships/queryTable" Target="../queryTables/queryTable89.xml"/><Relationship Id="rId27" Type="http://schemas.openxmlformats.org/officeDocument/2006/relationships/queryTable" Target="../queryTables/queryTable94.xml"/><Relationship Id="rId30" Type="http://schemas.openxmlformats.org/officeDocument/2006/relationships/queryTable" Target="../queryTables/queryTable97.xml"/><Relationship Id="rId35" Type="http://schemas.openxmlformats.org/officeDocument/2006/relationships/queryTable" Target="../queryTables/queryTable102.xml"/><Relationship Id="rId43" Type="http://schemas.openxmlformats.org/officeDocument/2006/relationships/queryTable" Target="../queryTables/queryTable110.xml"/><Relationship Id="rId48" Type="http://schemas.openxmlformats.org/officeDocument/2006/relationships/queryTable" Target="../queryTables/queryTable115.xml"/><Relationship Id="rId56" Type="http://schemas.openxmlformats.org/officeDocument/2006/relationships/queryTable" Target="../queryTables/queryTable123.xml"/><Relationship Id="rId64" Type="http://schemas.openxmlformats.org/officeDocument/2006/relationships/queryTable" Target="../queryTables/queryTable131.xml"/><Relationship Id="rId8" Type="http://schemas.openxmlformats.org/officeDocument/2006/relationships/queryTable" Target="../queryTables/queryTable75.xml"/><Relationship Id="rId51" Type="http://schemas.openxmlformats.org/officeDocument/2006/relationships/queryTable" Target="../queryTables/queryTable118.xml"/><Relationship Id="rId3" Type="http://schemas.openxmlformats.org/officeDocument/2006/relationships/queryTable" Target="../queryTables/queryTable70.xml"/><Relationship Id="rId12" Type="http://schemas.openxmlformats.org/officeDocument/2006/relationships/queryTable" Target="../queryTables/queryTable79.xml"/><Relationship Id="rId17" Type="http://schemas.openxmlformats.org/officeDocument/2006/relationships/queryTable" Target="../queryTables/queryTable84.xml"/><Relationship Id="rId25" Type="http://schemas.openxmlformats.org/officeDocument/2006/relationships/queryTable" Target="../queryTables/queryTable92.xml"/><Relationship Id="rId33" Type="http://schemas.openxmlformats.org/officeDocument/2006/relationships/queryTable" Target="../queryTables/queryTable100.xml"/><Relationship Id="rId38" Type="http://schemas.openxmlformats.org/officeDocument/2006/relationships/queryTable" Target="../queryTables/queryTable105.xml"/><Relationship Id="rId46" Type="http://schemas.openxmlformats.org/officeDocument/2006/relationships/queryTable" Target="../queryTables/queryTable113.xml"/><Relationship Id="rId59" Type="http://schemas.openxmlformats.org/officeDocument/2006/relationships/queryTable" Target="../queryTables/queryTable12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122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16"/>
      <c r="J3" s="216"/>
      <c r="K3" s="216"/>
      <c r="L3" s="216"/>
      <c r="M3" s="216"/>
      <c r="N3" s="216"/>
      <c r="P3" s="2" t="s">
        <v>1</v>
      </c>
      <c r="Q3">
        <v>1.68</v>
      </c>
    </row>
    <row r="4" spans="2:19" x14ac:dyDescent="0.25">
      <c r="I4" s="216"/>
      <c r="J4" s="216"/>
      <c r="K4" s="216"/>
      <c r="L4" s="216"/>
      <c r="M4" s="216"/>
      <c r="N4" s="216"/>
      <c r="P4" s="2" t="s">
        <v>2</v>
      </c>
      <c r="Q4">
        <v>1.68</v>
      </c>
    </row>
    <row r="5" spans="2:19" x14ac:dyDescent="0.25">
      <c r="I5" s="216"/>
      <c r="J5" s="216"/>
      <c r="K5" s="216"/>
      <c r="L5" s="216"/>
      <c r="M5" s="216"/>
      <c r="N5" s="216"/>
      <c r="P5" s="2" t="s">
        <v>3</v>
      </c>
      <c r="Q5">
        <v>1.68</v>
      </c>
    </row>
    <row r="6" spans="2:19" x14ac:dyDescent="0.25">
      <c r="I6" s="216"/>
      <c r="J6" s="216"/>
      <c r="K6" s="216"/>
      <c r="L6" s="216"/>
      <c r="M6" s="216"/>
      <c r="N6" s="216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Documents\API\api_output_combined_3.17.23\Output\SSP3-7.0\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5</v>
      </c>
      <c r="E14" s="113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C:\Users\59866\ICF\CAFE - Documents\API\api_output_combined_3.17.23\Output\SSP3-7.0\timeseries_output_Combined_370_Alt 0_Alt 1</v>
      </c>
      <c r="D19" s="3" t="s">
        <v>145</v>
      </c>
      <c r="E19" s="3"/>
      <c r="F19" s="3"/>
      <c r="G19" s="3"/>
      <c r="H19" s="3"/>
      <c r="I19" s="3"/>
      <c r="J19" s="5"/>
      <c r="K19" s="10" t="s">
        <v>15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C:\Users\59866\ICF\CAFE - Documents\API\api_output_combined_3.17.23\Output\SSP3-7.0\timeseries_output_Combined_370_Alt 2_Alt 3</v>
      </c>
      <c r="D20" s="3" t="s">
        <v>144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/>
      <c r="D21" s="3"/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/>
    </row>
    <row r="103" spans="4:6" x14ac:dyDescent="0.25">
      <c r="D103" s="116" t="s">
        <v>16</v>
      </c>
      <c r="E103" s="116"/>
      <c r="F103" s="116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17</v>
      </c>
      <c r="E107" s="13" t="s">
        <v>18</v>
      </c>
    </row>
    <row r="108" spans="4:6" x14ac:dyDescent="0.25">
      <c r="D108" s="2" t="s">
        <v>19</v>
      </c>
      <c r="E108" s="13" t="s">
        <v>20</v>
      </c>
    </row>
    <row r="109" spans="4:6" x14ac:dyDescent="0.25">
      <c r="D109" s="2" t="s">
        <v>21</v>
      </c>
      <c r="E109" s="115" t="s">
        <v>22</v>
      </c>
    </row>
    <row r="110" spans="4:6" x14ac:dyDescent="0.25">
      <c r="D110" s="2" t="s">
        <v>10</v>
      </c>
      <c r="E110" t="s">
        <v>146</v>
      </c>
    </row>
    <row r="111" spans="4:6" x14ac:dyDescent="0.25">
      <c r="D111" s="2" t="s">
        <v>23</v>
      </c>
      <c r="E111" s="2" t="s">
        <v>24</v>
      </c>
    </row>
    <row r="112" spans="4:6" x14ac:dyDescent="0.25">
      <c r="D112" s="2" t="s">
        <v>25</v>
      </c>
      <c r="E112" t="s">
        <v>26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4257812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124</v>
      </c>
      <c r="B2" t="s">
        <v>125</v>
      </c>
      <c r="C2" t="s">
        <v>126</v>
      </c>
      <c r="D2" t="s">
        <v>127</v>
      </c>
      <c r="E2">
        <v>5</v>
      </c>
      <c r="F2" t="s">
        <v>128</v>
      </c>
      <c r="G2" t="s">
        <v>129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438.88433149999997</v>
      </c>
      <c r="AW2">
        <v>442.28183849999999</v>
      </c>
      <c r="AX2">
        <v>445.74171899999999</v>
      </c>
      <c r="AY2">
        <v>449.29505599999999</v>
      </c>
      <c r="AZ2">
        <v>452.86659800000001</v>
      </c>
      <c r="BA2">
        <v>456.4480605</v>
      </c>
      <c r="BB2">
        <v>460.08972799999998</v>
      </c>
      <c r="BC2">
        <v>463.74918700000001</v>
      </c>
      <c r="BD2">
        <v>467.48240399999997</v>
      </c>
      <c r="BE2">
        <v>471.24510550000002</v>
      </c>
      <c r="BF2">
        <v>475.05130650000001</v>
      </c>
      <c r="BG2">
        <v>478.902242</v>
      </c>
      <c r="BH2">
        <v>482.79774099999997</v>
      </c>
      <c r="BI2">
        <v>486.7365575</v>
      </c>
      <c r="BJ2">
        <v>490.70495499999998</v>
      </c>
      <c r="BK2">
        <v>494.70639749999998</v>
      </c>
      <c r="BL2">
        <v>498.72065900000001</v>
      </c>
      <c r="BM2">
        <v>502.74095549999998</v>
      </c>
      <c r="BN2">
        <v>506.7925765</v>
      </c>
      <c r="BO2">
        <v>510.88155999999998</v>
      </c>
      <c r="BP2">
        <v>515.03203150000002</v>
      </c>
      <c r="BQ2">
        <v>519.20518849999996</v>
      </c>
      <c r="BR2">
        <v>523.47213699999998</v>
      </c>
      <c r="BS2">
        <v>527.793139</v>
      </c>
      <c r="BT2">
        <v>532.11016749999999</v>
      </c>
      <c r="BU2">
        <v>536.40250749999996</v>
      </c>
      <c r="BV2">
        <v>540.73095550000005</v>
      </c>
      <c r="BW2">
        <v>545.07430350000004</v>
      </c>
      <c r="BX2">
        <v>549.44155650000005</v>
      </c>
      <c r="BY2">
        <v>553.84727550000002</v>
      </c>
      <c r="BZ2">
        <v>558.28801950000002</v>
      </c>
      <c r="CA2">
        <v>562.80187049999995</v>
      </c>
      <c r="CB2">
        <v>567.3433225</v>
      </c>
      <c r="CC2">
        <v>571.90707950000001</v>
      </c>
      <c r="CD2">
        <v>576.49831500000005</v>
      </c>
      <c r="CE2">
        <v>581.11819049999997</v>
      </c>
      <c r="CF2">
        <v>585.76854500000002</v>
      </c>
      <c r="CG2">
        <v>590.45085849999998</v>
      </c>
      <c r="CH2">
        <v>595.166785</v>
      </c>
      <c r="CI2">
        <v>599.91919849999999</v>
      </c>
      <c r="CJ2">
        <v>604.69918250000001</v>
      </c>
      <c r="CK2">
        <v>609.50561700000003</v>
      </c>
      <c r="CL2">
        <v>614.34587499999998</v>
      </c>
      <c r="CM2">
        <v>619.21758750000004</v>
      </c>
      <c r="CN2">
        <v>624.1183125</v>
      </c>
      <c r="CO2">
        <v>629.05063299999995</v>
      </c>
      <c r="CP2">
        <v>633.99000899999999</v>
      </c>
      <c r="CQ2">
        <v>638.92517799999996</v>
      </c>
      <c r="CR2">
        <v>643.8937985</v>
      </c>
      <c r="CS2">
        <v>648.92622800000004</v>
      </c>
      <c r="CT2">
        <v>654.05075999999997</v>
      </c>
      <c r="CU2">
        <v>659.21769600000005</v>
      </c>
      <c r="CV2">
        <v>664.42776200000003</v>
      </c>
      <c r="CW2">
        <v>669.64364399999999</v>
      </c>
      <c r="CX2">
        <v>674.88265049999995</v>
      </c>
      <c r="CY2">
        <v>680.17475850000005</v>
      </c>
      <c r="CZ2">
        <v>685.51678000000004</v>
      </c>
      <c r="DA2">
        <v>690.90860050000003</v>
      </c>
      <c r="DB2">
        <v>696.3497605</v>
      </c>
      <c r="DC2">
        <v>701.84019550000005</v>
      </c>
      <c r="DD2">
        <v>707.38071000000002</v>
      </c>
      <c r="DE2">
        <v>712.97208550000005</v>
      </c>
      <c r="DF2">
        <v>718.66030899999998</v>
      </c>
      <c r="DG2">
        <v>724.41289949999998</v>
      </c>
      <c r="DH2">
        <v>730.23520350000001</v>
      </c>
      <c r="DI2">
        <v>736.12461350000001</v>
      </c>
      <c r="DJ2">
        <v>742.07634350000001</v>
      </c>
      <c r="DK2">
        <v>748.12891850000005</v>
      </c>
      <c r="DL2">
        <v>754.25956050000002</v>
      </c>
      <c r="DM2">
        <v>760.44774749999999</v>
      </c>
      <c r="DN2">
        <v>766.6380355</v>
      </c>
      <c r="DO2">
        <v>772.90312849999998</v>
      </c>
      <c r="DP2">
        <v>779.24917700000003</v>
      </c>
    </row>
    <row r="3" spans="1:125" x14ac:dyDescent="0.25">
      <c r="A3" t="s">
        <v>124</v>
      </c>
      <c r="B3" t="s">
        <v>125</v>
      </c>
      <c r="C3" t="s">
        <v>126</v>
      </c>
      <c r="D3" t="s">
        <v>127</v>
      </c>
      <c r="E3">
        <v>5</v>
      </c>
      <c r="F3" t="s">
        <v>130</v>
      </c>
      <c r="G3" t="s">
        <v>131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>
        <v>1.1338711029999999</v>
      </c>
      <c r="AT3">
        <v>1.157810593</v>
      </c>
      <c r="AU3">
        <v>1.185909858</v>
      </c>
      <c r="AV3">
        <v>1.2116567789999999</v>
      </c>
      <c r="AW3">
        <v>1.237470407</v>
      </c>
      <c r="AX3">
        <v>1.2659018280000001</v>
      </c>
      <c r="AY3">
        <v>1.2958323279999999</v>
      </c>
      <c r="AZ3">
        <v>1.3240338679999999</v>
      </c>
      <c r="BA3">
        <v>1.3533721030000001</v>
      </c>
      <c r="BB3">
        <v>1.3859816620000001</v>
      </c>
      <c r="BC3">
        <v>1.4211828479999999</v>
      </c>
      <c r="BD3">
        <v>1.4618593479999999</v>
      </c>
      <c r="BE3">
        <v>1.491191328</v>
      </c>
      <c r="BF3">
        <v>1.5135849750000001</v>
      </c>
      <c r="BG3">
        <v>1.542140456</v>
      </c>
      <c r="BH3">
        <v>1.5660770930000001</v>
      </c>
      <c r="BI3">
        <v>1.591152152</v>
      </c>
      <c r="BJ3">
        <v>1.617609936</v>
      </c>
      <c r="BK3">
        <v>1.6426244169999999</v>
      </c>
      <c r="BL3">
        <v>1.6697279169999999</v>
      </c>
      <c r="BM3">
        <v>1.7015009750000001</v>
      </c>
      <c r="BN3">
        <v>1.739155789</v>
      </c>
      <c r="BO3">
        <v>1.7725622889999999</v>
      </c>
      <c r="BP3">
        <v>1.803406799</v>
      </c>
      <c r="BQ3">
        <v>1.830396299</v>
      </c>
      <c r="BR3">
        <v>1.8542783380000001</v>
      </c>
      <c r="BS3">
        <v>1.881468162</v>
      </c>
      <c r="BT3">
        <v>1.9096277109999999</v>
      </c>
      <c r="BU3">
        <v>1.933211172</v>
      </c>
      <c r="BV3">
        <v>1.9614102010000001</v>
      </c>
      <c r="BW3">
        <v>1.9907454069999999</v>
      </c>
      <c r="BX3">
        <v>2.0211685250000002</v>
      </c>
      <c r="BY3">
        <v>2.0505230249999999</v>
      </c>
      <c r="BZ3">
        <v>2.0798010250000001</v>
      </c>
      <c r="CA3">
        <v>2.1074789749999998</v>
      </c>
      <c r="CB3">
        <v>2.1334449750000002</v>
      </c>
      <c r="CC3">
        <v>2.1567295249999998</v>
      </c>
      <c r="CD3">
        <v>2.1808459070000001</v>
      </c>
      <c r="CE3">
        <v>2.2055809069999999</v>
      </c>
      <c r="CF3">
        <v>2.2309461129999999</v>
      </c>
      <c r="CG3">
        <v>2.2572616129999998</v>
      </c>
      <c r="CH3">
        <v>2.2861379359999998</v>
      </c>
      <c r="CI3">
        <v>2.317442926</v>
      </c>
      <c r="CJ3">
        <v>2.3482363679999998</v>
      </c>
      <c r="CK3">
        <v>2.3766002300000002</v>
      </c>
      <c r="CL3">
        <v>2.4033298190000001</v>
      </c>
      <c r="CM3">
        <v>2.4294225250000001</v>
      </c>
      <c r="CN3">
        <v>2.4522415739999999</v>
      </c>
      <c r="CO3">
        <v>2.4778697790000002</v>
      </c>
      <c r="CP3">
        <v>2.5033759070000001</v>
      </c>
      <c r="CQ3">
        <v>2.5260845540000001</v>
      </c>
      <c r="CR3">
        <v>2.5536659460000002</v>
      </c>
      <c r="CS3">
        <v>2.5823934460000002</v>
      </c>
      <c r="CT3">
        <v>2.6104355250000002</v>
      </c>
      <c r="CU3">
        <v>2.6398745250000002</v>
      </c>
      <c r="CV3">
        <v>2.6695055249999999</v>
      </c>
      <c r="CW3">
        <v>2.6996939260000001</v>
      </c>
      <c r="CX3">
        <v>2.7281019259999999</v>
      </c>
      <c r="CY3">
        <v>2.7555269259999999</v>
      </c>
      <c r="CZ3">
        <v>2.782917426</v>
      </c>
      <c r="DA3">
        <v>2.8093769260000001</v>
      </c>
      <c r="DB3">
        <v>2.8358769260000001</v>
      </c>
      <c r="DC3">
        <v>2.8631154259999998</v>
      </c>
      <c r="DD3">
        <v>2.8907749069999999</v>
      </c>
      <c r="DE3">
        <v>2.9199399069999998</v>
      </c>
      <c r="DF3">
        <v>2.9506284260000002</v>
      </c>
      <c r="DG3">
        <v>2.9817449950000001</v>
      </c>
      <c r="DH3">
        <v>3.013217907</v>
      </c>
      <c r="DI3">
        <v>3.0430839070000002</v>
      </c>
      <c r="DJ3">
        <v>3.0712839070000002</v>
      </c>
      <c r="DK3">
        <v>3.0977312700000001</v>
      </c>
      <c r="DL3">
        <v>3.1235557699999998</v>
      </c>
      <c r="DM3">
        <v>3.1498283580000002</v>
      </c>
      <c r="DN3">
        <v>3.1766902699999999</v>
      </c>
      <c r="DO3">
        <v>3.2044833970000002</v>
      </c>
      <c r="DP3">
        <v>3.2348881230000002</v>
      </c>
    </row>
    <row r="4" spans="1:125" x14ac:dyDescent="0.25">
      <c r="A4" t="s">
        <v>124</v>
      </c>
      <c r="B4" t="s">
        <v>125</v>
      </c>
      <c r="C4" t="s">
        <v>126</v>
      </c>
      <c r="D4" t="s">
        <v>127</v>
      </c>
      <c r="E4">
        <v>17</v>
      </c>
      <c r="F4" t="s">
        <v>128</v>
      </c>
      <c r="G4" t="s">
        <v>129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439.70918640000002</v>
      </c>
      <c r="AW4">
        <v>443.16477359999999</v>
      </c>
      <c r="AX4" s="114">
        <v>446.7009971</v>
      </c>
      <c r="AY4">
        <v>450.31369189999998</v>
      </c>
      <c r="AZ4">
        <v>453.92969419999997</v>
      </c>
      <c r="BA4">
        <v>457.62987900000002</v>
      </c>
      <c r="BB4">
        <v>461.37353030000003</v>
      </c>
      <c r="BC4">
        <v>465.1431771</v>
      </c>
      <c r="BD4">
        <v>468.95358970000001</v>
      </c>
      <c r="BE4">
        <v>472.82628240000003</v>
      </c>
      <c r="BF4">
        <v>476.76367829999998</v>
      </c>
      <c r="BG4">
        <v>480.63671010000002</v>
      </c>
      <c r="BH4">
        <v>484.63858279999999</v>
      </c>
      <c r="BI4">
        <v>488.70298209999999</v>
      </c>
      <c r="BJ4">
        <v>492.73559310000002</v>
      </c>
      <c r="BK4">
        <v>496.78743120000001</v>
      </c>
      <c r="BL4">
        <v>500.95767849999999</v>
      </c>
      <c r="BM4">
        <v>505.1082887</v>
      </c>
      <c r="BN4">
        <v>509.3568065</v>
      </c>
      <c r="BO4">
        <v>513.64369610000006</v>
      </c>
      <c r="BP4">
        <v>517.97433409999996</v>
      </c>
      <c r="BQ4">
        <v>522.34611129999996</v>
      </c>
      <c r="BR4">
        <v>526.7503729</v>
      </c>
      <c r="BS4">
        <v>531.1506766</v>
      </c>
      <c r="BT4">
        <v>535.55398730000002</v>
      </c>
      <c r="BU4">
        <v>539.97783649999997</v>
      </c>
      <c r="BV4">
        <v>544.42960730000004</v>
      </c>
      <c r="BW4">
        <v>548.90002779999998</v>
      </c>
      <c r="BX4">
        <v>553.42592730000001</v>
      </c>
      <c r="BY4">
        <v>557.98218420000001</v>
      </c>
      <c r="BZ4">
        <v>562.60790350000002</v>
      </c>
      <c r="CA4">
        <v>567.306915</v>
      </c>
      <c r="CB4">
        <v>572.02671599999996</v>
      </c>
      <c r="CC4">
        <v>576.74730290000002</v>
      </c>
      <c r="CD4">
        <v>581.54647499999999</v>
      </c>
      <c r="CE4">
        <v>586.36801119999996</v>
      </c>
      <c r="CF4">
        <v>591.11825759999999</v>
      </c>
      <c r="CG4">
        <v>595.91059499999994</v>
      </c>
      <c r="CH4">
        <v>600.79585770000006</v>
      </c>
      <c r="CI4">
        <v>605.71992820000003</v>
      </c>
      <c r="CJ4">
        <v>610.67010860000005</v>
      </c>
      <c r="CK4">
        <v>615.63817570000003</v>
      </c>
      <c r="CL4">
        <v>620.67954280000004</v>
      </c>
      <c r="CM4">
        <v>625.75793580000004</v>
      </c>
      <c r="CN4">
        <v>630.87088219999998</v>
      </c>
      <c r="CO4">
        <v>636.00560670000004</v>
      </c>
      <c r="CP4">
        <v>641.18106780000005</v>
      </c>
      <c r="CQ4">
        <v>646.41983189999996</v>
      </c>
      <c r="CR4">
        <v>651.63529310000001</v>
      </c>
      <c r="CS4">
        <v>656.87110089999999</v>
      </c>
      <c r="CT4">
        <v>662.14492640000003</v>
      </c>
      <c r="CU4">
        <v>667.49275220000004</v>
      </c>
      <c r="CV4">
        <v>672.90501919999997</v>
      </c>
      <c r="CW4">
        <v>678.33596439999997</v>
      </c>
      <c r="CX4">
        <v>683.82195420000005</v>
      </c>
      <c r="CY4">
        <v>689.36063950000005</v>
      </c>
      <c r="CZ4">
        <v>694.94835460000002</v>
      </c>
      <c r="DA4">
        <v>700.58615329999998</v>
      </c>
      <c r="DB4">
        <v>706.26097140000002</v>
      </c>
      <c r="DC4">
        <v>711.93241009999997</v>
      </c>
      <c r="DD4">
        <v>717.75062590000005</v>
      </c>
      <c r="DE4">
        <v>723.59475569999995</v>
      </c>
      <c r="DF4">
        <v>729.48418790000005</v>
      </c>
      <c r="DG4">
        <v>735.44648710000001</v>
      </c>
      <c r="DH4">
        <v>741.4692364</v>
      </c>
      <c r="DI4">
        <v>747.50846330000002</v>
      </c>
      <c r="DJ4">
        <v>753.62277610000001</v>
      </c>
      <c r="DK4">
        <v>759.86035479999998</v>
      </c>
      <c r="DL4">
        <v>766.17354899999998</v>
      </c>
      <c r="DM4">
        <v>772.52529370000002</v>
      </c>
      <c r="DN4">
        <v>778.90625199999999</v>
      </c>
      <c r="DO4">
        <v>785.35304059999999</v>
      </c>
      <c r="DP4">
        <v>791.89629149999996</v>
      </c>
    </row>
    <row r="5" spans="1:125" x14ac:dyDescent="0.25">
      <c r="A5" t="s">
        <v>124</v>
      </c>
      <c r="B5" t="s">
        <v>125</v>
      </c>
      <c r="C5" t="s">
        <v>126</v>
      </c>
      <c r="D5" t="s">
        <v>127</v>
      </c>
      <c r="E5">
        <v>17</v>
      </c>
      <c r="F5" t="s">
        <v>130</v>
      </c>
      <c r="G5" t="s">
        <v>131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1.278330148</v>
      </c>
      <c r="AU5">
        <v>1.31077566</v>
      </c>
      <c r="AV5">
        <v>1.343301726</v>
      </c>
      <c r="AW5">
        <v>1.3717188810000001</v>
      </c>
      <c r="AX5">
        <v>1.40090264</v>
      </c>
      <c r="AY5">
        <v>1.4322719850000001</v>
      </c>
      <c r="AZ5" s="114">
        <v>1.4603356320000001</v>
      </c>
      <c r="BA5" s="114">
        <v>1.490889028</v>
      </c>
      <c r="BB5" s="114">
        <v>1.5258135150000001</v>
      </c>
      <c r="BC5" s="114">
        <v>1.5631685749999999</v>
      </c>
      <c r="BD5" s="114">
        <v>1.601228605</v>
      </c>
      <c r="BE5" s="114">
        <v>1.63589224</v>
      </c>
      <c r="BF5" s="114">
        <v>1.6704659129999999</v>
      </c>
      <c r="BG5" s="114">
        <v>1.700865721</v>
      </c>
      <c r="BH5" s="114">
        <v>1.736543554</v>
      </c>
      <c r="BI5" s="114">
        <v>1.7687608560000001</v>
      </c>
      <c r="BJ5" s="114">
        <v>1.7994693850000001</v>
      </c>
      <c r="BK5" s="114">
        <v>1.8309135400000001</v>
      </c>
      <c r="BL5" s="114">
        <v>1.8674088280000001</v>
      </c>
      <c r="BM5" s="114">
        <v>1.9058382169999999</v>
      </c>
      <c r="BN5" s="114">
        <v>1.9432183169999999</v>
      </c>
      <c r="BO5" s="114">
        <v>1.984097926</v>
      </c>
      <c r="BP5" s="114">
        <v>2.0205742889999998</v>
      </c>
      <c r="BQ5" s="114">
        <v>2.0548517890000002</v>
      </c>
      <c r="BR5" s="114">
        <v>2.0843946889999998</v>
      </c>
      <c r="BS5" s="114">
        <v>2.113038489</v>
      </c>
      <c r="BT5" s="114">
        <v>2.1398857740000001</v>
      </c>
      <c r="BU5" s="114">
        <v>2.1660205260000001</v>
      </c>
      <c r="BV5" s="114">
        <v>2.1953326259999999</v>
      </c>
      <c r="BW5" s="114">
        <v>2.2299336620000001</v>
      </c>
      <c r="BX5" s="114">
        <v>2.2634676599999999</v>
      </c>
      <c r="BY5" s="114">
        <v>2.295645677</v>
      </c>
      <c r="BZ5" s="114">
        <v>2.3280477259999999</v>
      </c>
      <c r="CA5" s="114">
        <v>2.36038726</v>
      </c>
      <c r="CB5" s="114">
        <v>2.3896777600000001</v>
      </c>
      <c r="CC5" s="114">
        <v>2.4151124990000001</v>
      </c>
      <c r="CD5" s="114">
        <v>2.443636626</v>
      </c>
      <c r="CE5" s="114">
        <v>2.4710672260000002</v>
      </c>
      <c r="CF5" s="114">
        <v>2.49952665</v>
      </c>
      <c r="CG5" s="114">
        <v>2.5296899169999998</v>
      </c>
      <c r="CH5" s="114">
        <v>2.5649942050000001</v>
      </c>
      <c r="CI5" s="114">
        <v>2.5970973499999999</v>
      </c>
      <c r="CJ5" s="114">
        <v>2.631354317</v>
      </c>
      <c r="CK5" s="114">
        <v>2.664087775</v>
      </c>
      <c r="CL5" s="114">
        <v>2.6943940259999999</v>
      </c>
      <c r="CM5" s="114">
        <v>2.722278626</v>
      </c>
      <c r="CN5" s="114">
        <v>2.7501502499999999</v>
      </c>
      <c r="CO5" s="114">
        <v>2.778940075</v>
      </c>
      <c r="CP5" s="114">
        <v>2.8074083750000001</v>
      </c>
      <c r="CQ5" s="114">
        <v>2.836354375</v>
      </c>
      <c r="CR5" s="114">
        <v>2.8656288089999999</v>
      </c>
      <c r="CS5" s="114">
        <v>2.8961154439999999</v>
      </c>
      <c r="CT5" s="114">
        <v>2.9278230440000002</v>
      </c>
      <c r="CU5" s="114">
        <v>2.9614037440000001</v>
      </c>
      <c r="CV5" s="114">
        <v>2.9949611260000002</v>
      </c>
      <c r="CW5" s="114">
        <v>3.027974044</v>
      </c>
      <c r="CX5" s="114">
        <v>3.059398844</v>
      </c>
      <c r="CY5" s="114">
        <v>3.0886277440000001</v>
      </c>
      <c r="CZ5" s="114">
        <v>3.1181388499999998</v>
      </c>
      <c r="DA5" s="114">
        <v>3.1462916500000002</v>
      </c>
      <c r="DB5" s="114">
        <v>3.17420685</v>
      </c>
      <c r="DC5" s="114">
        <v>3.203367917</v>
      </c>
      <c r="DD5" s="114">
        <v>3.2312020229999998</v>
      </c>
      <c r="DE5" s="114">
        <v>3.2602353229999999</v>
      </c>
      <c r="DF5" s="114">
        <v>3.2961833870000001</v>
      </c>
      <c r="DG5" s="114">
        <v>3.3320382639999999</v>
      </c>
      <c r="DH5" s="114">
        <v>3.3702263769999998</v>
      </c>
      <c r="DI5" s="114">
        <v>3.4033825769999999</v>
      </c>
      <c r="DJ5" s="114">
        <v>3.4334357600000001</v>
      </c>
      <c r="DK5" s="114">
        <v>3.4643697599999999</v>
      </c>
      <c r="DL5" s="114">
        <v>3.4943101599999999</v>
      </c>
      <c r="DM5" s="114">
        <v>3.5230693500000001</v>
      </c>
      <c r="DN5" s="114">
        <v>3.54912494</v>
      </c>
      <c r="DO5" s="114">
        <v>3.5774482399999998</v>
      </c>
      <c r="DP5" s="114">
        <v>3.6101496069999999</v>
      </c>
      <c r="DQ5" s="114"/>
      <c r="DR5" s="114"/>
      <c r="DS5" s="114"/>
      <c r="DT5" s="114"/>
      <c r="DU5" s="114"/>
    </row>
    <row r="6" spans="1:125" x14ac:dyDescent="0.25">
      <c r="A6" t="s">
        <v>124</v>
      </c>
      <c r="B6" t="s">
        <v>125</v>
      </c>
      <c r="C6" t="s">
        <v>126</v>
      </c>
      <c r="D6" t="s">
        <v>127</v>
      </c>
      <c r="E6">
        <v>50</v>
      </c>
      <c r="F6" t="s">
        <v>128</v>
      </c>
      <c r="G6" t="s">
        <v>129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438.08300500000001</v>
      </c>
      <c r="AV6">
        <v>441.70218999999997</v>
      </c>
      <c r="AW6">
        <v>445.40823999999998</v>
      </c>
      <c r="AX6">
        <v>449.16010499999999</v>
      </c>
      <c r="AY6">
        <v>453.01137</v>
      </c>
      <c r="AZ6">
        <v>456.868495</v>
      </c>
      <c r="BA6">
        <v>460.88053500000001</v>
      </c>
      <c r="BB6">
        <v>464.893595</v>
      </c>
      <c r="BC6">
        <v>468.95273500000002</v>
      </c>
      <c r="BD6">
        <v>473.07832000000002</v>
      </c>
      <c r="BE6">
        <v>477.22906999999998</v>
      </c>
      <c r="BF6">
        <v>481.50742000000002</v>
      </c>
      <c r="BG6">
        <v>485.810675</v>
      </c>
      <c r="BH6">
        <v>490.19072499999999</v>
      </c>
      <c r="BI6">
        <v>494.71839</v>
      </c>
      <c r="BJ6">
        <v>499.21130499999998</v>
      </c>
      <c r="BK6">
        <v>503.79329999999999</v>
      </c>
      <c r="BL6">
        <v>508.32901500000003</v>
      </c>
      <c r="BM6">
        <v>512.93183499999998</v>
      </c>
      <c r="BN6">
        <v>517.60469999999998</v>
      </c>
      <c r="BO6">
        <v>522.27122999999995</v>
      </c>
      <c r="BP6">
        <v>527.03561000000002</v>
      </c>
      <c r="BQ6">
        <v>531.84950500000002</v>
      </c>
      <c r="BR6">
        <v>536.74428999999998</v>
      </c>
      <c r="BS6">
        <v>541.78274499999998</v>
      </c>
      <c r="BT6">
        <v>546.78513999999996</v>
      </c>
      <c r="BU6">
        <v>551.77369499999998</v>
      </c>
      <c r="BV6">
        <v>556.88846999999998</v>
      </c>
      <c r="BW6">
        <v>561.99139500000001</v>
      </c>
      <c r="BX6">
        <v>567.07389499999999</v>
      </c>
      <c r="BY6">
        <v>572.16963499999997</v>
      </c>
      <c r="BZ6">
        <v>577.38045999999997</v>
      </c>
      <c r="CA6">
        <v>582.52974500000005</v>
      </c>
      <c r="CB6">
        <v>587.75643000000002</v>
      </c>
      <c r="CC6">
        <v>593.09259499999996</v>
      </c>
      <c r="CD6">
        <v>598.47470999999996</v>
      </c>
      <c r="CE6">
        <v>603.92005500000005</v>
      </c>
      <c r="CF6">
        <v>609.39130999999998</v>
      </c>
      <c r="CG6">
        <v>614.89126999999996</v>
      </c>
      <c r="CH6">
        <v>620.52588500000002</v>
      </c>
      <c r="CI6">
        <v>626.12774000000002</v>
      </c>
      <c r="CJ6">
        <v>631.79548</v>
      </c>
      <c r="CK6">
        <v>637.38174500000002</v>
      </c>
      <c r="CL6">
        <v>643.08511999999996</v>
      </c>
      <c r="CM6">
        <v>648.74057000000005</v>
      </c>
      <c r="CN6">
        <v>654.59972500000003</v>
      </c>
      <c r="CO6">
        <v>660.45609999999999</v>
      </c>
      <c r="CP6">
        <v>666.34067000000005</v>
      </c>
      <c r="CQ6">
        <v>672.24267999999995</v>
      </c>
      <c r="CR6">
        <v>678.30978000000005</v>
      </c>
      <c r="CS6">
        <v>684.28426999999999</v>
      </c>
      <c r="CT6">
        <v>690.25552000000005</v>
      </c>
      <c r="CU6">
        <v>696.34470999999996</v>
      </c>
      <c r="CV6">
        <v>702.47878000000003</v>
      </c>
      <c r="CW6">
        <v>708.68077000000005</v>
      </c>
      <c r="CX6">
        <v>714.81517499999995</v>
      </c>
      <c r="CY6">
        <v>721.09303499999999</v>
      </c>
      <c r="CZ6">
        <v>727.50389500000006</v>
      </c>
      <c r="DA6">
        <v>733.802055</v>
      </c>
      <c r="DB6">
        <v>740.43540499999995</v>
      </c>
      <c r="DC6">
        <v>747.26902500000006</v>
      </c>
      <c r="DD6">
        <v>753.94583</v>
      </c>
      <c r="DE6">
        <v>760.68338000000006</v>
      </c>
      <c r="DF6">
        <v>767.48321499999997</v>
      </c>
      <c r="DG6">
        <v>774.27077499999996</v>
      </c>
      <c r="DH6">
        <v>781.10440000000006</v>
      </c>
      <c r="DI6">
        <v>788.01518499999997</v>
      </c>
      <c r="DJ6">
        <v>794.84942999999998</v>
      </c>
      <c r="DK6">
        <v>801.79325500000004</v>
      </c>
      <c r="DL6">
        <v>808.79540999999995</v>
      </c>
      <c r="DM6">
        <v>816.02400999999998</v>
      </c>
      <c r="DN6">
        <v>823.43510500000002</v>
      </c>
      <c r="DO6">
        <v>830.84217000000001</v>
      </c>
      <c r="DP6">
        <v>838.31201499999997</v>
      </c>
    </row>
    <row r="7" spans="1:125" x14ac:dyDescent="0.25">
      <c r="A7" t="s">
        <v>124</v>
      </c>
      <c r="B7" t="s">
        <v>125</v>
      </c>
      <c r="C7" t="s">
        <v>126</v>
      </c>
      <c r="D7" t="s">
        <v>127</v>
      </c>
      <c r="E7">
        <v>50</v>
      </c>
      <c r="F7" t="s">
        <v>130</v>
      </c>
      <c r="G7" t="s">
        <v>131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>
        <v>1.481101123</v>
      </c>
      <c r="AV7">
        <v>1.5189045539999999</v>
      </c>
      <c r="AW7">
        <v>1.555842103</v>
      </c>
      <c r="AX7">
        <v>1.5939998479999999</v>
      </c>
      <c r="AY7">
        <v>1.630054946</v>
      </c>
      <c r="AZ7">
        <v>1.667271025</v>
      </c>
      <c r="BA7">
        <v>1.712173181</v>
      </c>
      <c r="BB7">
        <v>1.7581334749999999</v>
      </c>
      <c r="BC7">
        <v>1.8032599460000001</v>
      </c>
      <c r="BD7">
        <v>1.8466796519999999</v>
      </c>
      <c r="BE7">
        <v>1.8887224949999999</v>
      </c>
      <c r="BF7">
        <v>1.932029652</v>
      </c>
      <c r="BG7">
        <v>1.971431809</v>
      </c>
      <c r="BH7">
        <v>2.007971221</v>
      </c>
      <c r="BI7">
        <v>2.0457450439999998</v>
      </c>
      <c r="BJ7">
        <v>2.0835124949999999</v>
      </c>
      <c r="BK7">
        <v>2.1243774950000001</v>
      </c>
      <c r="BL7">
        <v>2.1655699460000002</v>
      </c>
      <c r="BM7">
        <v>2.2077180830000001</v>
      </c>
      <c r="BN7">
        <v>2.248928083</v>
      </c>
      <c r="BO7">
        <v>2.2905030829999999</v>
      </c>
      <c r="BP7">
        <v>2.334466221</v>
      </c>
      <c r="BQ7">
        <v>2.3758823969999998</v>
      </c>
      <c r="BR7">
        <v>2.4136644559999998</v>
      </c>
      <c r="BS7">
        <v>2.4487494559999998</v>
      </c>
      <c r="BT7">
        <v>2.4828573970000001</v>
      </c>
      <c r="BU7">
        <v>2.516142887</v>
      </c>
      <c r="BV7">
        <v>2.5530341619999999</v>
      </c>
      <c r="BW7">
        <v>2.5930085740000002</v>
      </c>
      <c r="BX7">
        <v>2.6349574950000001</v>
      </c>
      <c r="BY7">
        <v>2.6756922990000001</v>
      </c>
      <c r="BZ7">
        <v>2.7149073970000002</v>
      </c>
      <c r="CA7">
        <v>2.7533561230000001</v>
      </c>
      <c r="CB7">
        <v>2.788310632</v>
      </c>
      <c r="CC7">
        <v>2.8209521030000002</v>
      </c>
      <c r="CD7">
        <v>2.855398181</v>
      </c>
      <c r="CE7">
        <v>2.891756123</v>
      </c>
      <c r="CF7">
        <v>2.9293081810000001</v>
      </c>
      <c r="CG7">
        <v>2.965027005</v>
      </c>
      <c r="CH7">
        <v>3.0012684749999998</v>
      </c>
      <c r="CI7">
        <v>3.043023475</v>
      </c>
      <c r="CJ7">
        <v>3.0827853379999999</v>
      </c>
      <c r="CK7">
        <v>3.1200403379999999</v>
      </c>
      <c r="CL7">
        <v>3.1570892599999998</v>
      </c>
      <c r="CM7">
        <v>3.1951105339999999</v>
      </c>
      <c r="CN7">
        <v>3.2361866130000001</v>
      </c>
      <c r="CO7">
        <v>3.2682673969999998</v>
      </c>
      <c r="CP7">
        <v>3.3043338680000001</v>
      </c>
      <c r="CQ7">
        <v>3.340821123</v>
      </c>
      <c r="CR7">
        <v>3.379661123</v>
      </c>
      <c r="CS7">
        <v>3.4189556319999999</v>
      </c>
      <c r="CT7">
        <v>3.460020632</v>
      </c>
      <c r="CU7">
        <v>3.502425632</v>
      </c>
      <c r="CV7">
        <v>3.5451556320000002</v>
      </c>
      <c r="CW7">
        <v>3.585753966</v>
      </c>
      <c r="CX7">
        <v>3.6247639660000002</v>
      </c>
      <c r="CY7">
        <v>3.6621339659999999</v>
      </c>
      <c r="CZ7">
        <v>3.6990039659999998</v>
      </c>
      <c r="DA7">
        <v>3.7345289660000001</v>
      </c>
      <c r="DB7">
        <v>3.7697489659999999</v>
      </c>
      <c r="DC7">
        <v>3.8074130830000001</v>
      </c>
      <c r="DD7">
        <v>3.8477680830000001</v>
      </c>
      <c r="DE7">
        <v>3.8886883769999998</v>
      </c>
      <c r="DF7">
        <v>3.9347525929999998</v>
      </c>
      <c r="DG7">
        <v>3.982377397</v>
      </c>
      <c r="DH7">
        <v>4.0299399459999998</v>
      </c>
      <c r="DI7">
        <v>4.0706214169999999</v>
      </c>
      <c r="DJ7">
        <v>4.1075364170000004</v>
      </c>
      <c r="DK7">
        <v>4.1431107300000001</v>
      </c>
      <c r="DL7">
        <v>4.1812257300000004</v>
      </c>
      <c r="DM7">
        <v>4.2189980829999998</v>
      </c>
      <c r="DN7">
        <v>4.2571680829999998</v>
      </c>
      <c r="DO7">
        <v>4.2964848480000004</v>
      </c>
      <c r="DP7">
        <v>4.3395398480000003</v>
      </c>
    </row>
    <row r="8" spans="1:125" x14ac:dyDescent="0.25">
      <c r="A8" t="s">
        <v>124</v>
      </c>
      <c r="B8" t="s">
        <v>125</v>
      </c>
      <c r="C8" t="s">
        <v>126</v>
      </c>
      <c r="D8" t="s">
        <v>127</v>
      </c>
      <c r="E8">
        <v>83</v>
      </c>
      <c r="F8" t="s">
        <v>128</v>
      </c>
      <c r="G8" t="s">
        <v>129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444.44794510000003</v>
      </c>
      <c r="AW8">
        <v>448.39421399999998</v>
      </c>
      <c r="AX8">
        <v>452.43464749999998</v>
      </c>
      <c r="AY8">
        <v>456.52842179999999</v>
      </c>
      <c r="AZ8">
        <v>460.70951059999999</v>
      </c>
      <c r="BA8">
        <v>464.98833400000001</v>
      </c>
      <c r="BB8">
        <v>469.25637490000003</v>
      </c>
      <c r="BC8">
        <v>473.61389980000001</v>
      </c>
      <c r="BD8">
        <v>478.02104420000001</v>
      </c>
      <c r="BE8">
        <v>482.55302949999998</v>
      </c>
      <c r="BF8">
        <v>487.261619</v>
      </c>
      <c r="BG8">
        <v>491.86074389999999</v>
      </c>
      <c r="BH8">
        <v>496.64898979999998</v>
      </c>
      <c r="BI8">
        <v>501.64460170000001</v>
      </c>
      <c r="BJ8">
        <v>506.5990352</v>
      </c>
      <c r="BK8">
        <v>511.47110359999999</v>
      </c>
      <c r="BL8">
        <v>516.34101039999996</v>
      </c>
      <c r="BM8">
        <v>521.44498290000001</v>
      </c>
      <c r="BN8">
        <v>526.60037599999998</v>
      </c>
      <c r="BO8">
        <v>531.83804620000001</v>
      </c>
      <c r="BP8">
        <v>537.14275769999995</v>
      </c>
      <c r="BQ8">
        <v>542.55334989999994</v>
      </c>
      <c r="BR8">
        <v>547.97592250000002</v>
      </c>
      <c r="BS8">
        <v>553.53346729999998</v>
      </c>
      <c r="BT8">
        <v>559.03419499999995</v>
      </c>
      <c r="BU8">
        <v>564.60054300000002</v>
      </c>
      <c r="BV8">
        <v>570.20423289999997</v>
      </c>
      <c r="BW8">
        <v>575.84112100000004</v>
      </c>
      <c r="BX8">
        <v>581.56066769999995</v>
      </c>
      <c r="BY8">
        <v>587.35808610000004</v>
      </c>
      <c r="BZ8">
        <v>593.11759989999996</v>
      </c>
      <c r="CA8">
        <v>598.90562969999996</v>
      </c>
      <c r="CB8">
        <v>604.76836890000004</v>
      </c>
      <c r="CC8">
        <v>610.67920260000005</v>
      </c>
      <c r="CD8">
        <v>616.65230789999998</v>
      </c>
      <c r="CE8">
        <v>622.66538019999996</v>
      </c>
      <c r="CF8">
        <v>628.71862920000001</v>
      </c>
      <c r="CG8">
        <v>634.84276950000003</v>
      </c>
      <c r="CH8">
        <v>641.05496019999998</v>
      </c>
      <c r="CI8">
        <v>647.36413189999996</v>
      </c>
      <c r="CJ8">
        <v>653.73631660000001</v>
      </c>
      <c r="CK8">
        <v>660.24979159999998</v>
      </c>
      <c r="CL8">
        <v>666.6535748</v>
      </c>
      <c r="CM8">
        <v>673.17693589999999</v>
      </c>
      <c r="CN8">
        <v>679.7150461</v>
      </c>
      <c r="CO8">
        <v>686.08024330000001</v>
      </c>
      <c r="CP8">
        <v>692.69586990000005</v>
      </c>
      <c r="CQ8">
        <v>699.41528210000001</v>
      </c>
      <c r="CR8">
        <v>706.26340540000001</v>
      </c>
      <c r="CS8">
        <v>712.85559980000005</v>
      </c>
      <c r="CT8">
        <v>719.40665369999999</v>
      </c>
      <c r="CU8">
        <v>726.27147769999999</v>
      </c>
      <c r="CV8">
        <v>733.18646420000005</v>
      </c>
      <c r="CW8">
        <v>740.19235679999997</v>
      </c>
      <c r="CX8">
        <v>747.32351979999999</v>
      </c>
      <c r="CY8">
        <v>754.52018520000001</v>
      </c>
      <c r="CZ8">
        <v>761.82312460000003</v>
      </c>
      <c r="DA8">
        <v>769.11342160000004</v>
      </c>
      <c r="DB8">
        <v>776.54903660000002</v>
      </c>
      <c r="DC8">
        <v>784.00831689999995</v>
      </c>
      <c r="DD8">
        <v>791.44847870000001</v>
      </c>
      <c r="DE8">
        <v>799.11400130000004</v>
      </c>
      <c r="DF8">
        <v>806.57636779999996</v>
      </c>
      <c r="DG8">
        <v>814.18709699999999</v>
      </c>
      <c r="DH8">
        <v>822.19634499999995</v>
      </c>
      <c r="DI8">
        <v>829.99352109999995</v>
      </c>
      <c r="DJ8">
        <v>837.98086479999995</v>
      </c>
      <c r="DK8">
        <v>845.92804569999998</v>
      </c>
      <c r="DL8">
        <v>853.82770689999995</v>
      </c>
      <c r="DM8">
        <v>862.05415200000004</v>
      </c>
      <c r="DN8">
        <v>870.24345410000001</v>
      </c>
      <c r="DO8">
        <v>878.09547369999996</v>
      </c>
      <c r="DP8">
        <v>886.21279779999998</v>
      </c>
    </row>
    <row r="9" spans="1:125" x14ac:dyDescent="0.25">
      <c r="A9" t="s">
        <v>124</v>
      </c>
      <c r="B9" t="s">
        <v>125</v>
      </c>
      <c r="C9" t="s">
        <v>126</v>
      </c>
      <c r="D9" t="s">
        <v>127</v>
      </c>
      <c r="E9">
        <v>83</v>
      </c>
      <c r="F9" t="s">
        <v>130</v>
      </c>
      <c r="G9" t="s">
        <v>131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1.5743968230000001</v>
      </c>
      <c r="AT9">
        <v>1.618879789</v>
      </c>
      <c r="AU9">
        <v>1.657241374</v>
      </c>
      <c r="AV9">
        <v>1.7002681070000001</v>
      </c>
      <c r="AW9">
        <v>1.7447436110000001</v>
      </c>
      <c r="AX9">
        <v>1.788818287</v>
      </c>
      <c r="AY9">
        <v>1.840460862</v>
      </c>
      <c r="AZ9">
        <v>1.887503862</v>
      </c>
      <c r="BA9">
        <v>1.93744355</v>
      </c>
      <c r="BB9">
        <v>1.9883250210000001</v>
      </c>
      <c r="BC9">
        <v>2.0395417500000002</v>
      </c>
      <c r="BD9">
        <v>2.0982071050000002</v>
      </c>
      <c r="BE9">
        <v>2.1495540480000002</v>
      </c>
      <c r="BF9">
        <v>2.206929513</v>
      </c>
      <c r="BG9">
        <v>2.2587415829999999</v>
      </c>
      <c r="BH9">
        <v>2.3083091969999998</v>
      </c>
      <c r="BI9">
        <v>2.354131958</v>
      </c>
      <c r="BJ9">
        <v>2.4003940969999999</v>
      </c>
      <c r="BK9">
        <v>2.4525560849999999</v>
      </c>
      <c r="BL9">
        <v>2.506036709</v>
      </c>
      <c r="BM9">
        <v>2.5593463459999999</v>
      </c>
      <c r="BN9">
        <v>2.618465966</v>
      </c>
      <c r="BO9">
        <v>2.6765690229999999</v>
      </c>
      <c r="BP9">
        <v>2.7312059359999998</v>
      </c>
      <c r="BQ9">
        <v>2.77702297</v>
      </c>
      <c r="BR9">
        <v>2.8193108229999999</v>
      </c>
      <c r="BS9">
        <v>2.8603319229999999</v>
      </c>
      <c r="BT9">
        <v>2.9011550750000001</v>
      </c>
      <c r="BU9">
        <v>2.9463880750000002</v>
      </c>
      <c r="BV9">
        <v>2.9931013420000001</v>
      </c>
      <c r="BW9">
        <v>3.0403425720000001</v>
      </c>
      <c r="BX9">
        <v>3.090795672</v>
      </c>
      <c r="BY9">
        <v>3.1413654719999999</v>
      </c>
      <c r="BZ9">
        <v>3.1906968500000001</v>
      </c>
      <c r="CA9">
        <v>3.2416923089999998</v>
      </c>
      <c r="CB9">
        <v>3.2924010049999999</v>
      </c>
      <c r="CC9">
        <v>3.334805142</v>
      </c>
      <c r="CD9">
        <v>3.3790030419999999</v>
      </c>
      <c r="CE9">
        <v>3.4224940419999998</v>
      </c>
      <c r="CF9">
        <v>3.469228609</v>
      </c>
      <c r="CG9">
        <v>3.5152492089999998</v>
      </c>
      <c r="CH9">
        <v>3.5624540420000002</v>
      </c>
      <c r="CI9">
        <v>3.6151335069999999</v>
      </c>
      <c r="CJ9">
        <v>3.6684818849999998</v>
      </c>
      <c r="CK9">
        <v>3.7213749850000002</v>
      </c>
      <c r="CL9">
        <v>3.7679337030000002</v>
      </c>
      <c r="CM9">
        <v>3.8082974030000001</v>
      </c>
      <c r="CN9">
        <v>3.847989203</v>
      </c>
      <c r="CO9">
        <v>3.8910071089999998</v>
      </c>
      <c r="CP9">
        <v>3.9348576749999999</v>
      </c>
      <c r="CQ9">
        <v>3.9802787909999999</v>
      </c>
      <c r="CR9">
        <v>4.0264569640000003</v>
      </c>
      <c r="CS9">
        <v>4.0684218830000001</v>
      </c>
      <c r="CT9">
        <v>4.1169882419999997</v>
      </c>
      <c r="CU9">
        <v>4.1678075420000003</v>
      </c>
      <c r="CV9">
        <v>4.2181604479999999</v>
      </c>
      <c r="CW9">
        <v>4.2707474479999998</v>
      </c>
      <c r="CX9">
        <v>4.3217521479999998</v>
      </c>
      <c r="CY9">
        <v>4.37287655</v>
      </c>
      <c r="CZ9">
        <v>4.4247602620000004</v>
      </c>
      <c r="DA9">
        <v>4.4796464619999998</v>
      </c>
      <c r="DB9">
        <v>4.5254713420000003</v>
      </c>
      <c r="DC9">
        <v>4.5700060169999999</v>
      </c>
      <c r="DD9">
        <v>4.6182264279999998</v>
      </c>
      <c r="DE9">
        <v>4.6647180170000002</v>
      </c>
      <c r="DF9">
        <v>4.7177109169999998</v>
      </c>
      <c r="DG9">
        <v>4.7720590830000003</v>
      </c>
      <c r="DH9">
        <v>4.827786583</v>
      </c>
      <c r="DI9">
        <v>4.8795457830000002</v>
      </c>
      <c r="DJ9">
        <v>4.9259062829999998</v>
      </c>
      <c r="DK9">
        <v>4.9752121499999999</v>
      </c>
      <c r="DL9">
        <v>5.0186647830000002</v>
      </c>
      <c r="DM9">
        <v>5.0618588830000002</v>
      </c>
      <c r="DN9">
        <v>5.1058737829999998</v>
      </c>
      <c r="DO9">
        <v>5.1522357830000001</v>
      </c>
      <c r="DP9">
        <v>5.2021909830000004</v>
      </c>
    </row>
    <row r="10" spans="1:125" x14ac:dyDescent="0.25">
      <c r="A10" t="s">
        <v>124</v>
      </c>
      <c r="B10" t="s">
        <v>125</v>
      </c>
      <c r="C10" t="s">
        <v>126</v>
      </c>
      <c r="D10" t="s">
        <v>127</v>
      </c>
      <c r="E10">
        <v>95</v>
      </c>
      <c r="F10" t="s">
        <v>128</v>
      </c>
      <c r="G10" t="s">
        <v>129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438.41414099999997</v>
      </c>
      <c r="AU10">
        <v>442.4001705</v>
      </c>
      <c r="AV10">
        <v>446.5010565</v>
      </c>
      <c r="AW10">
        <v>450.67409249999997</v>
      </c>
      <c r="AX10">
        <v>454.97441450000002</v>
      </c>
      <c r="AY10">
        <v>459.35042600000003</v>
      </c>
      <c r="AZ10">
        <v>463.71802600000001</v>
      </c>
      <c r="BA10">
        <v>468.258848</v>
      </c>
      <c r="BB10">
        <v>472.82877400000001</v>
      </c>
      <c r="BC10">
        <v>477.30508750000001</v>
      </c>
      <c r="BD10">
        <v>481.93417299999999</v>
      </c>
      <c r="BE10">
        <v>486.930857</v>
      </c>
      <c r="BF10">
        <v>491.8714425</v>
      </c>
      <c r="BG10">
        <v>496.80268899999999</v>
      </c>
      <c r="BH10">
        <v>501.86809049999999</v>
      </c>
      <c r="BI10">
        <v>507.17069300000003</v>
      </c>
      <c r="BJ10">
        <v>512.348793</v>
      </c>
      <c r="BK10">
        <v>517.61689950000005</v>
      </c>
      <c r="BL10">
        <v>523.22528199999999</v>
      </c>
      <c r="BM10">
        <v>528.59419800000001</v>
      </c>
      <c r="BN10">
        <v>534.19739900000002</v>
      </c>
      <c r="BO10">
        <v>539.93659049999997</v>
      </c>
      <c r="BP10">
        <v>545.37118750000002</v>
      </c>
      <c r="BQ10">
        <v>551.07035550000001</v>
      </c>
      <c r="BR10">
        <v>557.10446449999995</v>
      </c>
      <c r="BS10">
        <v>563.11718499999995</v>
      </c>
      <c r="BT10">
        <v>569.37130749999994</v>
      </c>
      <c r="BU10">
        <v>575.39534500000002</v>
      </c>
      <c r="BV10">
        <v>581.68343600000003</v>
      </c>
      <c r="BW10">
        <v>588.0390635</v>
      </c>
      <c r="BX10">
        <v>594.45554100000004</v>
      </c>
      <c r="BY10">
        <v>600.95713850000004</v>
      </c>
      <c r="BZ10">
        <v>607.4696725</v>
      </c>
      <c r="CA10">
        <v>614.04242999999997</v>
      </c>
      <c r="CB10">
        <v>620.67021499999998</v>
      </c>
      <c r="CC10">
        <v>627.00819349999995</v>
      </c>
      <c r="CD10">
        <v>633.27242149999995</v>
      </c>
      <c r="CE10">
        <v>639.54415600000004</v>
      </c>
      <c r="CF10">
        <v>645.84435150000002</v>
      </c>
      <c r="CG10">
        <v>652.17712949999998</v>
      </c>
      <c r="CH10">
        <v>658.54767700000002</v>
      </c>
      <c r="CI10">
        <v>664.96653800000001</v>
      </c>
      <c r="CJ10">
        <v>671.44044199999996</v>
      </c>
      <c r="CK10">
        <v>678.24816550000003</v>
      </c>
      <c r="CL10">
        <v>685.198441</v>
      </c>
      <c r="CM10">
        <v>692.29135299999996</v>
      </c>
      <c r="CN10">
        <v>699.41524449999997</v>
      </c>
      <c r="CO10">
        <v>706.27469350000001</v>
      </c>
      <c r="CP10">
        <v>713.36588949999998</v>
      </c>
      <c r="CQ10">
        <v>721.05087249999997</v>
      </c>
      <c r="CR10">
        <v>728.36405850000006</v>
      </c>
      <c r="CS10">
        <v>735.71704299999999</v>
      </c>
      <c r="CT10">
        <v>743.11388750000003</v>
      </c>
      <c r="CU10">
        <v>750.56847649999997</v>
      </c>
      <c r="CV10">
        <v>758.18655000000001</v>
      </c>
      <c r="CW10">
        <v>765.84853750000002</v>
      </c>
      <c r="CX10">
        <v>773.58700899999997</v>
      </c>
      <c r="CY10">
        <v>781.39810199999999</v>
      </c>
      <c r="CZ10">
        <v>789.27729499999998</v>
      </c>
      <c r="DA10">
        <v>797.22375799999998</v>
      </c>
      <c r="DB10">
        <v>805.23423449999996</v>
      </c>
      <c r="DC10">
        <v>813.30867599999999</v>
      </c>
      <c r="DD10">
        <v>821.45110550000004</v>
      </c>
      <c r="DE10">
        <v>829.66472199999998</v>
      </c>
      <c r="DF10">
        <v>837.95518500000003</v>
      </c>
      <c r="DG10">
        <v>846.32855500000005</v>
      </c>
      <c r="DH10">
        <v>854.80002950000005</v>
      </c>
      <c r="DI10">
        <v>863.36690050000004</v>
      </c>
      <c r="DJ10">
        <v>872.01700149999999</v>
      </c>
      <c r="DK10">
        <v>880.7375965</v>
      </c>
      <c r="DL10">
        <v>889.89837050000006</v>
      </c>
      <c r="DM10">
        <v>899.19713049999996</v>
      </c>
      <c r="DN10">
        <v>908.13391049999996</v>
      </c>
      <c r="DO10">
        <v>917.08225949999996</v>
      </c>
      <c r="DP10">
        <v>926.13366900000005</v>
      </c>
    </row>
    <row r="11" spans="1:125" x14ac:dyDescent="0.25">
      <c r="A11" t="s">
        <v>124</v>
      </c>
      <c r="B11" t="s">
        <v>125</v>
      </c>
      <c r="C11" t="s">
        <v>126</v>
      </c>
      <c r="D11" t="s">
        <v>127</v>
      </c>
      <c r="E11">
        <v>95</v>
      </c>
      <c r="F11" t="s">
        <v>130</v>
      </c>
      <c r="G11" t="s">
        <v>131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1.7986743279999999</v>
      </c>
      <c r="AV11">
        <v>1.8469377789999999</v>
      </c>
      <c r="AW11">
        <v>1.9004968090000001</v>
      </c>
      <c r="AX11">
        <v>1.953765779</v>
      </c>
      <c r="AY11">
        <v>2.0083562599999998</v>
      </c>
      <c r="AZ11" s="114">
        <v>2.0621885249999998</v>
      </c>
      <c r="BA11" s="114">
        <v>2.1179932890000002</v>
      </c>
      <c r="BB11" s="114">
        <v>2.1800083090000002</v>
      </c>
      <c r="BC11" s="114">
        <v>2.2445736319999998</v>
      </c>
      <c r="BD11" s="114">
        <v>2.307539132</v>
      </c>
      <c r="BE11" s="114">
        <v>2.3727485150000001</v>
      </c>
      <c r="BF11" s="114">
        <v>2.4365631419999998</v>
      </c>
      <c r="BG11" s="114">
        <v>2.5011511419999999</v>
      </c>
      <c r="BH11" s="114">
        <v>2.562790642</v>
      </c>
      <c r="BI11" s="114">
        <v>2.623092642</v>
      </c>
      <c r="BJ11" s="114">
        <v>2.6841486319999999</v>
      </c>
      <c r="BK11" s="114">
        <v>2.7435584259999999</v>
      </c>
      <c r="BL11" s="114">
        <v>2.8017434259999998</v>
      </c>
      <c r="BM11" s="114">
        <v>2.8645249260000001</v>
      </c>
      <c r="BN11" s="114">
        <v>2.929693426</v>
      </c>
      <c r="BO11" s="114">
        <v>2.995737074</v>
      </c>
      <c r="BP11" s="114">
        <v>3.0597355739999998</v>
      </c>
      <c r="BQ11" s="114">
        <v>3.1184615739999999</v>
      </c>
      <c r="BR11" s="114">
        <v>3.1710830739999998</v>
      </c>
      <c r="BS11" s="114">
        <v>3.2213760740000001</v>
      </c>
      <c r="BT11" s="114">
        <v>3.2753267400000001</v>
      </c>
      <c r="BU11" s="114">
        <v>3.329914789</v>
      </c>
      <c r="BV11" s="114">
        <v>3.3885532889999999</v>
      </c>
      <c r="BW11" s="114">
        <v>3.4523702890000001</v>
      </c>
      <c r="BX11" s="114">
        <v>3.5209227890000001</v>
      </c>
      <c r="BY11" s="114">
        <v>3.5884857299999999</v>
      </c>
      <c r="BZ11" s="114">
        <v>3.6533813679999998</v>
      </c>
      <c r="CA11" s="114">
        <v>3.7192787890000001</v>
      </c>
      <c r="CB11" s="114">
        <v>3.7815627209999998</v>
      </c>
      <c r="CC11" s="114">
        <v>3.839904985</v>
      </c>
      <c r="CD11" s="114">
        <v>3.8977799850000001</v>
      </c>
      <c r="CE11" s="114">
        <v>3.9549778280000001</v>
      </c>
      <c r="CF11" s="114">
        <v>4.0061512889999999</v>
      </c>
      <c r="CG11" s="114">
        <v>4.0655502889999999</v>
      </c>
      <c r="CH11" s="114">
        <v>4.1322230050000002</v>
      </c>
      <c r="CI11" s="114">
        <v>4.2020280049999998</v>
      </c>
      <c r="CJ11" s="114">
        <v>4.2722830050000002</v>
      </c>
      <c r="CK11" s="114">
        <v>4.3373144459999997</v>
      </c>
      <c r="CL11" s="114">
        <v>4.3995029460000001</v>
      </c>
      <c r="CM11" s="114">
        <v>4.4593296909999998</v>
      </c>
      <c r="CN11" s="114">
        <v>4.518031691</v>
      </c>
      <c r="CO11" s="114">
        <v>4.5771886909999999</v>
      </c>
      <c r="CP11" s="114">
        <v>4.6334021620000003</v>
      </c>
      <c r="CQ11" s="114">
        <v>4.6859886619999997</v>
      </c>
      <c r="CR11" s="114">
        <v>4.7390441619999999</v>
      </c>
      <c r="CS11" s="114">
        <v>4.7941142890000004</v>
      </c>
      <c r="CT11" s="114">
        <v>4.8571267889999996</v>
      </c>
      <c r="CU11" s="114">
        <v>4.9234162890000004</v>
      </c>
      <c r="CV11" s="114">
        <v>4.9907381519999996</v>
      </c>
      <c r="CW11" s="114">
        <v>5.0564451520000002</v>
      </c>
      <c r="CX11" s="114">
        <v>5.1202376520000001</v>
      </c>
      <c r="CY11" s="114">
        <v>5.1807146519999998</v>
      </c>
      <c r="CZ11" s="114">
        <v>5.2397191520000002</v>
      </c>
      <c r="DA11">
        <v>5.2959051519999996</v>
      </c>
      <c r="DB11">
        <v>5.3509491520000001</v>
      </c>
      <c r="DC11" s="114">
        <v>5.4077301520000001</v>
      </c>
      <c r="DD11">
        <v>5.4665771520000002</v>
      </c>
      <c r="DE11">
        <v>5.5292056519999999</v>
      </c>
      <c r="DF11">
        <v>5.596935652</v>
      </c>
      <c r="DG11">
        <v>5.6672391519999996</v>
      </c>
      <c r="DH11">
        <v>5.7397366520000004</v>
      </c>
      <c r="DI11">
        <v>5.8057420640000004</v>
      </c>
      <c r="DJ11">
        <v>5.8662690639999999</v>
      </c>
      <c r="DK11">
        <v>5.924547564</v>
      </c>
      <c r="DL11">
        <v>5.9812890640000003</v>
      </c>
      <c r="DM11">
        <v>6.0371506520000002</v>
      </c>
      <c r="DN11">
        <v>6.093618652</v>
      </c>
      <c r="DO11">
        <v>6.1532871519999999</v>
      </c>
      <c r="DP11">
        <v>6.2179661519999998</v>
      </c>
    </row>
    <row r="12" spans="1:125" x14ac:dyDescent="0.25">
      <c r="A12" t="s">
        <v>124</v>
      </c>
      <c r="B12" t="s">
        <v>125</v>
      </c>
      <c r="C12" t="s">
        <v>132</v>
      </c>
      <c r="D12" t="s">
        <v>127</v>
      </c>
      <c r="E12">
        <v>5</v>
      </c>
      <c r="F12" t="s">
        <v>128</v>
      </c>
      <c r="G12" t="s">
        <v>129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14">
        <v>-2.0000000000000002E-5</v>
      </c>
      <c r="AV12">
        <v>2.0000000000000001E-4</v>
      </c>
      <c r="AW12">
        <v>5.3950000000000005E-4</v>
      </c>
      <c r="AX12">
        <v>1.0594999999999999E-3</v>
      </c>
      <c r="AY12">
        <v>1.7394999999999999E-3</v>
      </c>
      <c r="AZ12">
        <v>2.5300000000000001E-3</v>
      </c>
      <c r="BA12">
        <v>3.4995E-3</v>
      </c>
      <c r="BB12">
        <v>4.5100000000000001E-3</v>
      </c>
      <c r="BC12">
        <v>5.5484999999999996E-3</v>
      </c>
      <c r="BD12">
        <v>6.5595000000000002E-3</v>
      </c>
      <c r="BE12">
        <v>7.5799999999999999E-3</v>
      </c>
      <c r="BF12">
        <v>8.5900000000000004E-3</v>
      </c>
      <c r="BG12">
        <v>9.58E-3</v>
      </c>
      <c r="BH12">
        <v>1.05095E-2</v>
      </c>
      <c r="BI12">
        <v>1.1509E-2</v>
      </c>
      <c r="BJ12">
        <v>1.2489999999999999E-2</v>
      </c>
      <c r="BK12">
        <v>1.34295E-2</v>
      </c>
      <c r="BL12">
        <v>1.4349499999999999E-2</v>
      </c>
      <c r="BM12">
        <v>1.52E-2</v>
      </c>
      <c r="BN12">
        <v>1.5890000000000001E-2</v>
      </c>
      <c r="BO12">
        <v>1.644E-2</v>
      </c>
      <c r="BP12">
        <v>1.6799499999999998E-2</v>
      </c>
      <c r="BQ12">
        <v>1.6978500000000001E-2</v>
      </c>
      <c r="BR12">
        <v>1.7059999999999999E-2</v>
      </c>
      <c r="BS12">
        <v>1.6969000000000001E-2</v>
      </c>
      <c r="BT12">
        <v>1.6909E-2</v>
      </c>
      <c r="BU12">
        <v>1.6829500000000001E-2</v>
      </c>
      <c r="BV12">
        <v>1.6858999999999999E-2</v>
      </c>
      <c r="BW12">
        <v>1.68495E-2</v>
      </c>
      <c r="BX12">
        <v>1.6830000000000001E-2</v>
      </c>
      <c r="BY12">
        <v>1.6820000000000002E-2</v>
      </c>
      <c r="BZ12">
        <v>1.6889500000000002E-2</v>
      </c>
      <c r="CA12">
        <v>1.6889999999999999E-2</v>
      </c>
      <c r="CB12">
        <v>1.68495E-2</v>
      </c>
      <c r="CC12">
        <v>1.6978500000000001E-2</v>
      </c>
      <c r="CD12">
        <v>1.6999E-2</v>
      </c>
      <c r="CE12">
        <v>1.7100000000000001E-2</v>
      </c>
      <c r="CF12">
        <v>1.7179E-2</v>
      </c>
      <c r="CG12">
        <v>1.7229999999999999E-2</v>
      </c>
      <c r="CH12">
        <v>1.7350000000000001E-2</v>
      </c>
      <c r="CI12">
        <v>1.746E-2</v>
      </c>
      <c r="CJ12">
        <v>1.7559000000000002E-2</v>
      </c>
      <c r="CK12">
        <v>1.76895E-2</v>
      </c>
      <c r="CL12">
        <v>1.7760000000000001E-2</v>
      </c>
      <c r="CM12">
        <v>1.7919999999999998E-2</v>
      </c>
      <c r="CN12">
        <v>1.8019500000000001E-2</v>
      </c>
      <c r="CO12">
        <v>1.813E-2</v>
      </c>
      <c r="CP12">
        <v>1.8229499999999999E-2</v>
      </c>
      <c r="CQ12">
        <v>1.82995E-2</v>
      </c>
      <c r="CR12">
        <v>1.8478999999999999E-2</v>
      </c>
      <c r="CS12">
        <v>1.8659499999999999E-2</v>
      </c>
      <c r="CT12">
        <v>1.8829499999999999E-2</v>
      </c>
      <c r="CU12">
        <v>1.9019000000000001E-2</v>
      </c>
      <c r="CV12">
        <v>1.9158499999999998E-2</v>
      </c>
      <c r="CW12">
        <v>1.9289000000000001E-2</v>
      </c>
      <c r="CX12">
        <v>1.9429999999999999E-2</v>
      </c>
      <c r="CY12">
        <v>1.9609499999999998E-2</v>
      </c>
      <c r="CZ12">
        <v>1.9739E-2</v>
      </c>
      <c r="DA12">
        <v>1.9938999999999998E-2</v>
      </c>
      <c r="DB12">
        <v>2.00685E-2</v>
      </c>
      <c r="DC12">
        <v>2.0150000000000001E-2</v>
      </c>
      <c r="DD12">
        <v>2.0438999999999999E-2</v>
      </c>
      <c r="DE12">
        <v>2.044E-2</v>
      </c>
      <c r="DF12">
        <v>2.0687000000000001E-2</v>
      </c>
      <c r="DG12">
        <v>2.078E-2</v>
      </c>
      <c r="DH12">
        <v>2.0948499999999998E-2</v>
      </c>
      <c r="DI12">
        <v>2.1048000000000001E-2</v>
      </c>
      <c r="DJ12">
        <v>2.12975E-2</v>
      </c>
      <c r="DK12">
        <v>2.1507999999999999E-2</v>
      </c>
      <c r="DL12">
        <v>2.1680000000000001E-2</v>
      </c>
      <c r="DM12">
        <v>2.20395E-2</v>
      </c>
      <c r="DN12">
        <v>2.1989000000000002E-2</v>
      </c>
      <c r="DO12">
        <v>2.21295E-2</v>
      </c>
      <c r="DP12">
        <v>2.2329000000000002E-2</v>
      </c>
    </row>
    <row r="13" spans="1:125" x14ac:dyDescent="0.25">
      <c r="A13" t="s">
        <v>124</v>
      </c>
      <c r="B13" t="s">
        <v>125</v>
      </c>
      <c r="C13" t="s">
        <v>132</v>
      </c>
      <c r="D13" t="s">
        <v>127</v>
      </c>
      <c r="E13">
        <v>5</v>
      </c>
      <c r="F13" t="s">
        <v>130</v>
      </c>
      <c r="G13" t="s">
        <v>133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14">
        <v>1.0000000000000001E-5</v>
      </c>
      <c r="AV13" s="114">
        <v>1.0000000000000001E-5</v>
      </c>
      <c r="AW13" s="114">
        <v>2.0000000000000002E-5</v>
      </c>
      <c r="AX13" s="114">
        <v>3.0000000000000001E-5</v>
      </c>
      <c r="AY13" s="114">
        <v>3.9499999999999998E-5</v>
      </c>
      <c r="AZ13" s="114">
        <v>4.0000000000000003E-5</v>
      </c>
      <c r="BA13" s="114">
        <v>4.0000000000000003E-5</v>
      </c>
      <c r="BB13" s="114">
        <v>4.0000000000000003E-5</v>
      </c>
      <c r="BC13" s="114">
        <v>5.0000000000000002E-5</v>
      </c>
      <c r="BD13" s="114">
        <v>5.0000000000000002E-5</v>
      </c>
      <c r="BE13" s="114">
        <v>5.0000000000000002E-5</v>
      </c>
      <c r="BF13" s="114">
        <v>5.0000000000000002E-5</v>
      </c>
      <c r="BG13" s="114">
        <v>6.0000000000000002E-5</v>
      </c>
      <c r="BH13" s="114">
        <v>6.0000000000000002E-5</v>
      </c>
      <c r="BI13" s="114">
        <v>6.0000000000000002E-5</v>
      </c>
      <c r="BJ13" s="114">
        <v>6.0000000000000002E-5</v>
      </c>
      <c r="BK13" s="114">
        <v>6.0000000000000002E-5</v>
      </c>
      <c r="BL13" s="114">
        <v>6.9999999999999994E-5</v>
      </c>
      <c r="BM13" s="114">
        <v>6.9999999999999994E-5</v>
      </c>
      <c r="BN13" s="114">
        <v>6.9999999999999994E-5</v>
      </c>
      <c r="BO13" s="114">
        <v>6.9999999999999994E-5</v>
      </c>
      <c r="BP13" s="114">
        <v>6.9999999999999994E-5</v>
      </c>
      <c r="BQ13" s="114">
        <v>6.9999999999999994E-5</v>
      </c>
      <c r="BR13" s="114">
        <v>6.9999999999999994E-5</v>
      </c>
      <c r="BS13" s="114">
        <v>6.9999999999999994E-5</v>
      </c>
      <c r="BT13" s="114">
        <v>6.9999999999999994E-5</v>
      </c>
      <c r="BU13" s="114">
        <v>6.9999999999999994E-5</v>
      </c>
      <c r="BV13" s="114">
        <v>6.9999999999999994E-5</v>
      </c>
      <c r="BW13" s="114">
        <v>6.9999999999999994E-5</v>
      </c>
      <c r="BX13" s="114">
        <v>6.9999999999999994E-5</v>
      </c>
      <c r="BY13" s="114">
        <v>6.9999999999999994E-5</v>
      </c>
      <c r="BZ13" s="114">
        <v>6.9999999999999994E-5</v>
      </c>
      <c r="CA13" s="114">
        <v>6.9999999999999994E-5</v>
      </c>
      <c r="CB13" s="114">
        <v>6.9999999999999994E-5</v>
      </c>
      <c r="CC13" s="114">
        <v>6.9999999999999994E-5</v>
      </c>
      <c r="CD13" s="114">
        <v>6.9999999999999994E-5</v>
      </c>
      <c r="CE13" s="114">
        <v>6.9999999999999994E-5</v>
      </c>
      <c r="CF13" s="114">
        <v>6.9999999999999994E-5</v>
      </c>
      <c r="CG13" s="114">
        <v>6.9999999999999994E-5</v>
      </c>
      <c r="CH13" s="114">
        <v>6.9999999999999994E-5</v>
      </c>
      <c r="CI13" s="114">
        <v>6.9999999999999994E-5</v>
      </c>
      <c r="CJ13" s="114">
        <v>6.9999999999999994E-5</v>
      </c>
      <c r="CK13" s="114">
        <v>6.9999999999999994E-5</v>
      </c>
      <c r="CL13" s="114">
        <v>6.9999999999999994E-5</v>
      </c>
      <c r="CM13" s="114">
        <v>6.9999999999999994E-5</v>
      </c>
      <c r="CN13" s="114">
        <v>6.9999999999999994E-5</v>
      </c>
      <c r="CO13" s="114">
        <v>6.9999999999999994E-5</v>
      </c>
      <c r="CP13" s="114">
        <v>6.9999999999999994E-5</v>
      </c>
      <c r="CQ13" s="114">
        <v>6.9999999999999994E-5</v>
      </c>
      <c r="CR13" s="114">
        <v>6.9999999999999994E-5</v>
      </c>
      <c r="CS13" s="114">
        <v>6.9999999999999994E-5</v>
      </c>
      <c r="CT13" s="114">
        <v>6.9999999999999994E-5</v>
      </c>
      <c r="CU13" s="114">
        <v>6.9999999999999994E-5</v>
      </c>
      <c r="CV13" s="114">
        <v>6.9999999999999994E-5</v>
      </c>
      <c r="CW13" s="114">
        <v>6.9999999999999994E-5</v>
      </c>
      <c r="CX13" s="114">
        <v>6.9999999999999994E-5</v>
      </c>
      <c r="CY13" s="114">
        <v>6.9999999999999994E-5</v>
      </c>
      <c r="CZ13" s="114">
        <v>8.0000000000000007E-5</v>
      </c>
      <c r="DA13" s="114">
        <v>6.9999999999999994E-5</v>
      </c>
      <c r="DB13" s="114">
        <v>6.9999999999999994E-5</v>
      </c>
      <c r="DC13" s="114">
        <v>6.9999999999999994E-5</v>
      </c>
      <c r="DD13" s="114">
        <v>6.9999999999999994E-5</v>
      </c>
      <c r="DE13" s="114">
        <v>6.9999999999999994E-5</v>
      </c>
      <c r="DF13" s="114">
        <v>7.9499999999999994E-5</v>
      </c>
      <c r="DG13" s="114">
        <v>6.9999999999999994E-5</v>
      </c>
      <c r="DH13" s="114">
        <v>6.9999999999999994E-5</v>
      </c>
      <c r="DI13" s="114">
        <v>6.9999999999999994E-5</v>
      </c>
      <c r="DJ13" s="114">
        <v>6.9999999999999994E-5</v>
      </c>
      <c r="DK13" s="114">
        <v>8.0000000000000007E-5</v>
      </c>
      <c r="DL13" s="114">
        <v>7.9499999999999994E-5</v>
      </c>
      <c r="DM13" s="114">
        <v>8.0000000000000007E-5</v>
      </c>
      <c r="DN13" s="114">
        <v>8.0000000000000007E-5</v>
      </c>
      <c r="DO13" s="114">
        <v>8.0000000000000007E-5</v>
      </c>
      <c r="DP13" s="114">
        <v>8.0000000000000007E-5</v>
      </c>
    </row>
    <row r="14" spans="1:125" x14ac:dyDescent="0.25">
      <c r="A14" t="s">
        <v>124</v>
      </c>
      <c r="B14" t="s">
        <v>125</v>
      </c>
      <c r="C14" t="s">
        <v>132</v>
      </c>
      <c r="D14" t="s">
        <v>127</v>
      </c>
      <c r="E14">
        <v>17</v>
      </c>
      <c r="F14" t="s">
        <v>128</v>
      </c>
      <c r="G14" t="s">
        <v>129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2.5999999999999998E-4</v>
      </c>
      <c r="AW14">
        <v>6.6830000000000004E-4</v>
      </c>
      <c r="AX14">
        <v>1.2700000000000001E-3</v>
      </c>
      <c r="AY14">
        <v>2.0300000000000001E-3</v>
      </c>
      <c r="AZ14">
        <v>2.9099999999999998E-3</v>
      </c>
      <c r="BA14">
        <v>3.9399999999999999E-3</v>
      </c>
      <c r="BB14">
        <v>4.9782999999999997E-3</v>
      </c>
      <c r="BC14">
        <v>6.0000000000000001E-3</v>
      </c>
      <c r="BD14">
        <v>7.0000000000000001E-3</v>
      </c>
      <c r="BE14">
        <v>7.9900000000000006E-3</v>
      </c>
      <c r="BF14">
        <v>8.9683000000000002E-3</v>
      </c>
      <c r="BG14">
        <v>9.8799999999999999E-3</v>
      </c>
      <c r="BH14">
        <v>1.0778299999999999E-2</v>
      </c>
      <c r="BI14">
        <v>1.172E-2</v>
      </c>
      <c r="BJ14">
        <v>1.2699999999999999E-2</v>
      </c>
      <c r="BK14">
        <v>1.3650000000000001E-2</v>
      </c>
      <c r="BL14">
        <v>1.4540000000000001E-2</v>
      </c>
      <c r="BM14">
        <v>1.54083E-2</v>
      </c>
      <c r="BN14">
        <v>1.60883E-2</v>
      </c>
      <c r="BO14">
        <v>1.6639999999999999E-2</v>
      </c>
      <c r="BP14">
        <v>1.702E-2</v>
      </c>
      <c r="BQ14">
        <v>1.7219999999999999E-2</v>
      </c>
      <c r="BR14">
        <v>1.7319999999999999E-2</v>
      </c>
      <c r="BS14">
        <v>1.7229999999999999E-2</v>
      </c>
      <c r="BT14">
        <v>1.7180000000000001E-2</v>
      </c>
      <c r="BU14">
        <v>1.7139999999999999E-2</v>
      </c>
      <c r="BV14">
        <v>1.7180000000000001E-2</v>
      </c>
      <c r="BW14">
        <v>1.7170000000000001E-2</v>
      </c>
      <c r="BX14">
        <v>1.7168300000000001E-2</v>
      </c>
      <c r="BY14">
        <v>1.7178300000000001E-2</v>
      </c>
      <c r="BZ14">
        <v>1.72566E-2</v>
      </c>
      <c r="CA14">
        <v>1.72683E-2</v>
      </c>
      <c r="CB14">
        <v>1.72883E-2</v>
      </c>
      <c r="CC14">
        <v>1.73683E-2</v>
      </c>
      <c r="CD14">
        <v>1.7399999999999999E-2</v>
      </c>
      <c r="CE14">
        <v>1.7510000000000001E-2</v>
      </c>
      <c r="CF14">
        <v>1.762E-2</v>
      </c>
      <c r="CG14">
        <v>1.7678300000000001E-2</v>
      </c>
      <c r="CH14">
        <v>1.7816599999999998E-2</v>
      </c>
      <c r="CI14">
        <v>1.7908299999999999E-2</v>
      </c>
      <c r="CJ14">
        <v>1.80383E-2</v>
      </c>
      <c r="CK14">
        <v>1.8180000000000002E-2</v>
      </c>
      <c r="CL14">
        <v>1.8249999999999999E-2</v>
      </c>
      <c r="CM14">
        <v>1.8418299999999999E-2</v>
      </c>
      <c r="CN14">
        <v>1.8554899999999999E-2</v>
      </c>
      <c r="CO14">
        <v>1.86483E-2</v>
      </c>
      <c r="CP14">
        <v>1.8749999999999999E-2</v>
      </c>
      <c r="CQ14">
        <v>1.882E-2</v>
      </c>
      <c r="CR14">
        <v>1.9040000000000001E-2</v>
      </c>
      <c r="CS14">
        <v>1.9230000000000001E-2</v>
      </c>
      <c r="CT14">
        <v>1.94066E-2</v>
      </c>
      <c r="CU14">
        <v>1.9599999999999999E-2</v>
      </c>
      <c r="CV14">
        <v>1.97383E-2</v>
      </c>
      <c r="CW14">
        <v>1.9890000000000001E-2</v>
      </c>
      <c r="CX14">
        <v>2.00632E-2</v>
      </c>
      <c r="CY14">
        <v>2.0230000000000001E-2</v>
      </c>
      <c r="CZ14">
        <v>2.0330000000000001E-2</v>
      </c>
      <c r="DA14">
        <v>2.0580000000000001E-2</v>
      </c>
      <c r="DB14">
        <v>2.0684899999999999E-2</v>
      </c>
      <c r="DC14">
        <v>2.085E-2</v>
      </c>
      <c r="DD14">
        <v>2.1036599999999999E-2</v>
      </c>
      <c r="DE14">
        <v>2.1178300000000001E-2</v>
      </c>
      <c r="DF14">
        <v>2.1406600000000001E-2</v>
      </c>
      <c r="DG14">
        <v>2.1546599999999999E-2</v>
      </c>
      <c r="DH14">
        <v>2.17083E-2</v>
      </c>
      <c r="DI14">
        <v>2.1829999999999999E-2</v>
      </c>
      <c r="DJ14">
        <v>2.2056599999999999E-2</v>
      </c>
      <c r="DK14">
        <v>2.22883E-2</v>
      </c>
      <c r="DL14">
        <v>2.2486599999999999E-2</v>
      </c>
      <c r="DM14">
        <v>2.2748299999999999E-2</v>
      </c>
      <c r="DN14">
        <v>2.283E-2</v>
      </c>
      <c r="DO14">
        <v>2.3019999999999999E-2</v>
      </c>
      <c r="DP14">
        <v>2.3210000000000001E-2</v>
      </c>
    </row>
    <row r="15" spans="1:125" x14ac:dyDescent="0.25">
      <c r="A15" t="s">
        <v>124</v>
      </c>
      <c r="B15" t="s">
        <v>125</v>
      </c>
      <c r="C15" t="s">
        <v>132</v>
      </c>
      <c r="D15" t="s">
        <v>127</v>
      </c>
      <c r="E15">
        <v>17</v>
      </c>
      <c r="F15" t="s">
        <v>130</v>
      </c>
      <c r="G15" t="s">
        <v>133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14">
        <v>1.0000000000000001E-5</v>
      </c>
      <c r="AV15" s="114">
        <v>2.0000000000000002E-5</v>
      </c>
      <c r="AW15" s="114">
        <v>3.0000000000000001E-5</v>
      </c>
      <c r="AX15" s="114">
        <v>4.0000000000000003E-5</v>
      </c>
      <c r="AY15" s="114">
        <v>5.0000000000000002E-5</v>
      </c>
      <c r="AZ15" s="114">
        <v>5.0000000000000002E-5</v>
      </c>
      <c r="BA15" s="114">
        <v>6.0000000000000002E-5</v>
      </c>
      <c r="BB15" s="114">
        <v>6.0000000000000002E-5</v>
      </c>
      <c r="BC15" s="114">
        <v>6.0000000000000002E-5</v>
      </c>
      <c r="BD15" s="114">
        <v>6.0000000000000002E-5</v>
      </c>
      <c r="BE15" s="114">
        <v>6.9999999999999994E-5</v>
      </c>
      <c r="BF15" s="114">
        <v>6.9999999999999994E-5</v>
      </c>
      <c r="BG15" s="114">
        <v>6.9999999999999994E-5</v>
      </c>
      <c r="BH15" s="114">
        <v>6.9999999999999994E-5</v>
      </c>
      <c r="BI15" s="114">
        <v>8.0000000000000007E-5</v>
      </c>
      <c r="BJ15" s="114">
        <v>8.0000000000000007E-5</v>
      </c>
      <c r="BK15" s="114">
        <v>8.0000000000000007E-5</v>
      </c>
      <c r="BL15" s="114">
        <v>8.0000000000000007E-5</v>
      </c>
      <c r="BM15" s="114">
        <v>8.0000000000000007E-5</v>
      </c>
      <c r="BN15" s="114">
        <v>8.0000000000000007E-5</v>
      </c>
      <c r="BO15" s="114">
        <v>8.0000000000000007E-5</v>
      </c>
      <c r="BP15" s="114">
        <v>8.0000000000000007E-5</v>
      </c>
      <c r="BQ15" s="114">
        <v>8.0000000000000007E-5</v>
      </c>
      <c r="BR15" s="114">
        <v>8.0000000000000007E-5</v>
      </c>
      <c r="BS15" s="114">
        <v>8.0000000000000007E-5</v>
      </c>
      <c r="BT15" s="114">
        <v>8.8300000000000005E-5</v>
      </c>
      <c r="BU15" s="114">
        <v>8.0000000000000007E-5</v>
      </c>
      <c r="BV15" s="114">
        <v>8.0000000000000007E-5</v>
      </c>
      <c r="BW15" s="114">
        <v>8.0000000000000007E-5</v>
      </c>
      <c r="BX15" s="114">
        <v>8.0000000000000007E-5</v>
      </c>
      <c r="BY15" s="114">
        <v>8.0000000000000007E-5</v>
      </c>
      <c r="BZ15" s="114">
        <v>8.0000000000000007E-5</v>
      </c>
      <c r="CA15" s="114">
        <v>8.0000000000000007E-5</v>
      </c>
      <c r="CB15" s="114">
        <v>8.0000000000000007E-5</v>
      </c>
      <c r="CC15" s="114">
        <v>8.0000000000000007E-5</v>
      </c>
      <c r="CD15" s="114">
        <v>8.0000000000000007E-5</v>
      </c>
      <c r="CE15" s="114">
        <v>8.0000000000000007E-5</v>
      </c>
      <c r="CF15" s="114">
        <v>8.0000000000000007E-5</v>
      </c>
      <c r="CG15" s="114">
        <v>8.0000000000000007E-5</v>
      </c>
      <c r="CH15" s="114">
        <v>8.0000000000000007E-5</v>
      </c>
      <c r="CI15" s="114">
        <v>8.0000000000000007E-5</v>
      </c>
      <c r="CJ15" s="114">
        <v>8.0000000000000007E-5</v>
      </c>
      <c r="CK15" s="114">
        <v>8.0000000000000007E-5</v>
      </c>
      <c r="CL15" s="114">
        <v>8.0000000000000007E-5</v>
      </c>
      <c r="CM15" s="114">
        <v>8.0000000000000007E-5</v>
      </c>
      <c r="CN15" s="114">
        <v>8.0000000000000007E-5</v>
      </c>
      <c r="CO15" s="114">
        <v>8.0000000000000007E-5</v>
      </c>
      <c r="CP15" s="114">
        <v>8.0000000000000007E-5</v>
      </c>
      <c r="CQ15" s="114">
        <v>8.0000000000000007E-5</v>
      </c>
      <c r="CR15" s="114">
        <v>8.0000000000000007E-5</v>
      </c>
      <c r="CS15" s="114">
        <v>8.0000000000000007E-5</v>
      </c>
      <c r="CT15" s="114">
        <v>8.0000000000000007E-5</v>
      </c>
      <c r="CU15" s="114">
        <v>8.0000000000000007E-5</v>
      </c>
      <c r="CV15" s="114">
        <v>8.0000000000000007E-5</v>
      </c>
      <c r="CW15" s="114">
        <v>8.0000000000000007E-5</v>
      </c>
      <c r="CX15" s="114">
        <v>8.0000000000000007E-5</v>
      </c>
      <c r="CY15" s="114">
        <v>9.0000000000000006E-5</v>
      </c>
      <c r="CZ15" s="114">
        <v>9.0000000000000006E-5</v>
      </c>
      <c r="DA15" s="114">
        <v>9.0000000000000006E-5</v>
      </c>
      <c r="DB15" s="114">
        <v>8.0000000000000007E-5</v>
      </c>
      <c r="DC15" s="114">
        <v>9.0000000000000006E-5</v>
      </c>
      <c r="DD15" s="114">
        <v>9.0000000000000006E-5</v>
      </c>
      <c r="DE15" s="114">
        <v>9.0000000000000006E-5</v>
      </c>
      <c r="DF15" s="114">
        <v>9.0000000000000006E-5</v>
      </c>
      <c r="DG15" s="114">
        <v>9.0000000000000006E-5</v>
      </c>
      <c r="DH15" s="114">
        <v>9.0000000000000006E-5</v>
      </c>
      <c r="DI15" s="114">
        <v>9.0000000000000006E-5</v>
      </c>
      <c r="DJ15" s="114">
        <v>9.0000000000000006E-5</v>
      </c>
      <c r="DK15" s="114">
        <v>9.0000000000000006E-5</v>
      </c>
      <c r="DL15" s="114">
        <v>9.0000000000000006E-5</v>
      </c>
      <c r="DM15" s="114">
        <v>9.0000000000000006E-5</v>
      </c>
      <c r="DN15" s="114">
        <v>9.0000000000000006E-5</v>
      </c>
      <c r="DO15" s="114">
        <v>9.0000000000000006E-5</v>
      </c>
      <c r="DP15" s="114">
        <v>9.0000000000000006E-5</v>
      </c>
    </row>
    <row r="16" spans="1:125" x14ac:dyDescent="0.25">
      <c r="A16" t="s">
        <v>124</v>
      </c>
      <c r="B16" t="s">
        <v>125</v>
      </c>
      <c r="C16" t="s">
        <v>132</v>
      </c>
      <c r="D16" t="s">
        <v>127</v>
      </c>
      <c r="E16">
        <v>50</v>
      </c>
      <c r="F16" t="s">
        <v>128</v>
      </c>
      <c r="G16" t="s">
        <v>129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2.9E-4</v>
      </c>
      <c r="AW16">
        <v>7.2999999999999996E-4</v>
      </c>
      <c r="AX16" s="114">
        <v>1.39E-3</v>
      </c>
      <c r="AY16">
        <v>2.2000000000000001E-3</v>
      </c>
      <c r="AZ16">
        <v>3.1099999999999999E-3</v>
      </c>
      <c r="BA16">
        <v>4.1700000000000001E-3</v>
      </c>
      <c r="BB16">
        <v>5.2399999999999999E-3</v>
      </c>
      <c r="BC16">
        <v>6.2700000000000004E-3</v>
      </c>
      <c r="BD16">
        <v>7.28E-3</v>
      </c>
      <c r="BE16">
        <v>8.2699999999999996E-3</v>
      </c>
      <c r="BF16">
        <v>9.2399999999999999E-3</v>
      </c>
      <c r="BG16">
        <v>1.0155000000000001E-2</v>
      </c>
      <c r="BH16">
        <v>1.1050000000000001E-2</v>
      </c>
      <c r="BI16">
        <v>1.1990000000000001E-2</v>
      </c>
      <c r="BJ16">
        <v>1.2959999999999999E-2</v>
      </c>
      <c r="BK16">
        <v>1.392E-2</v>
      </c>
      <c r="BL16">
        <v>1.4840000000000001E-2</v>
      </c>
      <c r="BM16">
        <v>1.5740000000000001E-2</v>
      </c>
      <c r="BN16">
        <v>1.6469999999999999E-2</v>
      </c>
      <c r="BO16">
        <v>1.7090000000000001E-2</v>
      </c>
      <c r="BP16">
        <v>1.7520000000000001E-2</v>
      </c>
      <c r="BQ16">
        <v>1.78E-2</v>
      </c>
      <c r="BR16">
        <v>1.796E-2</v>
      </c>
      <c r="BS16">
        <v>1.7950000000000001E-2</v>
      </c>
      <c r="BT16">
        <v>1.8005E-2</v>
      </c>
      <c r="BU16">
        <v>1.8044999999999999E-2</v>
      </c>
      <c r="BV16">
        <v>1.8165000000000001E-2</v>
      </c>
      <c r="BW16">
        <v>1.8245000000000001E-2</v>
      </c>
      <c r="BX16">
        <v>1.8329999999999999E-2</v>
      </c>
      <c r="BY16">
        <v>1.8409999999999999E-2</v>
      </c>
      <c r="BZ16">
        <v>1.8554999999999999E-2</v>
      </c>
      <c r="CA16">
        <v>1.865E-2</v>
      </c>
      <c r="CB16">
        <v>1.8749999999999999E-2</v>
      </c>
      <c r="CC16">
        <v>1.891E-2</v>
      </c>
      <c r="CD16">
        <v>1.9009999999999999E-2</v>
      </c>
      <c r="CE16">
        <v>1.9199999999999998E-2</v>
      </c>
      <c r="CF16">
        <v>1.9349999999999999E-2</v>
      </c>
      <c r="CG16">
        <v>1.95E-2</v>
      </c>
      <c r="CH16">
        <v>1.9675000000000002E-2</v>
      </c>
      <c r="CI16">
        <v>1.9845000000000002E-2</v>
      </c>
      <c r="CJ16">
        <v>0.02</v>
      </c>
      <c r="CK16">
        <v>2.0199999999999999E-2</v>
      </c>
      <c r="CL16">
        <v>2.0355000000000002E-2</v>
      </c>
      <c r="CM16">
        <v>2.0500000000000001E-2</v>
      </c>
      <c r="CN16">
        <v>2.0695000000000002E-2</v>
      </c>
      <c r="CO16">
        <v>2.0825E-2</v>
      </c>
      <c r="CP16">
        <v>2.1014999999999999E-2</v>
      </c>
      <c r="CQ16">
        <v>2.1114999999999998E-2</v>
      </c>
      <c r="CR16">
        <v>2.1329999999999998E-2</v>
      </c>
      <c r="CS16">
        <v>2.1555000000000001E-2</v>
      </c>
      <c r="CT16">
        <v>2.1735000000000001E-2</v>
      </c>
      <c r="CU16">
        <v>2.198E-2</v>
      </c>
      <c r="CV16">
        <v>2.2145000000000001E-2</v>
      </c>
      <c r="CW16">
        <v>2.2355E-2</v>
      </c>
      <c r="CX16">
        <v>2.2509999999999999E-2</v>
      </c>
      <c r="CY16">
        <v>2.273E-2</v>
      </c>
      <c r="CZ16">
        <v>2.2904999999999998E-2</v>
      </c>
      <c r="DA16">
        <v>2.3099999999999999E-2</v>
      </c>
      <c r="DB16">
        <v>2.3275000000000001E-2</v>
      </c>
      <c r="DC16">
        <v>2.3535E-2</v>
      </c>
      <c r="DD16">
        <v>2.3720000000000001E-2</v>
      </c>
      <c r="DE16">
        <v>2.3855000000000001E-2</v>
      </c>
      <c r="DF16">
        <v>2.409E-2</v>
      </c>
      <c r="DG16">
        <v>2.4264999999999998E-2</v>
      </c>
      <c r="DH16">
        <v>2.4469999999999999E-2</v>
      </c>
      <c r="DI16">
        <v>2.461E-2</v>
      </c>
      <c r="DJ16">
        <v>2.479E-2</v>
      </c>
      <c r="DK16">
        <v>2.5024999999999999E-2</v>
      </c>
      <c r="DL16">
        <v>2.5250000000000002E-2</v>
      </c>
      <c r="DM16">
        <v>2.554E-2</v>
      </c>
      <c r="DN16">
        <v>2.5770000000000001E-2</v>
      </c>
      <c r="DO16">
        <v>2.5780000000000001E-2</v>
      </c>
      <c r="DP16">
        <v>2.6179999999999998E-2</v>
      </c>
    </row>
    <row r="17" spans="1:120" x14ac:dyDescent="0.25">
      <c r="A17" t="s">
        <v>124</v>
      </c>
      <c r="B17" t="s">
        <v>125</v>
      </c>
      <c r="C17" t="s">
        <v>132</v>
      </c>
      <c r="D17" t="s">
        <v>127</v>
      </c>
      <c r="E17">
        <v>50</v>
      </c>
      <c r="F17" t="s">
        <v>130</v>
      </c>
      <c r="G17" t="s">
        <v>133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14">
        <v>2.0000000000000002E-5</v>
      </c>
      <c r="AV17" s="114">
        <v>3.0000000000000001E-5</v>
      </c>
      <c r="AW17" s="114">
        <v>5.0000000000000002E-5</v>
      </c>
      <c r="AX17" s="114">
        <v>6.0000000000000002E-5</v>
      </c>
      <c r="AY17" s="114">
        <v>6.9999999999999994E-5</v>
      </c>
      <c r="AZ17" s="114">
        <v>8.0000000000000007E-5</v>
      </c>
      <c r="BA17" s="114">
        <v>8.0000000000000007E-5</v>
      </c>
      <c r="BB17" s="114">
        <v>9.0000000000000006E-5</v>
      </c>
      <c r="BC17" s="114">
        <v>9.0000000000000006E-5</v>
      </c>
      <c r="BD17" s="114">
        <v>9.0000000000000006E-5</v>
      </c>
      <c r="BE17" s="114">
        <v>9.0000000000000006E-5</v>
      </c>
      <c r="BF17" s="114">
        <v>9.0000000000000006E-5</v>
      </c>
      <c r="BG17" s="114">
        <v>9.0000000000000006E-5</v>
      </c>
      <c r="BH17" s="114">
        <v>9.0000000000000006E-5</v>
      </c>
      <c r="BI17" s="114">
        <v>1E-4</v>
      </c>
      <c r="BJ17" s="114">
        <v>1E-4</v>
      </c>
      <c r="BK17" s="114">
        <v>1E-4</v>
      </c>
      <c r="BL17">
        <v>1E-4</v>
      </c>
      <c r="BM17">
        <v>1E-4</v>
      </c>
      <c r="BN17">
        <v>1E-4</v>
      </c>
      <c r="BO17">
        <v>1E-4</v>
      </c>
      <c r="BP17">
        <v>1E-4</v>
      </c>
      <c r="BQ17">
        <v>1E-4</v>
      </c>
      <c r="BR17">
        <v>1E-4</v>
      </c>
      <c r="BS17">
        <v>1E-4</v>
      </c>
      <c r="BT17">
        <v>1E-4</v>
      </c>
      <c r="BU17">
        <v>1E-4</v>
      </c>
      <c r="BV17">
        <v>1E-4</v>
      </c>
      <c r="BW17">
        <v>1E-4</v>
      </c>
      <c r="BX17">
        <v>1E-4</v>
      </c>
      <c r="BY17">
        <v>1E-4</v>
      </c>
      <c r="BZ17">
        <v>1E-4</v>
      </c>
      <c r="CA17">
        <v>1E-4</v>
      </c>
      <c r="CB17">
        <v>1E-4</v>
      </c>
      <c r="CC17">
        <v>1E-4</v>
      </c>
      <c r="CD17">
        <v>1E-4</v>
      </c>
      <c r="CE17">
        <v>1E-4</v>
      </c>
      <c r="CF17">
        <v>1E-4</v>
      </c>
      <c r="CG17">
        <v>1E-4</v>
      </c>
      <c r="CH17">
        <v>1E-4</v>
      </c>
      <c r="CI17">
        <v>1E-4</v>
      </c>
      <c r="CJ17">
        <v>1E-4</v>
      </c>
      <c r="CK17">
        <v>1E-4</v>
      </c>
      <c r="CL17">
        <v>1E-4</v>
      </c>
      <c r="CM17">
        <v>1E-4</v>
      </c>
      <c r="CN17">
        <v>1E-4</v>
      </c>
      <c r="CO17">
        <v>1E-4</v>
      </c>
      <c r="CP17">
        <v>1E-4</v>
      </c>
      <c r="CQ17">
        <v>1E-4</v>
      </c>
      <c r="CR17">
        <v>1E-4</v>
      </c>
      <c r="CS17">
        <v>1.1E-4</v>
      </c>
      <c r="CT17">
        <v>1E-4</v>
      </c>
      <c r="CU17">
        <v>1.1E-4</v>
      </c>
      <c r="CV17">
        <v>1.1E-4</v>
      </c>
      <c r="CW17">
        <v>1.1E-4</v>
      </c>
      <c r="CX17">
        <v>1.1E-4</v>
      </c>
      <c r="CY17">
        <v>1.1E-4</v>
      </c>
      <c r="CZ17">
        <v>1.1E-4</v>
      </c>
      <c r="DA17">
        <v>1.1E-4</v>
      </c>
      <c r="DB17">
        <v>1.1E-4</v>
      </c>
      <c r="DC17">
        <v>1.1E-4</v>
      </c>
      <c r="DD17">
        <v>1.1E-4</v>
      </c>
      <c r="DE17">
        <v>1.1E-4</v>
      </c>
      <c r="DF17">
        <v>1.1E-4</v>
      </c>
      <c r="DG17">
        <v>1.1E-4</v>
      </c>
      <c r="DH17">
        <v>1.1E-4</v>
      </c>
      <c r="DI17">
        <v>1.1E-4</v>
      </c>
      <c r="DJ17">
        <v>1.1E-4</v>
      </c>
      <c r="DK17">
        <v>1.1E-4</v>
      </c>
      <c r="DL17">
        <v>1.1E-4</v>
      </c>
      <c r="DM17">
        <v>1.1E-4</v>
      </c>
      <c r="DN17">
        <v>1.1E-4</v>
      </c>
      <c r="DO17">
        <v>1.1E-4</v>
      </c>
      <c r="DP17">
        <v>1.1E-4</v>
      </c>
    </row>
    <row r="18" spans="1:120" x14ac:dyDescent="0.25">
      <c r="A18" t="s">
        <v>124</v>
      </c>
      <c r="B18" t="s">
        <v>125</v>
      </c>
      <c r="C18" t="s">
        <v>132</v>
      </c>
      <c r="D18" t="s">
        <v>127</v>
      </c>
      <c r="E18">
        <v>83</v>
      </c>
      <c r="F18" t="s">
        <v>128</v>
      </c>
      <c r="G18" t="s">
        <v>129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14">
        <v>1.0000000000000001E-5</v>
      </c>
      <c r="AV18">
        <v>3.1E-4</v>
      </c>
      <c r="AW18">
        <v>7.9000000000000001E-4</v>
      </c>
      <c r="AX18">
        <v>1.48E-3</v>
      </c>
      <c r="AY18">
        <v>2.33E-3</v>
      </c>
      <c r="AZ18">
        <v>3.2816999999999998E-3</v>
      </c>
      <c r="BA18">
        <v>4.3899999999999998E-3</v>
      </c>
      <c r="BB18">
        <v>5.4816999999999999E-3</v>
      </c>
      <c r="BC18">
        <v>6.5500000000000003E-3</v>
      </c>
      <c r="BD18">
        <v>7.5716999999999998E-3</v>
      </c>
      <c r="BE18">
        <v>8.6E-3</v>
      </c>
      <c r="BF18">
        <v>9.6016999999999995E-3</v>
      </c>
      <c r="BG18">
        <v>1.055E-2</v>
      </c>
      <c r="BH18">
        <v>1.1469999999999999E-2</v>
      </c>
      <c r="BI18">
        <v>1.2460000000000001E-2</v>
      </c>
      <c r="BJ18">
        <v>1.34717E-2</v>
      </c>
      <c r="BK18">
        <v>1.44317E-2</v>
      </c>
      <c r="BL18">
        <v>1.54217E-2</v>
      </c>
      <c r="BM18">
        <v>1.6389999999999998E-2</v>
      </c>
      <c r="BN18">
        <v>1.7171700000000002E-2</v>
      </c>
      <c r="BO18">
        <v>1.78117E-2</v>
      </c>
      <c r="BP18">
        <v>1.8313400000000001E-2</v>
      </c>
      <c r="BQ18">
        <v>1.86617E-2</v>
      </c>
      <c r="BR18">
        <v>1.8863399999999999E-2</v>
      </c>
      <c r="BS18">
        <v>1.8891700000000001E-2</v>
      </c>
      <c r="BT18">
        <v>1.8981700000000001E-2</v>
      </c>
      <c r="BU18">
        <v>1.9051700000000001E-2</v>
      </c>
      <c r="BV18">
        <v>1.924E-2</v>
      </c>
      <c r="BW18">
        <v>1.9385099999999999E-2</v>
      </c>
      <c r="BX18">
        <v>1.95117E-2</v>
      </c>
      <c r="BY18">
        <v>1.966E-2</v>
      </c>
      <c r="BZ18">
        <v>1.9871699999999999E-2</v>
      </c>
      <c r="CA18">
        <v>2.0029999999999999E-2</v>
      </c>
      <c r="CB18">
        <v>2.018E-2</v>
      </c>
      <c r="CC18">
        <v>2.0379999999999999E-2</v>
      </c>
      <c r="CD18">
        <v>2.053E-2</v>
      </c>
      <c r="CE18">
        <v>2.0750000000000001E-2</v>
      </c>
      <c r="CF18">
        <v>2.0971699999999999E-2</v>
      </c>
      <c r="CG18">
        <v>2.1139999999999999E-2</v>
      </c>
      <c r="CH18">
        <v>2.1333399999999999E-2</v>
      </c>
      <c r="CI18">
        <v>2.1559999999999999E-2</v>
      </c>
      <c r="CJ18">
        <v>2.1741699999999999E-2</v>
      </c>
      <c r="CK18">
        <v>2.196E-2</v>
      </c>
      <c r="CL18">
        <v>2.2191700000000002E-2</v>
      </c>
      <c r="CM18">
        <v>2.2373400000000002E-2</v>
      </c>
      <c r="CN18">
        <v>2.2626799999999999E-2</v>
      </c>
      <c r="CO18">
        <v>2.2803400000000001E-2</v>
      </c>
      <c r="CP18">
        <v>2.3099999999999999E-2</v>
      </c>
      <c r="CQ18">
        <v>2.3221700000000001E-2</v>
      </c>
      <c r="CR18">
        <v>2.3493400000000001E-2</v>
      </c>
      <c r="CS18">
        <v>2.384E-2</v>
      </c>
      <c r="CT18">
        <v>2.4041699999999999E-2</v>
      </c>
      <c r="CU18">
        <v>2.4376800000000001E-2</v>
      </c>
      <c r="CV18">
        <v>2.4616800000000001E-2</v>
      </c>
      <c r="CW18">
        <v>2.4879999999999999E-2</v>
      </c>
      <c r="CX18">
        <v>2.49185E-2</v>
      </c>
      <c r="CY18">
        <v>2.53817E-2</v>
      </c>
      <c r="CZ18">
        <v>2.55617E-2</v>
      </c>
      <c r="DA18">
        <v>2.5815100000000001E-2</v>
      </c>
      <c r="DB18">
        <v>2.6051700000000001E-2</v>
      </c>
      <c r="DC18">
        <v>2.63117E-2</v>
      </c>
      <c r="DD18">
        <v>2.6616799999999999E-2</v>
      </c>
      <c r="DE18">
        <v>2.6705099999999999E-2</v>
      </c>
      <c r="DF18">
        <v>2.6941699999999999E-2</v>
      </c>
      <c r="DG18">
        <v>2.7279999999999999E-2</v>
      </c>
      <c r="DH18">
        <v>2.7493400000000001E-2</v>
      </c>
      <c r="DI18">
        <v>2.7648499999999999E-2</v>
      </c>
      <c r="DJ18">
        <v>2.8171700000000001E-2</v>
      </c>
      <c r="DK18">
        <v>2.827E-2</v>
      </c>
      <c r="DL18">
        <v>2.85651E-2</v>
      </c>
      <c r="DM18">
        <v>2.9031700000000001E-2</v>
      </c>
      <c r="DN18">
        <v>2.90417E-2</v>
      </c>
      <c r="DO18">
        <v>2.9489999999999999E-2</v>
      </c>
      <c r="DP18">
        <v>2.9851699999999998E-2</v>
      </c>
    </row>
    <row r="19" spans="1:120" x14ac:dyDescent="0.25">
      <c r="A19" t="s">
        <v>124</v>
      </c>
      <c r="B19" t="s">
        <v>125</v>
      </c>
      <c r="C19" t="s">
        <v>132</v>
      </c>
      <c r="D19" t="s">
        <v>127</v>
      </c>
      <c r="E19">
        <v>83</v>
      </c>
      <c r="F19" t="s">
        <v>130</v>
      </c>
      <c r="G19" t="s">
        <v>133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14">
        <v>1.0000000000000001E-5</v>
      </c>
      <c r="AU19" s="114">
        <v>2.0000000000000002E-5</v>
      </c>
      <c r="AV19" s="114">
        <v>4.0000000000000003E-5</v>
      </c>
      <c r="AW19" s="114">
        <v>6.0000000000000002E-5</v>
      </c>
      <c r="AX19" s="114">
        <v>9.0000000000000006E-5</v>
      </c>
      <c r="AY19">
        <v>1E-4</v>
      </c>
      <c r="AZ19">
        <v>1.1E-4</v>
      </c>
      <c r="BA19">
        <v>1.2E-4</v>
      </c>
      <c r="BB19">
        <v>1.2E-4</v>
      </c>
      <c r="BC19">
        <v>1.2E-4</v>
      </c>
      <c r="BD19">
        <v>1.2E-4</v>
      </c>
      <c r="BE19">
        <v>1.2E-4</v>
      </c>
      <c r="BF19">
        <v>1.2E-4</v>
      </c>
      <c r="BG19">
        <v>1.2E-4</v>
      </c>
      <c r="BH19">
        <v>1.2E-4</v>
      </c>
      <c r="BI19">
        <v>1.2E-4</v>
      </c>
      <c r="BJ19">
        <v>1.2E-4</v>
      </c>
      <c r="BK19">
        <v>1.2E-4</v>
      </c>
      <c r="BL19">
        <v>1.2E-4</v>
      </c>
      <c r="BM19">
        <v>1.2999999999999999E-4</v>
      </c>
      <c r="BN19">
        <v>1.2999999999999999E-4</v>
      </c>
      <c r="BO19">
        <v>1.2999999999999999E-4</v>
      </c>
      <c r="BP19">
        <v>1.2999999999999999E-4</v>
      </c>
      <c r="BQ19">
        <v>1.2999999999999999E-4</v>
      </c>
      <c r="BR19">
        <v>1.2999999999999999E-4</v>
      </c>
      <c r="BS19">
        <v>1.2999999999999999E-4</v>
      </c>
      <c r="BT19">
        <v>1.2999999999999999E-4</v>
      </c>
      <c r="BU19">
        <v>1.2999999999999999E-4</v>
      </c>
      <c r="BV19">
        <v>1.2999999999999999E-4</v>
      </c>
      <c r="BW19">
        <v>1.2999999999999999E-4</v>
      </c>
      <c r="BX19">
        <v>1.2999999999999999E-4</v>
      </c>
      <c r="BY19">
        <v>1.2999999999999999E-4</v>
      </c>
      <c r="BZ19">
        <v>1.2999999999999999E-4</v>
      </c>
      <c r="CA19">
        <v>1.2999999999999999E-4</v>
      </c>
      <c r="CB19">
        <v>1.2999999999999999E-4</v>
      </c>
      <c r="CC19">
        <v>1.2999999999999999E-4</v>
      </c>
      <c r="CD19">
        <v>1.2999999999999999E-4</v>
      </c>
      <c r="CE19">
        <v>1.2999999999999999E-4</v>
      </c>
      <c r="CF19">
        <v>1.2999999999999999E-4</v>
      </c>
      <c r="CG19">
        <v>1.2999999999999999E-4</v>
      </c>
      <c r="CH19">
        <v>1.2999999999999999E-4</v>
      </c>
      <c r="CI19">
        <v>1.2999999999999999E-4</v>
      </c>
      <c r="CJ19">
        <v>1.2999999999999999E-4</v>
      </c>
      <c r="CK19">
        <v>1.2999999999999999E-4</v>
      </c>
      <c r="CL19">
        <v>1.2999999999999999E-4</v>
      </c>
      <c r="CM19">
        <v>1.2999999999999999E-4</v>
      </c>
      <c r="CN19">
        <v>1.2999999999999999E-4</v>
      </c>
      <c r="CO19">
        <v>1.2999999999999999E-4</v>
      </c>
      <c r="CP19">
        <v>1.2999999999999999E-4</v>
      </c>
      <c r="CQ19">
        <v>1.2999999999999999E-4</v>
      </c>
      <c r="CR19">
        <v>1.2999999999999999E-4</v>
      </c>
      <c r="CS19">
        <v>1.2999999999999999E-4</v>
      </c>
      <c r="CT19">
        <v>1.2999999999999999E-4</v>
      </c>
      <c r="CU19">
        <v>1.2999999999999999E-4</v>
      </c>
      <c r="CV19">
        <v>1.2999999999999999E-4</v>
      </c>
      <c r="CW19">
        <v>1.2999999999999999E-4</v>
      </c>
      <c r="CX19">
        <v>1.2999999999999999E-4</v>
      </c>
      <c r="CY19">
        <v>1.2999999999999999E-4</v>
      </c>
      <c r="CZ19">
        <v>1.3999999999999999E-4</v>
      </c>
      <c r="DA19">
        <v>1.3999999999999999E-4</v>
      </c>
      <c r="DB19">
        <v>1.3999999999999999E-4</v>
      </c>
      <c r="DC19">
        <v>1.3999999999999999E-4</v>
      </c>
      <c r="DD19">
        <v>1.3999999999999999E-4</v>
      </c>
      <c r="DE19">
        <v>1.3999999999999999E-4</v>
      </c>
      <c r="DF19">
        <v>1.3999999999999999E-4</v>
      </c>
      <c r="DG19">
        <v>1.3999999999999999E-4</v>
      </c>
      <c r="DH19">
        <v>1.3999999999999999E-4</v>
      </c>
      <c r="DI19">
        <v>1.3999999999999999E-4</v>
      </c>
      <c r="DJ19">
        <v>1.3999999999999999E-4</v>
      </c>
      <c r="DK19">
        <v>1.3999999999999999E-4</v>
      </c>
      <c r="DL19">
        <v>1.3999999999999999E-4</v>
      </c>
      <c r="DM19">
        <v>1.417E-4</v>
      </c>
      <c r="DN19">
        <v>1.3999999999999999E-4</v>
      </c>
      <c r="DO19">
        <v>1.3999999999999999E-4</v>
      </c>
      <c r="DP19">
        <v>1.4999999999999999E-4</v>
      </c>
    </row>
    <row r="20" spans="1:120" x14ac:dyDescent="0.25">
      <c r="A20" t="s">
        <v>124</v>
      </c>
      <c r="B20" t="s">
        <v>125</v>
      </c>
      <c r="C20" t="s">
        <v>132</v>
      </c>
      <c r="D20" t="s">
        <v>127</v>
      </c>
      <c r="E20">
        <v>95</v>
      </c>
      <c r="F20" t="s">
        <v>128</v>
      </c>
      <c r="G20" t="s">
        <v>129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14">
        <v>2.0000000000000002E-5</v>
      </c>
      <c r="AV20">
        <v>3.4000000000000002E-4</v>
      </c>
      <c r="AW20">
        <v>8.4999999999999995E-4</v>
      </c>
      <c r="AX20">
        <v>1.6000000000000001E-3</v>
      </c>
      <c r="AY20">
        <v>2.5300000000000001E-3</v>
      </c>
      <c r="AZ20">
        <v>3.5609999999999999E-3</v>
      </c>
      <c r="BA20">
        <v>4.7704999999999996E-3</v>
      </c>
      <c r="BB20">
        <v>5.9909999999999998E-3</v>
      </c>
      <c r="BC20">
        <v>7.1805000000000003E-3</v>
      </c>
      <c r="BD20">
        <v>8.2904999999999993E-3</v>
      </c>
      <c r="BE20">
        <v>9.3699999999999999E-3</v>
      </c>
      <c r="BF20">
        <v>1.0491500000000001E-2</v>
      </c>
      <c r="BG20">
        <v>1.1551499999999999E-2</v>
      </c>
      <c r="BH20">
        <v>1.2600500000000001E-2</v>
      </c>
      <c r="BI20">
        <v>1.3660500000000001E-2</v>
      </c>
      <c r="BJ20">
        <v>1.4789999999999999E-2</v>
      </c>
      <c r="BK20">
        <v>1.5851500000000001E-2</v>
      </c>
      <c r="BL20">
        <v>1.6961500000000001E-2</v>
      </c>
      <c r="BM20">
        <v>1.7944000000000002E-2</v>
      </c>
      <c r="BN20">
        <v>1.8971499999999999E-2</v>
      </c>
      <c r="BO20">
        <v>1.96315E-2</v>
      </c>
      <c r="BP20">
        <v>2.02705E-2</v>
      </c>
      <c r="BQ20">
        <v>2.0603E-2</v>
      </c>
      <c r="BR20">
        <v>2.0785499999999998E-2</v>
      </c>
      <c r="BS20">
        <v>2.09155E-2</v>
      </c>
      <c r="BT20">
        <v>2.1131E-2</v>
      </c>
      <c r="BU20">
        <v>2.1060499999999999E-2</v>
      </c>
      <c r="BV20">
        <v>2.14215E-2</v>
      </c>
      <c r="BW20">
        <v>2.1444999999999999E-2</v>
      </c>
      <c r="BX20">
        <v>2.1801500000000001E-2</v>
      </c>
      <c r="BY20">
        <v>2.1830499999999999E-2</v>
      </c>
      <c r="BZ20">
        <v>2.1971999999999998E-2</v>
      </c>
      <c r="CA20">
        <v>2.2162000000000001E-2</v>
      </c>
      <c r="CB20">
        <v>2.2270499999999999E-2</v>
      </c>
      <c r="CC20">
        <v>2.247E-2</v>
      </c>
      <c r="CD20">
        <v>2.2363999999999998E-2</v>
      </c>
      <c r="CE20">
        <v>2.28615E-2</v>
      </c>
      <c r="CF20">
        <v>2.3230500000000001E-2</v>
      </c>
      <c r="CG20">
        <v>2.30315E-2</v>
      </c>
      <c r="CH20">
        <v>2.3391499999999999E-2</v>
      </c>
      <c r="CI20">
        <v>2.3591000000000001E-2</v>
      </c>
      <c r="CJ20">
        <v>2.3812E-2</v>
      </c>
      <c r="CK20">
        <v>2.4130499999999999E-2</v>
      </c>
      <c r="CL20">
        <v>2.43605E-2</v>
      </c>
      <c r="CM20">
        <v>2.4501499999999999E-2</v>
      </c>
      <c r="CN20">
        <v>2.5073000000000002E-2</v>
      </c>
      <c r="CO20">
        <v>2.4916500000000001E-2</v>
      </c>
      <c r="CP20">
        <v>2.5620500000000001E-2</v>
      </c>
      <c r="CQ20">
        <v>2.5582000000000001E-2</v>
      </c>
      <c r="CR20">
        <v>2.596E-2</v>
      </c>
      <c r="CS20">
        <v>2.6561999999999999E-2</v>
      </c>
      <c r="CT20">
        <v>2.64725E-2</v>
      </c>
      <c r="CU20">
        <v>2.6981000000000002E-2</v>
      </c>
      <c r="CV20">
        <v>2.7213500000000002E-2</v>
      </c>
      <c r="CW20">
        <v>2.7625E-2</v>
      </c>
      <c r="CX20">
        <v>2.7293499999999998E-2</v>
      </c>
      <c r="CY20">
        <v>2.8431499999999998E-2</v>
      </c>
      <c r="CZ20">
        <v>2.8652E-2</v>
      </c>
      <c r="DA20">
        <v>2.8882499999999998E-2</v>
      </c>
      <c r="DB20">
        <v>2.8702499999999999E-2</v>
      </c>
      <c r="DC20">
        <v>2.9440999999999998E-2</v>
      </c>
      <c r="DD20">
        <v>3.0259000000000001E-2</v>
      </c>
      <c r="DE20">
        <v>2.9950500000000001E-2</v>
      </c>
      <c r="DF20">
        <v>3.0214999999999999E-2</v>
      </c>
      <c r="DG20">
        <v>3.0627000000000001E-2</v>
      </c>
      <c r="DH20">
        <v>3.1130999999999999E-2</v>
      </c>
      <c r="DI20">
        <v>3.0710500000000002E-2</v>
      </c>
      <c r="DJ20">
        <v>3.1842000000000002E-2</v>
      </c>
      <c r="DK20">
        <v>3.1935499999999999E-2</v>
      </c>
      <c r="DL20">
        <v>3.2001000000000002E-2</v>
      </c>
      <c r="DM20">
        <v>3.2451500000000001E-2</v>
      </c>
      <c r="DN20">
        <v>3.2591500000000002E-2</v>
      </c>
      <c r="DO20">
        <v>3.3980499999999997E-2</v>
      </c>
      <c r="DP20">
        <v>3.3630500000000001E-2</v>
      </c>
    </row>
    <row r="21" spans="1:120" x14ac:dyDescent="0.25">
      <c r="A21" t="s">
        <v>124</v>
      </c>
      <c r="B21" t="s">
        <v>125</v>
      </c>
      <c r="C21" s="114" t="s">
        <v>132</v>
      </c>
      <c r="D21" s="114" t="s">
        <v>127</v>
      </c>
      <c r="E21" s="114">
        <v>95</v>
      </c>
      <c r="F21" s="114" t="s">
        <v>130</v>
      </c>
      <c r="G21" s="114" t="s">
        <v>133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14">
        <v>1.0000000000000001E-5</v>
      </c>
      <c r="AU21" s="114">
        <v>2.0000000000000002E-5</v>
      </c>
      <c r="AV21" s="114">
        <v>5.0000000000000002E-5</v>
      </c>
      <c r="AW21" s="114">
        <v>8.0000000000000007E-5</v>
      </c>
      <c r="AX21">
        <v>1E-4</v>
      </c>
      <c r="AY21">
        <v>1.2E-4</v>
      </c>
      <c r="AZ21">
        <v>1.2999999999999999E-4</v>
      </c>
      <c r="BA21">
        <v>1.3999999999999999E-4</v>
      </c>
      <c r="BB21">
        <v>1.3999999999999999E-4</v>
      </c>
      <c r="BC21">
        <v>1.3999999999999999E-4</v>
      </c>
      <c r="BD21">
        <v>1.3999999999999999E-4</v>
      </c>
      <c r="BE21">
        <v>1.3999999999999999E-4</v>
      </c>
      <c r="BF21">
        <v>1.3999999999999999E-4</v>
      </c>
      <c r="BG21">
        <v>1.3999999999999999E-4</v>
      </c>
      <c r="BH21">
        <v>1.3999999999999999E-4</v>
      </c>
      <c r="BI21">
        <v>1.4999999999999999E-4</v>
      </c>
      <c r="BJ21">
        <v>1.4999999999999999E-4</v>
      </c>
      <c r="BK21">
        <v>1.4999999999999999E-4</v>
      </c>
      <c r="BL21">
        <v>1.4999999999999999E-4</v>
      </c>
      <c r="BM21">
        <v>1.4999999999999999E-4</v>
      </c>
      <c r="BN21">
        <v>1.4999999999999999E-4</v>
      </c>
      <c r="BO21">
        <v>1.4999999999999999E-4</v>
      </c>
      <c r="BP21">
        <v>1.4999999999999999E-4</v>
      </c>
      <c r="BQ21">
        <v>1.4999999999999999E-4</v>
      </c>
      <c r="BR21">
        <v>1.4999999999999999E-4</v>
      </c>
      <c r="BS21">
        <v>1.4999999999999999E-4</v>
      </c>
      <c r="BT21">
        <v>1.4999999999999999E-4</v>
      </c>
      <c r="BU21">
        <v>1.4999999999999999E-4</v>
      </c>
      <c r="BV21">
        <v>1.4999999999999999E-4</v>
      </c>
      <c r="BW21">
        <v>1.4999999999999999E-4</v>
      </c>
      <c r="BX21">
        <v>1.4999999999999999E-4</v>
      </c>
      <c r="BY21">
        <v>1.4999999999999999E-4</v>
      </c>
      <c r="BZ21">
        <v>1.4999999999999999E-4</v>
      </c>
      <c r="CA21">
        <v>1.4999999999999999E-4</v>
      </c>
      <c r="CB21">
        <v>1.4999999999999999E-4</v>
      </c>
      <c r="CC21">
        <v>1.6000000000000001E-4</v>
      </c>
      <c r="CD21">
        <v>1.6000000000000001E-4</v>
      </c>
      <c r="CE21">
        <v>1.6000000000000001E-4</v>
      </c>
      <c r="CF21">
        <v>1.6000000000000001E-4</v>
      </c>
      <c r="CG21">
        <v>1.6000000000000001E-4</v>
      </c>
      <c r="CH21">
        <v>1.6000000000000001E-4</v>
      </c>
      <c r="CI21">
        <v>1.6000000000000001E-4</v>
      </c>
      <c r="CJ21">
        <v>1.6000000000000001E-4</v>
      </c>
      <c r="CK21">
        <v>1.6000000000000001E-4</v>
      </c>
      <c r="CL21">
        <v>1.6000000000000001E-4</v>
      </c>
      <c r="CM21">
        <v>1.6000000000000001E-4</v>
      </c>
      <c r="CN21">
        <v>1.6000000000000001E-4</v>
      </c>
      <c r="CO21">
        <v>1.605E-4</v>
      </c>
      <c r="CP21">
        <v>1.6000000000000001E-4</v>
      </c>
      <c r="CQ21">
        <v>1.6000000000000001E-4</v>
      </c>
      <c r="CR21">
        <v>1.6000000000000001E-4</v>
      </c>
      <c r="CS21">
        <v>1.7000000000000001E-4</v>
      </c>
      <c r="CT21">
        <v>1.7000000000000001E-4</v>
      </c>
      <c r="CU21">
        <v>1.7000000000000001E-4</v>
      </c>
      <c r="CV21">
        <v>1.7000000000000001E-4</v>
      </c>
      <c r="CW21">
        <v>1.7000000000000001E-4</v>
      </c>
      <c r="CX21">
        <v>1.7000000000000001E-4</v>
      </c>
      <c r="CY21">
        <v>1.7000000000000001E-4</v>
      </c>
      <c r="CZ21">
        <v>1.7000000000000001E-4</v>
      </c>
      <c r="DA21">
        <v>1.7000000000000001E-4</v>
      </c>
      <c r="DB21">
        <v>1.7000000000000001E-4</v>
      </c>
      <c r="DC21">
        <v>1.8000000000000001E-4</v>
      </c>
      <c r="DD21">
        <v>1.8000000000000001E-4</v>
      </c>
      <c r="DE21">
        <v>1.8000000000000001E-4</v>
      </c>
      <c r="DF21">
        <v>1.8000000000000001E-4</v>
      </c>
      <c r="DG21">
        <v>1.8000000000000001E-4</v>
      </c>
      <c r="DH21">
        <v>1.8000000000000001E-4</v>
      </c>
      <c r="DI21">
        <v>1.8000000000000001E-4</v>
      </c>
      <c r="DJ21">
        <v>1.8000000000000001E-4</v>
      </c>
      <c r="DK21">
        <v>1.8000000000000001E-4</v>
      </c>
      <c r="DL21">
        <v>1.8000000000000001E-4</v>
      </c>
      <c r="DM21">
        <v>1.8000000000000001E-4</v>
      </c>
      <c r="DN21">
        <v>1.8000000000000001E-4</v>
      </c>
      <c r="DO21">
        <v>1.8000000000000001E-4</v>
      </c>
      <c r="DP21">
        <v>1.8000000000000001E-4</v>
      </c>
    </row>
    <row r="22" spans="1:120" x14ac:dyDescent="0.25">
      <c r="A22" t="s">
        <v>124</v>
      </c>
      <c r="B22" t="s">
        <v>125</v>
      </c>
      <c r="C22" s="114" t="s">
        <v>134</v>
      </c>
      <c r="D22" s="114" t="s">
        <v>127</v>
      </c>
      <c r="E22" s="114">
        <v>5</v>
      </c>
      <c r="F22" s="114" t="s">
        <v>128</v>
      </c>
      <c r="G22" s="114" t="s">
        <v>129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435.54690399999998</v>
      </c>
      <c r="AV22">
        <v>438.88406099999997</v>
      </c>
      <c r="AW22">
        <v>442.28108099999997</v>
      </c>
      <c r="AX22" s="114">
        <v>445.740365</v>
      </c>
      <c r="AY22">
        <v>449.29290950000001</v>
      </c>
      <c r="AZ22">
        <v>452.86346300000002</v>
      </c>
      <c r="BA22">
        <v>456.4439165</v>
      </c>
      <c r="BB22">
        <v>460.08447050000001</v>
      </c>
      <c r="BC22">
        <v>463.74294149999997</v>
      </c>
      <c r="BD22">
        <v>467.47511700000001</v>
      </c>
      <c r="BE22">
        <v>471.23684750000001</v>
      </c>
      <c r="BF22">
        <v>475.04208949999997</v>
      </c>
      <c r="BG22">
        <v>478.89214950000002</v>
      </c>
      <c r="BH22">
        <v>482.78677800000003</v>
      </c>
      <c r="BI22">
        <v>486.72468550000002</v>
      </c>
      <c r="BJ22">
        <v>490.69215350000002</v>
      </c>
      <c r="BK22">
        <v>494.69268599999998</v>
      </c>
      <c r="BL22">
        <v>498.70618250000001</v>
      </c>
      <c r="BM22">
        <v>502.725705</v>
      </c>
      <c r="BN22">
        <v>506.77667600000001</v>
      </c>
      <c r="BO22">
        <v>510.86512900000002</v>
      </c>
      <c r="BP22">
        <v>515.01514799999995</v>
      </c>
      <c r="BQ22">
        <v>519.18812249999996</v>
      </c>
      <c r="BR22">
        <v>523.45490600000005</v>
      </c>
      <c r="BS22">
        <v>527.77600749999999</v>
      </c>
      <c r="BT22">
        <v>532.09339</v>
      </c>
      <c r="BU22">
        <v>536.38577999999995</v>
      </c>
      <c r="BV22">
        <v>540.71408250000002</v>
      </c>
      <c r="BW22">
        <v>545.05756450000001</v>
      </c>
      <c r="BX22">
        <v>549.4247325</v>
      </c>
      <c r="BY22">
        <v>553.83054749999997</v>
      </c>
      <c r="BZ22">
        <v>558.2712295</v>
      </c>
      <c r="CA22">
        <v>562.78486150000003</v>
      </c>
      <c r="CB22">
        <v>567.32633999999996</v>
      </c>
      <c r="CC22">
        <v>571.89005650000001</v>
      </c>
      <c r="CD22">
        <v>576.48124150000001</v>
      </c>
      <c r="CE22">
        <v>581.10101699999996</v>
      </c>
      <c r="CF22">
        <v>585.75131099999999</v>
      </c>
      <c r="CG22">
        <v>590.43350499999997</v>
      </c>
      <c r="CH22">
        <v>595.14936049999994</v>
      </c>
      <c r="CI22">
        <v>599.90164400000003</v>
      </c>
      <c r="CJ22">
        <v>604.68169</v>
      </c>
      <c r="CK22">
        <v>609.48797500000001</v>
      </c>
      <c r="CL22">
        <v>614.32815200000005</v>
      </c>
      <c r="CM22">
        <v>619.19970499999999</v>
      </c>
      <c r="CN22">
        <v>624.10032950000004</v>
      </c>
      <c r="CO22">
        <v>629.03254900000002</v>
      </c>
      <c r="CP22">
        <v>633.97180500000002</v>
      </c>
      <c r="CQ22">
        <v>638.90685350000001</v>
      </c>
      <c r="CR22">
        <v>643.87531300000001</v>
      </c>
      <c r="CS22">
        <v>648.90747350000004</v>
      </c>
      <c r="CT22">
        <v>654.03182600000002</v>
      </c>
      <c r="CU22">
        <v>659.19858250000004</v>
      </c>
      <c r="CV22">
        <v>664.40850950000004</v>
      </c>
      <c r="CW22">
        <v>669.62426149999999</v>
      </c>
      <c r="CX22">
        <v>674.86306750000006</v>
      </c>
      <c r="CY22">
        <v>680.15504499999997</v>
      </c>
      <c r="CZ22">
        <v>685.49691700000005</v>
      </c>
      <c r="DA22">
        <v>690.88854700000002</v>
      </c>
      <c r="DB22">
        <v>696.329566</v>
      </c>
      <c r="DC22">
        <v>701.81980099999998</v>
      </c>
      <c r="DD22">
        <v>707.36015599999996</v>
      </c>
      <c r="DE22">
        <v>712.95138050000003</v>
      </c>
      <c r="DF22">
        <v>718.63935400000003</v>
      </c>
      <c r="DG22">
        <v>724.39177500000005</v>
      </c>
      <c r="DH22">
        <v>730.21390299999996</v>
      </c>
      <c r="DI22">
        <v>736.10314249999999</v>
      </c>
      <c r="DJ22">
        <v>742.05470249999996</v>
      </c>
      <c r="DK22">
        <v>748.106943</v>
      </c>
      <c r="DL22">
        <v>754.23735499999998</v>
      </c>
      <c r="DM22">
        <v>760.42535250000003</v>
      </c>
      <c r="DN22">
        <v>766.61573550000003</v>
      </c>
      <c r="DO22">
        <v>772.88045899999997</v>
      </c>
      <c r="DP22">
        <v>779.22630849999996</v>
      </c>
    </row>
    <row r="23" spans="1:120" x14ac:dyDescent="0.25">
      <c r="A23" t="s">
        <v>124</v>
      </c>
      <c r="B23" t="s">
        <v>125</v>
      </c>
      <c r="C23" s="114" t="s">
        <v>134</v>
      </c>
      <c r="D23" s="114" t="s">
        <v>127</v>
      </c>
      <c r="E23" s="114">
        <v>5</v>
      </c>
      <c r="F23" s="114" t="s">
        <v>130</v>
      </c>
      <c r="G23" s="114" t="s">
        <v>131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1.157801093</v>
      </c>
      <c r="AU23">
        <v>1.185890358</v>
      </c>
      <c r="AV23">
        <v>1.211636779</v>
      </c>
      <c r="AW23">
        <v>1.2374314070000001</v>
      </c>
      <c r="AX23">
        <v>1.265871328</v>
      </c>
      <c r="AY23" s="114">
        <v>1.295791828</v>
      </c>
      <c r="AZ23" s="114">
        <v>1.3239738679999999</v>
      </c>
      <c r="BA23" s="114">
        <v>1.3533131030000001</v>
      </c>
      <c r="BB23" s="114">
        <v>1.3859216620000001</v>
      </c>
      <c r="BC23" s="114">
        <v>1.421103848</v>
      </c>
      <c r="BD23">
        <v>1.461780348</v>
      </c>
      <c r="BE23">
        <v>1.491150328</v>
      </c>
      <c r="BF23">
        <v>1.5135259750000001</v>
      </c>
      <c r="BG23">
        <v>1.542070456</v>
      </c>
      <c r="BH23">
        <v>1.5660260930000001</v>
      </c>
      <c r="BI23">
        <v>1.591082152</v>
      </c>
      <c r="BJ23">
        <v>1.6175404360000001</v>
      </c>
      <c r="BK23">
        <v>1.642554917</v>
      </c>
      <c r="BL23">
        <v>1.6696679169999999</v>
      </c>
      <c r="BM23">
        <v>1.7014119750000001</v>
      </c>
      <c r="BN23">
        <v>1.739085789</v>
      </c>
      <c r="BO23">
        <v>1.7724922890000001</v>
      </c>
      <c r="BP23">
        <v>1.803336799</v>
      </c>
      <c r="BQ23">
        <v>1.830335799</v>
      </c>
      <c r="BR23">
        <v>1.8542083380000001</v>
      </c>
      <c r="BS23">
        <v>1.8813971620000001</v>
      </c>
      <c r="BT23">
        <v>1.9095577109999999</v>
      </c>
      <c r="BU23">
        <v>1.9331406719999999</v>
      </c>
      <c r="BV23">
        <v>1.9613307010000001</v>
      </c>
      <c r="BW23">
        <v>1.9906849069999999</v>
      </c>
      <c r="BX23">
        <v>2.0210985250000002</v>
      </c>
      <c r="BY23">
        <v>2.0504530249999999</v>
      </c>
      <c r="BZ23">
        <v>2.0797310250000001</v>
      </c>
      <c r="CA23">
        <v>2.1074089749999998</v>
      </c>
      <c r="CB23">
        <v>2.1333659749999998</v>
      </c>
      <c r="CC23">
        <v>2.1566500249999998</v>
      </c>
      <c r="CD23">
        <v>2.1807759070000001</v>
      </c>
      <c r="CE23">
        <v>2.2055109069999999</v>
      </c>
      <c r="CF23">
        <v>2.2308756129999998</v>
      </c>
      <c r="CG23">
        <v>2.2571916129999998</v>
      </c>
      <c r="CH23">
        <v>2.2860584359999998</v>
      </c>
      <c r="CI23">
        <v>2.3173629259999999</v>
      </c>
      <c r="CJ23">
        <v>2.3481568679999998</v>
      </c>
      <c r="CK23">
        <v>2.3765207300000002</v>
      </c>
      <c r="CL23">
        <v>2.4032503190000001</v>
      </c>
      <c r="CM23">
        <v>2.429342525</v>
      </c>
      <c r="CN23">
        <v>2.4521710739999998</v>
      </c>
      <c r="CO23">
        <v>2.4777997790000001</v>
      </c>
      <c r="CP23">
        <v>2.503305407</v>
      </c>
      <c r="CQ23">
        <v>2.5260050540000001</v>
      </c>
      <c r="CR23">
        <v>2.5535859460000001</v>
      </c>
      <c r="CS23">
        <v>2.5823139460000002</v>
      </c>
      <c r="CT23">
        <v>2.6103555250000001</v>
      </c>
      <c r="CU23">
        <v>2.6397945250000001</v>
      </c>
      <c r="CV23">
        <v>2.6694255249999999</v>
      </c>
      <c r="CW23">
        <v>2.699623426</v>
      </c>
      <c r="CX23">
        <v>2.7280314259999998</v>
      </c>
      <c r="CY23">
        <v>2.7554564259999998</v>
      </c>
      <c r="CZ23">
        <v>2.7828374259999999</v>
      </c>
      <c r="DA23">
        <v>2.809296926</v>
      </c>
      <c r="DB23">
        <v>2.835796926</v>
      </c>
      <c r="DC23">
        <v>2.8630354260000002</v>
      </c>
      <c r="DD23">
        <v>2.8907044069999999</v>
      </c>
      <c r="DE23">
        <v>2.9198599070000002</v>
      </c>
      <c r="DF23">
        <v>2.9505484260000001</v>
      </c>
      <c r="DG23">
        <v>2.981674495</v>
      </c>
      <c r="DH23">
        <v>3.013147907</v>
      </c>
      <c r="DI23">
        <v>3.0430044070000002</v>
      </c>
      <c r="DJ23">
        <v>3.0712044070000002</v>
      </c>
      <c r="DK23">
        <v>3.09766027</v>
      </c>
      <c r="DL23">
        <v>3.1234747700000001</v>
      </c>
      <c r="DM23">
        <v>3.149757358</v>
      </c>
      <c r="DN23">
        <v>3.1766107699999999</v>
      </c>
      <c r="DO23">
        <v>3.2044133970000002</v>
      </c>
      <c r="DP23">
        <v>3.2348181230000002</v>
      </c>
    </row>
    <row r="24" spans="1:120" x14ac:dyDescent="0.25">
      <c r="A24" t="s">
        <v>124</v>
      </c>
      <c r="B24" t="s">
        <v>125</v>
      </c>
      <c r="C24" s="114" t="s">
        <v>134</v>
      </c>
      <c r="D24" s="114" t="s">
        <v>127</v>
      </c>
      <c r="E24" s="114">
        <v>17</v>
      </c>
      <c r="F24" s="114" t="s">
        <v>128</v>
      </c>
      <c r="G24" s="114" t="s">
        <v>129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436.27404990000002</v>
      </c>
      <c r="AV24">
        <v>439.70888980000001</v>
      </c>
      <c r="AW24">
        <v>443.16401209999998</v>
      </c>
      <c r="AX24">
        <v>446.69959879999999</v>
      </c>
      <c r="AY24">
        <v>450.31147190000002</v>
      </c>
      <c r="AZ24">
        <v>453.92662890000003</v>
      </c>
      <c r="BA24">
        <v>457.62574389999997</v>
      </c>
      <c r="BB24">
        <v>461.3682384</v>
      </c>
      <c r="BC24">
        <v>465.13690989999998</v>
      </c>
      <c r="BD24">
        <v>468.9461556</v>
      </c>
      <c r="BE24">
        <v>472.81803880000001</v>
      </c>
      <c r="BF24">
        <v>476.75437340000002</v>
      </c>
      <c r="BG24">
        <v>480.62673869999998</v>
      </c>
      <c r="BH24">
        <v>484.62752870000003</v>
      </c>
      <c r="BI24">
        <v>488.69112910000001</v>
      </c>
      <c r="BJ24">
        <v>492.72277650000001</v>
      </c>
      <c r="BK24">
        <v>496.77375460000002</v>
      </c>
      <c r="BL24">
        <v>500.94299660000001</v>
      </c>
      <c r="BM24">
        <v>505.09273380000002</v>
      </c>
      <c r="BN24">
        <v>509.34039280000002</v>
      </c>
      <c r="BO24">
        <v>513.62694160000001</v>
      </c>
      <c r="BP24">
        <v>517.95703170000002</v>
      </c>
      <c r="BQ24">
        <v>522.32875390000004</v>
      </c>
      <c r="BR24">
        <v>526.73278370000003</v>
      </c>
      <c r="BS24">
        <v>531.13329869999995</v>
      </c>
      <c r="BT24">
        <v>535.53666769999995</v>
      </c>
      <c r="BU24">
        <v>539.96055860000001</v>
      </c>
      <c r="BV24">
        <v>544.41228390000003</v>
      </c>
      <c r="BW24">
        <v>548.88276559999997</v>
      </c>
      <c r="BX24">
        <v>553.40864260000001</v>
      </c>
      <c r="BY24">
        <v>557.96488950000003</v>
      </c>
      <c r="BZ24">
        <v>562.59059820000004</v>
      </c>
      <c r="CA24">
        <v>567.28952030000005</v>
      </c>
      <c r="CB24">
        <v>572.00917340000001</v>
      </c>
      <c r="CC24">
        <v>576.7297327</v>
      </c>
      <c r="CD24">
        <v>581.52885479999998</v>
      </c>
      <c r="CE24">
        <v>586.35045950000006</v>
      </c>
      <c r="CF24">
        <v>591.10078529999998</v>
      </c>
      <c r="CG24">
        <v>595.89286900000002</v>
      </c>
      <c r="CH24">
        <v>600.77801769999996</v>
      </c>
      <c r="CI24">
        <v>605.70193289999997</v>
      </c>
      <c r="CJ24">
        <v>610.65193859999999</v>
      </c>
      <c r="CK24">
        <v>615.61985570000002</v>
      </c>
      <c r="CL24">
        <v>620.66112450000003</v>
      </c>
      <c r="CM24">
        <v>625.73935749999998</v>
      </c>
      <c r="CN24">
        <v>630.85219559999996</v>
      </c>
      <c r="CO24">
        <v>635.98694490000003</v>
      </c>
      <c r="CP24">
        <v>641.16227919999994</v>
      </c>
      <c r="CQ24">
        <v>646.40107169999999</v>
      </c>
      <c r="CR24">
        <v>651.61636120000003</v>
      </c>
      <c r="CS24">
        <v>656.8519824</v>
      </c>
      <c r="CT24">
        <v>662.12559490000001</v>
      </c>
      <c r="CU24">
        <v>667.4731812</v>
      </c>
      <c r="CV24">
        <v>672.88540069999999</v>
      </c>
      <c r="CW24">
        <v>678.3162059</v>
      </c>
      <c r="CX24">
        <v>683.8020057</v>
      </c>
      <c r="CY24">
        <v>689.34054270000001</v>
      </c>
      <c r="CZ24">
        <v>694.92809950000003</v>
      </c>
      <c r="DA24">
        <v>700.56572140000003</v>
      </c>
      <c r="DB24">
        <v>706.24036820000003</v>
      </c>
      <c r="DC24">
        <v>711.91154779999999</v>
      </c>
      <c r="DD24">
        <v>717.72946990000003</v>
      </c>
      <c r="DE24">
        <v>723.57359910000002</v>
      </c>
      <c r="DF24">
        <v>729.462805</v>
      </c>
      <c r="DG24">
        <v>735.42494079999994</v>
      </c>
      <c r="DH24">
        <v>741.44757649999997</v>
      </c>
      <c r="DI24">
        <v>747.48663169999998</v>
      </c>
      <c r="DJ24">
        <v>753.6004494</v>
      </c>
      <c r="DK24">
        <v>759.83771160000003</v>
      </c>
      <c r="DL24">
        <v>766.15067409999995</v>
      </c>
      <c r="DM24">
        <v>772.50260060000005</v>
      </c>
      <c r="DN24">
        <v>778.88337720000004</v>
      </c>
      <c r="DO24">
        <v>785.32967880000001</v>
      </c>
      <c r="DP24">
        <v>791.87273140000002</v>
      </c>
    </row>
    <row r="25" spans="1:120" x14ac:dyDescent="0.25">
      <c r="A25" t="s">
        <v>124</v>
      </c>
      <c r="B25" t="s">
        <v>125</v>
      </c>
      <c r="C25" s="114" t="s">
        <v>134</v>
      </c>
      <c r="D25" s="114" t="s">
        <v>127</v>
      </c>
      <c r="E25" s="114">
        <v>17</v>
      </c>
      <c r="F25" s="114" t="s">
        <v>130</v>
      </c>
      <c r="G25" s="114" t="s">
        <v>131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>
        <v>1.2783284479999999</v>
      </c>
      <c r="AU25">
        <v>1.31075736</v>
      </c>
      <c r="AV25">
        <v>1.3432651259999999</v>
      </c>
      <c r="AW25">
        <v>1.371697181</v>
      </c>
      <c r="AX25">
        <v>1.40084264</v>
      </c>
      <c r="AY25">
        <v>1.432217085</v>
      </c>
      <c r="AZ25">
        <v>1.460295632</v>
      </c>
      <c r="BA25">
        <v>1.490811028</v>
      </c>
      <c r="BB25">
        <v>1.5257501149999999</v>
      </c>
      <c r="BC25">
        <v>1.5631066090000001</v>
      </c>
      <c r="BD25">
        <v>1.6011852049999999</v>
      </c>
      <c r="BE25">
        <v>1.6358056400000001</v>
      </c>
      <c r="BF25">
        <v>1.670405913</v>
      </c>
      <c r="BG25">
        <v>1.7007708210000001</v>
      </c>
      <c r="BH25">
        <v>1.7364452539999999</v>
      </c>
      <c r="BI25">
        <v>1.7686791559999999</v>
      </c>
      <c r="BJ25">
        <v>1.799381085</v>
      </c>
      <c r="BK25">
        <v>1.8308318400000001</v>
      </c>
      <c r="BL25">
        <v>1.8673188279999999</v>
      </c>
      <c r="BM25">
        <v>1.9057565169999999</v>
      </c>
      <c r="BN25">
        <v>1.9431349170000001</v>
      </c>
      <c r="BO25">
        <v>1.984009626</v>
      </c>
      <c r="BP25">
        <v>2.020485989</v>
      </c>
      <c r="BQ25">
        <v>2.0547534889999999</v>
      </c>
      <c r="BR25">
        <v>2.0843046890000001</v>
      </c>
      <c r="BS25">
        <v>2.1129401890000001</v>
      </c>
      <c r="BT25">
        <v>2.139795774</v>
      </c>
      <c r="BU25">
        <v>2.1659322259999998</v>
      </c>
      <c r="BV25">
        <v>2.1952409259999999</v>
      </c>
      <c r="BW25">
        <v>2.2298519620000001</v>
      </c>
      <c r="BX25">
        <v>2.2633710599999999</v>
      </c>
      <c r="BY25">
        <v>2.2955556769999999</v>
      </c>
      <c r="BZ25">
        <v>2.3279594260000001</v>
      </c>
      <c r="CA25">
        <v>2.3602972599999998</v>
      </c>
      <c r="CB25">
        <v>2.38959776</v>
      </c>
      <c r="CC25">
        <v>2.4150407989999998</v>
      </c>
      <c r="CD25">
        <v>2.4435483260000002</v>
      </c>
      <c r="CE25">
        <v>2.4709789259999999</v>
      </c>
      <c r="CF25">
        <v>2.49944495</v>
      </c>
      <c r="CG25">
        <v>2.5296082169999998</v>
      </c>
      <c r="CH25">
        <v>2.5649059049999998</v>
      </c>
      <c r="CI25">
        <v>2.597016183</v>
      </c>
      <c r="CJ25">
        <v>2.6312743169999999</v>
      </c>
      <c r="CK25">
        <v>2.6639994749999998</v>
      </c>
      <c r="CL25">
        <v>2.6943140259999998</v>
      </c>
      <c r="CM25">
        <v>2.7221903260000002</v>
      </c>
      <c r="CN25">
        <v>2.7500685499999999</v>
      </c>
      <c r="CO25">
        <v>2.7788600749999999</v>
      </c>
      <c r="CP25">
        <v>2.8073200749999998</v>
      </c>
      <c r="CQ25">
        <v>2.8362660750000002</v>
      </c>
      <c r="CR25">
        <v>2.8655437090000002</v>
      </c>
      <c r="CS25">
        <v>2.8960271440000001</v>
      </c>
      <c r="CT25">
        <v>2.9277430440000001</v>
      </c>
      <c r="CU25">
        <v>2.9613154439999998</v>
      </c>
      <c r="CV25">
        <v>2.9948728259999999</v>
      </c>
      <c r="CW25">
        <v>3.027894044</v>
      </c>
      <c r="CX25">
        <v>3.059317144</v>
      </c>
      <c r="CY25">
        <v>3.0885460440000001</v>
      </c>
      <c r="CZ25">
        <v>3.1180588500000002</v>
      </c>
      <c r="DA25">
        <v>3.1462016500000001</v>
      </c>
      <c r="DB25">
        <v>3.1741251500000001</v>
      </c>
      <c r="DC25">
        <v>3.2032879169999999</v>
      </c>
      <c r="DD25">
        <v>3.2311303229999999</v>
      </c>
      <c r="DE25">
        <v>3.2601502230000001</v>
      </c>
      <c r="DF25">
        <v>3.2960999869999998</v>
      </c>
      <c r="DG25">
        <v>3.3319416639999999</v>
      </c>
      <c r="DH25">
        <v>3.3701363770000001</v>
      </c>
      <c r="DI25">
        <v>3.4033008769999999</v>
      </c>
      <c r="DJ25">
        <v>3.4333474599999998</v>
      </c>
      <c r="DK25">
        <v>3.4642797600000002</v>
      </c>
      <c r="DL25">
        <v>3.4942218600000001</v>
      </c>
      <c r="DM25">
        <v>3.52297935</v>
      </c>
      <c r="DN25">
        <v>3.5490449399999999</v>
      </c>
      <c r="DO25">
        <v>3.5773582400000001</v>
      </c>
      <c r="DP25">
        <v>3.6100679069999999</v>
      </c>
    </row>
    <row r="26" spans="1:120" x14ac:dyDescent="0.25">
      <c r="A26" t="s">
        <v>124</v>
      </c>
      <c r="B26" t="s">
        <v>125</v>
      </c>
      <c r="C26" s="114" t="s">
        <v>134</v>
      </c>
      <c r="D26" s="114" t="s">
        <v>127</v>
      </c>
      <c r="E26" s="114">
        <v>50</v>
      </c>
      <c r="F26" s="114" t="s">
        <v>128</v>
      </c>
      <c r="G26" s="114" t="s">
        <v>129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438.08299</v>
      </c>
      <c r="AV26">
        <v>441.70195000000001</v>
      </c>
      <c r="AW26">
        <v>445.40757000000002</v>
      </c>
      <c r="AX26">
        <v>449.15879999999999</v>
      </c>
      <c r="AY26">
        <v>453.00934000000001</v>
      </c>
      <c r="AZ26">
        <v>456.86555499999997</v>
      </c>
      <c r="BA26">
        <v>460.87659000000002</v>
      </c>
      <c r="BB26">
        <v>464.88859000000002</v>
      </c>
      <c r="BC26">
        <v>468.94681500000002</v>
      </c>
      <c r="BD26">
        <v>473.07115499999998</v>
      </c>
      <c r="BE26">
        <v>477.22098499999998</v>
      </c>
      <c r="BF26">
        <v>481.49809499999998</v>
      </c>
      <c r="BG26">
        <v>485.80083999999999</v>
      </c>
      <c r="BH26">
        <v>490.17919999999998</v>
      </c>
      <c r="BI26">
        <v>494.70658500000002</v>
      </c>
      <c r="BJ26">
        <v>499.198105</v>
      </c>
      <c r="BK26">
        <v>503.77963499999998</v>
      </c>
      <c r="BL26">
        <v>508.31457499999999</v>
      </c>
      <c r="BM26">
        <v>512.91607999999997</v>
      </c>
      <c r="BN26">
        <v>517.58849499999997</v>
      </c>
      <c r="BO26">
        <v>522.25408500000003</v>
      </c>
      <c r="BP26">
        <v>527.01853000000006</v>
      </c>
      <c r="BQ26">
        <v>531.83137499999998</v>
      </c>
      <c r="BR26">
        <v>536.72557500000005</v>
      </c>
      <c r="BS26">
        <v>541.76473499999997</v>
      </c>
      <c r="BT26">
        <v>546.76674500000001</v>
      </c>
      <c r="BU26">
        <v>551.75597500000003</v>
      </c>
      <c r="BV26">
        <v>556.86950999999999</v>
      </c>
      <c r="BW26">
        <v>561.97329999999999</v>
      </c>
      <c r="BX26">
        <v>567.05618000000004</v>
      </c>
      <c r="BY26">
        <v>572.15119500000003</v>
      </c>
      <c r="BZ26">
        <v>577.36185499999999</v>
      </c>
      <c r="CA26">
        <v>582.51166000000001</v>
      </c>
      <c r="CB26">
        <v>587.73778500000003</v>
      </c>
      <c r="CC26">
        <v>593.07425000000001</v>
      </c>
      <c r="CD26">
        <v>598.45547499999998</v>
      </c>
      <c r="CE26">
        <v>603.90063999999995</v>
      </c>
      <c r="CF26">
        <v>609.37190999999996</v>
      </c>
      <c r="CG26">
        <v>614.86842000000001</v>
      </c>
      <c r="CH26">
        <v>620.50624000000005</v>
      </c>
      <c r="CI26">
        <v>626.10790499999996</v>
      </c>
      <c r="CJ26">
        <v>631.77551000000005</v>
      </c>
      <c r="CK26">
        <v>637.36131999999998</v>
      </c>
      <c r="CL26">
        <v>643.06483000000003</v>
      </c>
      <c r="CM26">
        <v>648.71999000000005</v>
      </c>
      <c r="CN26">
        <v>654.57903499999998</v>
      </c>
      <c r="CO26">
        <v>660.43543499999998</v>
      </c>
      <c r="CP26">
        <v>666.31961000000001</v>
      </c>
      <c r="CQ26">
        <v>672.22483999999997</v>
      </c>
      <c r="CR26">
        <v>678.28686000000005</v>
      </c>
      <c r="CS26">
        <v>684.26458000000002</v>
      </c>
      <c r="CT26">
        <v>690.23370499999999</v>
      </c>
      <c r="CU26">
        <v>696.323035</v>
      </c>
      <c r="CV26">
        <v>702.45654999999999</v>
      </c>
      <c r="CW26">
        <v>708.657735</v>
      </c>
      <c r="CX26">
        <v>714.79766500000005</v>
      </c>
      <c r="CY26">
        <v>721.07002</v>
      </c>
      <c r="CZ26">
        <v>727.48130500000002</v>
      </c>
      <c r="DA26">
        <v>733.77926000000002</v>
      </c>
      <c r="DB26">
        <v>740.411655</v>
      </c>
      <c r="DC26">
        <v>747.24527499999999</v>
      </c>
      <c r="DD26">
        <v>753.92188499999997</v>
      </c>
      <c r="DE26">
        <v>760.65923499999997</v>
      </c>
      <c r="DF26">
        <v>767.45886499999995</v>
      </c>
      <c r="DG26">
        <v>774.24635999999998</v>
      </c>
      <c r="DH26">
        <v>781.07977500000004</v>
      </c>
      <c r="DI26">
        <v>787.99035000000003</v>
      </c>
      <c r="DJ26">
        <v>794.82471999999996</v>
      </c>
      <c r="DK26">
        <v>801.76800500000002</v>
      </c>
      <c r="DL26">
        <v>808.77052500000002</v>
      </c>
      <c r="DM26">
        <v>815.99776999999995</v>
      </c>
      <c r="DN26">
        <v>823.40872999999999</v>
      </c>
      <c r="DO26">
        <v>830.81587000000002</v>
      </c>
      <c r="DP26">
        <v>838.28538000000003</v>
      </c>
    </row>
    <row r="27" spans="1:120" x14ac:dyDescent="0.25">
      <c r="A27" t="s">
        <v>124</v>
      </c>
      <c r="B27" t="s">
        <v>125</v>
      </c>
      <c r="C27" s="114" t="s">
        <v>134</v>
      </c>
      <c r="D27" s="114" t="s">
        <v>127</v>
      </c>
      <c r="E27" s="114">
        <v>50</v>
      </c>
      <c r="F27" s="114" t="s">
        <v>130</v>
      </c>
      <c r="G27" s="114" t="s">
        <v>131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>
        <v>1.410985436</v>
      </c>
      <c r="AT27">
        <v>1.446322887</v>
      </c>
      <c r="AU27">
        <v>1.4810811230000001</v>
      </c>
      <c r="AV27">
        <v>1.5188695539999999</v>
      </c>
      <c r="AW27">
        <v>1.555797103</v>
      </c>
      <c r="AX27">
        <v>1.593944848</v>
      </c>
      <c r="AY27">
        <v>1.629989946</v>
      </c>
      <c r="AZ27">
        <v>1.6671760250000001</v>
      </c>
      <c r="BA27">
        <v>1.7121131810000001</v>
      </c>
      <c r="BB27">
        <v>1.7580534750000001</v>
      </c>
      <c r="BC27">
        <v>1.8031649460000001</v>
      </c>
      <c r="BD27">
        <v>1.846589652</v>
      </c>
      <c r="BE27">
        <v>1.888642495</v>
      </c>
      <c r="BF27">
        <v>1.9319496519999999</v>
      </c>
      <c r="BG27">
        <v>1.9713418089999999</v>
      </c>
      <c r="BH27">
        <v>2.007866221</v>
      </c>
      <c r="BI27">
        <v>2.0456500439999998</v>
      </c>
      <c r="BJ27">
        <v>2.0834024950000001</v>
      </c>
      <c r="BK27">
        <v>2.1242674949999998</v>
      </c>
      <c r="BL27">
        <v>2.165469946</v>
      </c>
      <c r="BM27">
        <v>2.2076230830000001</v>
      </c>
      <c r="BN27">
        <v>2.2488380829999999</v>
      </c>
      <c r="BO27">
        <v>2.290408083</v>
      </c>
      <c r="BP27">
        <v>2.3343512209999999</v>
      </c>
      <c r="BQ27">
        <v>2.3757773969999998</v>
      </c>
      <c r="BR27">
        <v>2.413554456</v>
      </c>
      <c r="BS27">
        <v>2.4486494560000001</v>
      </c>
      <c r="BT27">
        <v>2.4827573969999999</v>
      </c>
      <c r="BU27">
        <v>2.5160428869999998</v>
      </c>
      <c r="BV27">
        <v>2.5529291619999999</v>
      </c>
      <c r="BW27">
        <v>2.5929035740000002</v>
      </c>
      <c r="BX27">
        <v>2.6348574949999999</v>
      </c>
      <c r="BY27">
        <v>2.675587299</v>
      </c>
      <c r="BZ27">
        <v>2.7148123970000002</v>
      </c>
      <c r="CA27">
        <v>2.7532611230000001</v>
      </c>
      <c r="CB27">
        <v>2.7882106320000002</v>
      </c>
      <c r="CC27">
        <v>2.8208571029999998</v>
      </c>
      <c r="CD27">
        <v>2.855293181</v>
      </c>
      <c r="CE27">
        <v>2.8916511229999999</v>
      </c>
      <c r="CF27">
        <v>2.9291981809999998</v>
      </c>
      <c r="CG27">
        <v>2.9649320050000001</v>
      </c>
      <c r="CH27">
        <v>3.0011634749999998</v>
      </c>
      <c r="CI27">
        <v>3.0429134750000002</v>
      </c>
      <c r="CJ27">
        <v>3.0826903379999999</v>
      </c>
      <c r="CK27">
        <v>3.1199353379999999</v>
      </c>
      <c r="CL27">
        <v>3.1569692599999999</v>
      </c>
      <c r="CM27">
        <v>3.194990534</v>
      </c>
      <c r="CN27">
        <v>3.2360916130000001</v>
      </c>
      <c r="CO27">
        <v>3.2681523970000002</v>
      </c>
      <c r="CP27">
        <v>3.3042338679999999</v>
      </c>
      <c r="CQ27">
        <v>3.3407111230000002</v>
      </c>
      <c r="CR27">
        <v>3.3795511230000002</v>
      </c>
      <c r="CS27">
        <v>3.418845632</v>
      </c>
      <c r="CT27">
        <v>3.459915632</v>
      </c>
      <c r="CU27">
        <v>3.502320632</v>
      </c>
      <c r="CV27">
        <v>3.5450506320000001</v>
      </c>
      <c r="CW27">
        <v>3.585658966</v>
      </c>
      <c r="CX27">
        <v>3.6246589660000001</v>
      </c>
      <c r="CY27">
        <v>3.6620289659999998</v>
      </c>
      <c r="CZ27">
        <v>3.6989089659999999</v>
      </c>
      <c r="DA27">
        <v>3.7344339660000001</v>
      </c>
      <c r="DB27">
        <v>3.7696489660000001</v>
      </c>
      <c r="DC27">
        <v>3.8073080830000001</v>
      </c>
      <c r="DD27">
        <v>3.847663083</v>
      </c>
      <c r="DE27">
        <v>3.888578377</v>
      </c>
      <c r="DF27">
        <v>3.9346375930000002</v>
      </c>
      <c r="DG27">
        <v>3.982262397</v>
      </c>
      <c r="DH27">
        <v>4.0298299460000004</v>
      </c>
      <c r="DI27">
        <v>4.0705164170000003</v>
      </c>
      <c r="DJ27">
        <v>4.1074314169999999</v>
      </c>
      <c r="DK27">
        <v>4.1429907300000002</v>
      </c>
      <c r="DL27">
        <v>4.1811007299999998</v>
      </c>
      <c r="DM27">
        <v>4.2188880830000004</v>
      </c>
      <c r="DN27">
        <v>4.2570480829999999</v>
      </c>
      <c r="DO27">
        <v>4.2963698480000003</v>
      </c>
      <c r="DP27">
        <v>4.3394248480000002</v>
      </c>
    </row>
    <row r="28" spans="1:120" x14ac:dyDescent="0.25">
      <c r="A28" t="s">
        <v>124</v>
      </c>
      <c r="B28" t="s">
        <v>125</v>
      </c>
      <c r="C28" s="114" t="s">
        <v>134</v>
      </c>
      <c r="D28" s="114" t="s">
        <v>127</v>
      </c>
      <c r="E28" s="114">
        <v>83</v>
      </c>
      <c r="F28" s="114" t="s">
        <v>128</v>
      </c>
      <c r="G28" s="114" t="s">
        <v>129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440.57932499999998</v>
      </c>
      <c r="AV28">
        <v>444.44770640000002</v>
      </c>
      <c r="AW28">
        <v>448.39359610000002</v>
      </c>
      <c r="AX28" s="114">
        <v>452.43361370000002</v>
      </c>
      <c r="AY28">
        <v>456.52658919999999</v>
      </c>
      <c r="AZ28">
        <v>460.70604969999999</v>
      </c>
      <c r="BA28">
        <v>464.9843626</v>
      </c>
      <c r="BB28">
        <v>469.2511743</v>
      </c>
      <c r="BC28">
        <v>473.6077899</v>
      </c>
      <c r="BD28">
        <v>478.01368780000001</v>
      </c>
      <c r="BE28">
        <v>482.5444425</v>
      </c>
      <c r="BF28">
        <v>487.25111090000001</v>
      </c>
      <c r="BG28">
        <v>491.85092079999998</v>
      </c>
      <c r="BH28">
        <v>496.63674459999999</v>
      </c>
      <c r="BI28">
        <v>501.6312848</v>
      </c>
      <c r="BJ28">
        <v>506.58614189999997</v>
      </c>
      <c r="BK28">
        <v>511.4572369</v>
      </c>
      <c r="BL28">
        <v>516.32617049999999</v>
      </c>
      <c r="BM28">
        <v>521.4270027</v>
      </c>
      <c r="BN28">
        <v>526.58152740000003</v>
      </c>
      <c r="BO28">
        <v>531.82007720000001</v>
      </c>
      <c r="BP28">
        <v>537.12300879999998</v>
      </c>
      <c r="BQ28">
        <v>542.53469110000003</v>
      </c>
      <c r="BR28">
        <v>547.95732050000004</v>
      </c>
      <c r="BS28">
        <v>553.51526590000003</v>
      </c>
      <c r="BT28">
        <v>559.01541340000006</v>
      </c>
      <c r="BU28">
        <v>564.58201610000003</v>
      </c>
      <c r="BV28">
        <v>570.18558559999997</v>
      </c>
      <c r="BW28">
        <v>575.82240179999997</v>
      </c>
      <c r="BX28">
        <v>581.54140359999997</v>
      </c>
      <c r="BY28">
        <v>587.33862069999998</v>
      </c>
      <c r="BZ28">
        <v>593.09806460000004</v>
      </c>
      <c r="CA28">
        <v>598.89179939999997</v>
      </c>
      <c r="CB28">
        <v>604.74880970000004</v>
      </c>
      <c r="CC28">
        <v>610.65950659999999</v>
      </c>
      <c r="CD28">
        <v>616.63170479999997</v>
      </c>
      <c r="CE28">
        <v>622.64534419999995</v>
      </c>
      <c r="CF28">
        <v>628.69848890000003</v>
      </c>
      <c r="CG28">
        <v>634.82155899999998</v>
      </c>
      <c r="CH28">
        <v>641.03361070000005</v>
      </c>
      <c r="CI28">
        <v>647.34252730000003</v>
      </c>
      <c r="CJ28">
        <v>653.71437939999998</v>
      </c>
      <c r="CK28">
        <v>660.22798299999999</v>
      </c>
      <c r="CL28">
        <v>666.63124760000005</v>
      </c>
      <c r="CM28">
        <v>673.15420440000003</v>
      </c>
      <c r="CN28">
        <v>679.68534439999996</v>
      </c>
      <c r="CO28">
        <v>686.05400520000001</v>
      </c>
      <c r="CP28">
        <v>692.67342789999998</v>
      </c>
      <c r="CQ28">
        <v>699.39290559999995</v>
      </c>
      <c r="CR28">
        <v>706.24050780000005</v>
      </c>
      <c r="CS28">
        <v>712.83233289999998</v>
      </c>
      <c r="CT28">
        <v>719.38316680000003</v>
      </c>
      <c r="CU28">
        <v>726.24772689999998</v>
      </c>
      <c r="CV28">
        <v>733.16438440000002</v>
      </c>
      <c r="CW28">
        <v>740.17020360000004</v>
      </c>
      <c r="CX28">
        <v>747.29836320000004</v>
      </c>
      <c r="CY28">
        <v>754.49582410000005</v>
      </c>
      <c r="CZ28">
        <v>761.79693010000005</v>
      </c>
      <c r="DA28">
        <v>769.08833179999999</v>
      </c>
      <c r="DB28">
        <v>776.52388550000001</v>
      </c>
      <c r="DC28">
        <v>783.98287259999995</v>
      </c>
      <c r="DD28">
        <v>791.4223045</v>
      </c>
      <c r="DE28">
        <v>799.08630340000002</v>
      </c>
      <c r="DF28">
        <v>806.54937399999994</v>
      </c>
      <c r="DG28">
        <v>814.15889719999996</v>
      </c>
      <c r="DH28">
        <v>822.16763570000001</v>
      </c>
      <c r="DI28">
        <v>829.96606120000001</v>
      </c>
      <c r="DJ28">
        <v>837.95260970000004</v>
      </c>
      <c r="DK28">
        <v>845.90005240000005</v>
      </c>
      <c r="DL28">
        <v>853.79812249999998</v>
      </c>
      <c r="DM28">
        <v>862.02477099999999</v>
      </c>
      <c r="DN28">
        <v>870.21457290000001</v>
      </c>
      <c r="DO28">
        <v>878.08032390000005</v>
      </c>
      <c r="DP28">
        <v>886.17330430000004</v>
      </c>
    </row>
    <row r="29" spans="1:120" x14ac:dyDescent="0.25">
      <c r="A29" t="s">
        <v>124</v>
      </c>
      <c r="B29" t="s">
        <v>125</v>
      </c>
      <c r="C29" s="114" t="s">
        <v>134</v>
      </c>
      <c r="D29" s="114" t="s">
        <v>127</v>
      </c>
      <c r="E29" s="114">
        <v>83</v>
      </c>
      <c r="F29" s="114" t="s">
        <v>130</v>
      </c>
      <c r="G29" s="114" t="s">
        <v>131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1.5743968230000001</v>
      </c>
      <c r="AT29">
        <v>1.618870689</v>
      </c>
      <c r="AU29">
        <v>1.6572296740000001</v>
      </c>
      <c r="AV29">
        <v>1.700209807</v>
      </c>
      <c r="AW29">
        <v>1.744685311</v>
      </c>
      <c r="AX29">
        <v>1.788746787</v>
      </c>
      <c r="AY29" s="114">
        <v>1.8403342620000001</v>
      </c>
      <c r="AZ29" s="114">
        <v>1.887375762</v>
      </c>
      <c r="BA29" s="114">
        <v>1.9373337500000001</v>
      </c>
      <c r="BB29" s="114">
        <v>1.988246521</v>
      </c>
      <c r="BC29">
        <v>2.0394234500000001</v>
      </c>
      <c r="BD29">
        <v>2.098117105</v>
      </c>
      <c r="BE29">
        <v>2.149442348</v>
      </c>
      <c r="BF29">
        <v>2.2068161129999999</v>
      </c>
      <c r="BG29">
        <v>2.258618383</v>
      </c>
      <c r="BH29">
        <v>2.3082023970000001</v>
      </c>
      <c r="BI29">
        <v>2.3539919579999999</v>
      </c>
      <c r="BJ29">
        <v>2.4002840970000001</v>
      </c>
      <c r="BK29">
        <v>2.4524294850000001</v>
      </c>
      <c r="BL29">
        <v>2.5059150090000002</v>
      </c>
      <c r="BM29">
        <v>2.5592180459999998</v>
      </c>
      <c r="BN29">
        <v>2.6183359660000001</v>
      </c>
      <c r="BO29">
        <v>2.6764556229999998</v>
      </c>
      <c r="BP29">
        <v>2.7310876359999998</v>
      </c>
      <c r="BQ29">
        <v>2.7768995699999999</v>
      </c>
      <c r="BR29">
        <v>2.8191991230000002</v>
      </c>
      <c r="BS29">
        <v>2.8602202229999998</v>
      </c>
      <c r="BT29">
        <v>2.9010333749999999</v>
      </c>
      <c r="BU29">
        <v>2.9462746750000002</v>
      </c>
      <c r="BV29">
        <v>2.9929713420000001</v>
      </c>
      <c r="BW29">
        <v>3.0402159719999999</v>
      </c>
      <c r="BX29">
        <v>3.0906656720000001</v>
      </c>
      <c r="BY29">
        <v>3.1412388720000002</v>
      </c>
      <c r="BZ29">
        <v>3.1905702499999999</v>
      </c>
      <c r="CA29">
        <v>3.2415623089999999</v>
      </c>
      <c r="CB29">
        <v>3.2922876049999998</v>
      </c>
      <c r="CC29">
        <v>3.334675142</v>
      </c>
      <c r="CD29">
        <v>3.3788730419999999</v>
      </c>
      <c r="CE29">
        <v>3.422362342</v>
      </c>
      <c r="CF29">
        <v>3.4690903089999998</v>
      </c>
      <c r="CG29">
        <v>3.5151109090000001</v>
      </c>
      <c r="CH29">
        <v>3.5623357420000001</v>
      </c>
      <c r="CI29">
        <v>3.6150218070000002</v>
      </c>
      <c r="CJ29">
        <v>3.6683435850000001</v>
      </c>
      <c r="CK29">
        <v>3.7212449849999998</v>
      </c>
      <c r="CL29">
        <v>3.7678020029999999</v>
      </c>
      <c r="CM29">
        <v>3.8081774030000002</v>
      </c>
      <c r="CN29">
        <v>3.8478658029999999</v>
      </c>
      <c r="CO29">
        <v>3.8908671090000002</v>
      </c>
      <c r="CP29">
        <v>3.9347293749999999</v>
      </c>
      <c r="CQ29">
        <v>3.9801338909999999</v>
      </c>
      <c r="CR29">
        <v>4.0263352640000001</v>
      </c>
      <c r="CS29">
        <v>4.0682835830000004</v>
      </c>
      <c r="CT29">
        <v>4.1168482419999997</v>
      </c>
      <c r="CU29">
        <v>4.1676675420000002</v>
      </c>
      <c r="CV29">
        <v>4.218028748</v>
      </c>
      <c r="CW29">
        <v>4.2706140479999997</v>
      </c>
      <c r="CX29">
        <v>4.321620448</v>
      </c>
      <c r="CY29">
        <v>4.3727382500000003</v>
      </c>
      <c r="CZ29">
        <v>4.4246219619999998</v>
      </c>
      <c r="DA29">
        <v>4.4794998619999999</v>
      </c>
      <c r="DB29">
        <v>4.525344542</v>
      </c>
      <c r="DC29">
        <v>4.5698726169999997</v>
      </c>
      <c r="DD29">
        <v>4.6180930279999997</v>
      </c>
      <c r="DE29">
        <v>4.6645897170000001</v>
      </c>
      <c r="DF29">
        <v>4.7175809170000003</v>
      </c>
      <c r="DG29">
        <v>4.7719290829999998</v>
      </c>
      <c r="DH29">
        <v>4.8276565829999996</v>
      </c>
      <c r="DI29">
        <v>4.8794157829999998</v>
      </c>
      <c r="DJ29">
        <v>4.9257762830000003</v>
      </c>
      <c r="DK29">
        <v>4.97507535</v>
      </c>
      <c r="DL29">
        <v>5.0185281829999999</v>
      </c>
      <c r="DM29">
        <v>5.0617156830000001</v>
      </c>
      <c r="DN29">
        <v>5.1057371829999996</v>
      </c>
      <c r="DO29">
        <v>5.1521091830000003</v>
      </c>
      <c r="DP29">
        <v>5.2020443829999996</v>
      </c>
    </row>
    <row r="30" spans="1:120" x14ac:dyDescent="0.25">
      <c r="A30" t="s">
        <v>124</v>
      </c>
      <c r="B30" t="s">
        <v>125</v>
      </c>
      <c r="C30" s="114" t="s">
        <v>134</v>
      </c>
      <c r="D30" s="114" t="s">
        <v>127</v>
      </c>
      <c r="E30" s="114">
        <v>95</v>
      </c>
      <c r="F30" s="114" t="s">
        <v>128</v>
      </c>
      <c r="G30" s="114" t="s">
        <v>129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438.41414099999997</v>
      </c>
      <c r="AU30">
        <v>442.40016000000003</v>
      </c>
      <c r="AV30">
        <v>446.50072649999998</v>
      </c>
      <c r="AW30">
        <v>450.67328350000003</v>
      </c>
      <c r="AX30">
        <v>454.97283499999998</v>
      </c>
      <c r="AY30">
        <v>459.34864049999999</v>
      </c>
      <c r="AZ30">
        <v>463.71426450000001</v>
      </c>
      <c r="BA30">
        <v>468.2538705</v>
      </c>
      <c r="BB30">
        <v>472.823893</v>
      </c>
      <c r="BC30">
        <v>477.29916500000002</v>
      </c>
      <c r="BD30">
        <v>481.9252745</v>
      </c>
      <c r="BE30">
        <v>486.92141099999998</v>
      </c>
      <c r="BF30">
        <v>491.86163699999997</v>
      </c>
      <c r="BG30">
        <v>496.7919425</v>
      </c>
      <c r="BH30">
        <v>501.85552000000001</v>
      </c>
      <c r="BI30">
        <v>507.15781900000002</v>
      </c>
      <c r="BJ30">
        <v>512.33487400000001</v>
      </c>
      <c r="BK30">
        <v>517.60094049999998</v>
      </c>
      <c r="BL30">
        <v>523.20684300000005</v>
      </c>
      <c r="BM30">
        <v>528.57727750000004</v>
      </c>
      <c r="BN30">
        <v>534.17797949999999</v>
      </c>
      <c r="BO30">
        <v>539.91829800000005</v>
      </c>
      <c r="BP30">
        <v>545.35243400000002</v>
      </c>
      <c r="BQ30">
        <v>551.04946700000005</v>
      </c>
      <c r="BR30">
        <v>557.08328900000004</v>
      </c>
      <c r="BS30">
        <v>563.09683099999995</v>
      </c>
      <c r="BT30">
        <v>569.34978699999999</v>
      </c>
      <c r="BU30">
        <v>575.37757899999997</v>
      </c>
      <c r="BV30">
        <v>581.65448749999996</v>
      </c>
      <c r="BW30">
        <v>588.01745000000005</v>
      </c>
      <c r="BX30">
        <v>594.43381399999998</v>
      </c>
      <c r="BY30">
        <v>600.93602899999996</v>
      </c>
      <c r="BZ30">
        <v>607.44708249999996</v>
      </c>
      <c r="CA30">
        <v>614.01946899999996</v>
      </c>
      <c r="CB30">
        <v>620.64721899999995</v>
      </c>
      <c r="CC30">
        <v>626.98605450000002</v>
      </c>
      <c r="CD30">
        <v>633.25025400000004</v>
      </c>
      <c r="CE30">
        <v>639.52181800000005</v>
      </c>
      <c r="CF30">
        <v>645.82189200000005</v>
      </c>
      <c r="CG30">
        <v>652.15449950000004</v>
      </c>
      <c r="CH30">
        <v>658.52491599999996</v>
      </c>
      <c r="CI30">
        <v>664.94359650000001</v>
      </c>
      <c r="CJ30">
        <v>671.41736949999995</v>
      </c>
      <c r="CK30">
        <v>678.224333</v>
      </c>
      <c r="CL30">
        <v>685.17358349999995</v>
      </c>
      <c r="CM30">
        <v>692.26629549999996</v>
      </c>
      <c r="CN30">
        <v>699.39002649999998</v>
      </c>
      <c r="CO30">
        <v>706.25097149999999</v>
      </c>
      <c r="CP30">
        <v>713.34054449999996</v>
      </c>
      <c r="CQ30">
        <v>721.02507200000002</v>
      </c>
      <c r="CR30">
        <v>728.33804150000003</v>
      </c>
      <c r="CS30">
        <v>735.69079999999997</v>
      </c>
      <c r="CT30">
        <v>743.08740899999998</v>
      </c>
      <c r="CU30">
        <v>750.54237049999995</v>
      </c>
      <c r="CV30">
        <v>758.16031699999996</v>
      </c>
      <c r="CW30">
        <v>765.82206450000001</v>
      </c>
      <c r="CX30">
        <v>773.56023649999997</v>
      </c>
      <c r="CY30">
        <v>781.37107949999995</v>
      </c>
      <c r="CZ30">
        <v>789.2500225</v>
      </c>
      <c r="DA30">
        <v>797.19618549999996</v>
      </c>
      <c r="DB30">
        <v>805.206411</v>
      </c>
      <c r="DC30">
        <v>813.28055199999994</v>
      </c>
      <c r="DD30">
        <v>821.42273</v>
      </c>
      <c r="DE30">
        <v>829.63608550000004</v>
      </c>
      <c r="DF30">
        <v>837.92629699999998</v>
      </c>
      <c r="DG30">
        <v>846.299396</v>
      </c>
      <c r="DH30">
        <v>854.77188699999999</v>
      </c>
      <c r="DI30">
        <v>863.33718550000003</v>
      </c>
      <c r="DJ30">
        <v>871.98703450000005</v>
      </c>
      <c r="DK30">
        <v>880.70731850000004</v>
      </c>
      <c r="DL30">
        <v>889.83953750000001</v>
      </c>
      <c r="DM30">
        <v>899.19715550000001</v>
      </c>
      <c r="DN30">
        <v>908.10372849999999</v>
      </c>
      <c r="DO30">
        <v>917.05194849999998</v>
      </c>
      <c r="DP30">
        <v>926.10321050000005</v>
      </c>
    </row>
    <row r="31" spans="1:120" x14ac:dyDescent="0.25">
      <c r="A31" t="s">
        <v>124</v>
      </c>
      <c r="B31" t="s">
        <v>125</v>
      </c>
      <c r="C31" s="114" t="s">
        <v>134</v>
      </c>
      <c r="D31" s="114" t="s">
        <v>127</v>
      </c>
      <c r="E31" s="114">
        <v>95</v>
      </c>
      <c r="F31" s="114" t="s">
        <v>130</v>
      </c>
      <c r="G31" s="114" t="s">
        <v>131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>
        <v>1.7430673189999999</v>
      </c>
      <c r="AU31">
        <v>1.7986533280000001</v>
      </c>
      <c r="AV31">
        <v>1.8468887789999999</v>
      </c>
      <c r="AW31">
        <v>1.900445809</v>
      </c>
      <c r="AX31">
        <v>1.953665779</v>
      </c>
      <c r="AY31">
        <v>2.0082382600000002</v>
      </c>
      <c r="AZ31">
        <v>2.0620680249999999</v>
      </c>
      <c r="BA31">
        <v>2.1178442890000002</v>
      </c>
      <c r="BB31">
        <v>2.1798778090000002</v>
      </c>
      <c r="BC31">
        <v>2.2444331320000002</v>
      </c>
      <c r="BD31">
        <v>2.307399132</v>
      </c>
      <c r="BE31">
        <v>2.372589515</v>
      </c>
      <c r="BF31">
        <v>2.4364221420000001</v>
      </c>
      <c r="BG31">
        <v>2.5010106419999998</v>
      </c>
      <c r="BH31">
        <v>2.5626411419999999</v>
      </c>
      <c r="BI31">
        <v>2.6229331419999999</v>
      </c>
      <c r="BJ31">
        <v>2.6839986320000002</v>
      </c>
      <c r="BK31">
        <v>2.7434089259999999</v>
      </c>
      <c r="BL31">
        <v>2.8015944259999999</v>
      </c>
      <c r="BM31">
        <v>2.8643759260000001</v>
      </c>
      <c r="BN31">
        <v>2.929543926</v>
      </c>
      <c r="BO31">
        <v>2.9955965739999999</v>
      </c>
      <c r="BP31">
        <v>3.0596045740000002</v>
      </c>
      <c r="BQ31">
        <v>3.1183305739999998</v>
      </c>
      <c r="BR31">
        <v>3.1709520740000001</v>
      </c>
      <c r="BS31">
        <v>3.221235574</v>
      </c>
      <c r="BT31">
        <v>3.27517674</v>
      </c>
      <c r="BU31">
        <v>3.3297647889999999</v>
      </c>
      <c r="BV31">
        <v>3.3884032890000002</v>
      </c>
      <c r="BW31">
        <v>3.452220289</v>
      </c>
      <c r="BX31">
        <v>3.520763289</v>
      </c>
      <c r="BY31">
        <v>3.5883362299999999</v>
      </c>
      <c r="BZ31">
        <v>3.6532308680000001</v>
      </c>
      <c r="CA31">
        <v>3.7191267890000002</v>
      </c>
      <c r="CB31">
        <v>3.7814037210000002</v>
      </c>
      <c r="CC31">
        <v>3.8397544849999998</v>
      </c>
      <c r="CD31">
        <v>3.897629985</v>
      </c>
      <c r="CE31">
        <v>3.9548273279999999</v>
      </c>
      <c r="CF31">
        <v>4.0059917890000003</v>
      </c>
      <c r="CG31">
        <v>4.0653997889999998</v>
      </c>
      <c r="CH31">
        <v>4.132063005</v>
      </c>
      <c r="CI31">
        <v>4.2018585049999997</v>
      </c>
      <c r="CJ31">
        <v>4.2721230050000001</v>
      </c>
      <c r="CK31">
        <v>4.3371634459999999</v>
      </c>
      <c r="CL31">
        <v>4.399342946</v>
      </c>
      <c r="CM31">
        <v>4.4591701910000001</v>
      </c>
      <c r="CN31">
        <v>4.5178721910000004</v>
      </c>
      <c r="CO31">
        <v>4.5770291910000003</v>
      </c>
      <c r="CP31">
        <v>4.6332516620000002</v>
      </c>
      <c r="CQ31">
        <v>4.685837662</v>
      </c>
      <c r="CR31">
        <v>4.7388936619999997</v>
      </c>
      <c r="CS31">
        <v>4.7939442889999997</v>
      </c>
      <c r="CT31">
        <v>4.8569567889999998</v>
      </c>
      <c r="CU31">
        <v>4.9232557889999997</v>
      </c>
      <c r="CV31">
        <v>4.9905681519999998</v>
      </c>
      <c r="CW31">
        <v>5.0562746519999999</v>
      </c>
      <c r="CX31">
        <v>5.1200676520000004</v>
      </c>
      <c r="CY31">
        <v>5.180544652</v>
      </c>
      <c r="CZ31">
        <v>5.2395486519999999</v>
      </c>
      <c r="DA31">
        <v>5.2957361519999999</v>
      </c>
      <c r="DB31">
        <v>5.3507801519999996</v>
      </c>
      <c r="DC31">
        <v>5.4075596519999998</v>
      </c>
      <c r="DD31">
        <v>5.466407652</v>
      </c>
      <c r="DE31">
        <v>5.5290356520000001</v>
      </c>
      <c r="DF31">
        <v>5.5967656520000002</v>
      </c>
      <c r="DG31">
        <v>5.6670686520000002</v>
      </c>
      <c r="DH31">
        <v>5.7395661520000001</v>
      </c>
      <c r="DI31">
        <v>5.8055715640000001</v>
      </c>
      <c r="DJ31">
        <v>5.8660990640000001</v>
      </c>
      <c r="DK31">
        <v>5.9243680640000003</v>
      </c>
      <c r="DL31">
        <v>5.9811000639999996</v>
      </c>
      <c r="DM31">
        <v>6.0369706519999999</v>
      </c>
      <c r="DN31">
        <v>6.0934381520000001</v>
      </c>
      <c r="DO31">
        <v>6.1531076520000001</v>
      </c>
      <c r="DP31">
        <v>6.2177956520000004</v>
      </c>
    </row>
    <row r="32" spans="1:120" x14ac:dyDescent="0.25">
      <c r="C32" s="114"/>
      <c r="D32" s="114"/>
      <c r="E32" s="114"/>
      <c r="F32" s="114"/>
      <c r="G32" s="114"/>
    </row>
    <row r="33" spans="3:7" x14ac:dyDescent="0.25">
      <c r="C33" s="114"/>
      <c r="D33" s="114"/>
      <c r="E33" s="114"/>
      <c r="F33" s="114"/>
      <c r="G33" s="114"/>
    </row>
    <row r="34" spans="3:7" x14ac:dyDescent="0.25">
      <c r="C34" s="114"/>
      <c r="D34" s="114"/>
      <c r="E34" s="114"/>
      <c r="F34" s="114"/>
      <c r="G34" s="114"/>
    </row>
    <row r="35" spans="3:7" x14ac:dyDescent="0.25">
      <c r="C35" s="114"/>
      <c r="D35" s="114"/>
      <c r="E35" s="114"/>
      <c r="F35" s="114"/>
      <c r="G35" s="114"/>
    </row>
    <row r="36" spans="3:7" x14ac:dyDescent="0.25">
      <c r="C36" s="114"/>
      <c r="D36" s="114"/>
      <c r="E36" s="114"/>
      <c r="F36" s="114"/>
      <c r="G36" s="114"/>
    </row>
    <row r="37" spans="3:7" x14ac:dyDescent="0.25">
      <c r="C37" s="114"/>
      <c r="D37" s="114"/>
      <c r="E37" s="114"/>
      <c r="F37" s="114"/>
      <c r="G37" s="114"/>
    </row>
    <row r="38" spans="3:7" x14ac:dyDescent="0.25">
      <c r="C38" s="114"/>
      <c r="D38" s="114"/>
      <c r="E38" s="114"/>
      <c r="F38" s="114"/>
      <c r="G38" s="114"/>
    </row>
    <row r="39" spans="3:7" x14ac:dyDescent="0.25">
      <c r="C39" s="114"/>
      <c r="D39" s="114"/>
      <c r="E39" s="114"/>
      <c r="F39" s="114"/>
      <c r="G39" s="114"/>
    </row>
    <row r="40" spans="3:7" x14ac:dyDescent="0.25">
      <c r="C40" s="114"/>
      <c r="D40" s="114"/>
      <c r="E40" s="114"/>
      <c r="F40" s="114"/>
      <c r="G40" s="114"/>
    </row>
    <row r="41" spans="3:7" x14ac:dyDescent="0.25">
      <c r="C41" s="114"/>
      <c r="D41" s="114"/>
      <c r="E41" s="114"/>
      <c r="F41" s="114"/>
      <c r="G41" s="114"/>
    </row>
    <row r="42" spans="3:7" x14ac:dyDescent="0.25">
      <c r="C42" s="114"/>
      <c r="D42" s="114"/>
      <c r="E42" s="114"/>
      <c r="F42" s="114"/>
      <c r="G42" s="114"/>
    </row>
    <row r="43" spans="3:7" x14ac:dyDescent="0.25">
      <c r="C43" s="114"/>
      <c r="D43" s="114"/>
      <c r="E43" s="114"/>
      <c r="F43" s="114"/>
      <c r="G43" s="114"/>
    </row>
    <row r="44" spans="3:7" x14ac:dyDescent="0.25">
      <c r="C44" s="114"/>
      <c r="D44" s="114"/>
      <c r="E44" s="114"/>
      <c r="F44" s="114"/>
      <c r="G44" s="114"/>
    </row>
    <row r="45" spans="3:7" x14ac:dyDescent="0.25">
      <c r="C45" s="114"/>
      <c r="D45" s="114"/>
      <c r="E45" s="114"/>
      <c r="F45" s="114"/>
      <c r="G45" s="114"/>
    </row>
    <row r="46" spans="3:7" x14ac:dyDescent="0.25">
      <c r="C46" s="114"/>
      <c r="D46" s="114"/>
      <c r="E46" s="114"/>
      <c r="F46" s="114"/>
      <c r="G46" s="114"/>
    </row>
    <row r="47" spans="3:7" x14ac:dyDescent="0.25">
      <c r="C47" s="114"/>
      <c r="D47" s="114"/>
      <c r="E47" s="114"/>
      <c r="F47" s="114"/>
      <c r="G47" s="114"/>
    </row>
    <row r="48" spans="3:7" x14ac:dyDescent="0.25">
      <c r="C48" s="114"/>
      <c r="D48" s="114"/>
      <c r="E48" s="114"/>
      <c r="F48" s="114"/>
      <c r="G48" s="114"/>
    </row>
    <row r="49" spans="3:7" x14ac:dyDescent="0.25">
      <c r="C49" s="114"/>
      <c r="D49" s="114"/>
      <c r="E49" s="114"/>
      <c r="F49" s="114"/>
      <c r="G49" s="114"/>
    </row>
    <row r="50" spans="3:7" x14ac:dyDescent="0.25">
      <c r="C50" s="114"/>
      <c r="D50" s="114"/>
      <c r="E50" s="114"/>
      <c r="F50" s="114"/>
      <c r="G50" s="114"/>
    </row>
    <row r="51" spans="3:7" x14ac:dyDescent="0.25">
      <c r="C51" s="114"/>
      <c r="D51" s="114"/>
      <c r="E51" s="114"/>
      <c r="F51" s="114"/>
      <c r="G51" s="114"/>
    </row>
    <row r="52" spans="3:7" x14ac:dyDescent="0.25">
      <c r="C52" s="114"/>
      <c r="D52" s="114"/>
      <c r="E52" s="114"/>
      <c r="F52" s="114"/>
      <c r="G52" s="114"/>
    </row>
    <row r="53" spans="3:7" x14ac:dyDescent="0.25">
      <c r="C53" s="114"/>
      <c r="D53" s="114"/>
      <c r="E53" s="114"/>
      <c r="F53" s="114"/>
      <c r="G53" s="114"/>
    </row>
    <row r="54" spans="3:7" x14ac:dyDescent="0.25">
      <c r="C54" s="114"/>
      <c r="D54" s="114"/>
      <c r="E54" s="114"/>
      <c r="F54" s="114"/>
      <c r="G54" s="114"/>
    </row>
    <row r="55" spans="3:7" x14ac:dyDescent="0.25">
      <c r="C55" s="114"/>
      <c r="D55" s="114"/>
      <c r="E55" s="114"/>
      <c r="F55" s="114"/>
      <c r="G55" s="114"/>
    </row>
    <row r="56" spans="3:7" x14ac:dyDescent="0.25">
      <c r="C56" s="114"/>
      <c r="D56" s="114"/>
      <c r="E56" s="114"/>
      <c r="F56" s="114"/>
      <c r="G56" s="114"/>
    </row>
    <row r="57" spans="3:7" x14ac:dyDescent="0.25">
      <c r="C57" s="114"/>
      <c r="D57" s="114"/>
      <c r="E57" s="114"/>
      <c r="F57" s="114"/>
      <c r="G57" s="114"/>
    </row>
    <row r="58" spans="3:7" x14ac:dyDescent="0.25">
      <c r="C58" s="114"/>
      <c r="D58" s="114"/>
      <c r="E58" s="114"/>
      <c r="F58" s="114"/>
      <c r="G58" s="114"/>
    </row>
    <row r="59" spans="3:7" x14ac:dyDescent="0.25">
      <c r="C59" s="114"/>
      <c r="D59" s="114"/>
      <c r="E59" s="114"/>
      <c r="F59" s="114"/>
      <c r="G59" s="114"/>
    </row>
    <row r="60" spans="3:7" x14ac:dyDescent="0.25">
      <c r="C60" s="114"/>
      <c r="D60" s="114"/>
      <c r="E60" s="114"/>
      <c r="F60" s="114"/>
      <c r="G60" s="114"/>
    </row>
    <row r="61" spans="3:7" x14ac:dyDescent="0.25">
      <c r="C61" s="114"/>
      <c r="D61" s="114"/>
      <c r="E61" s="114"/>
      <c r="F61" s="114"/>
      <c r="G61" s="114"/>
    </row>
    <row r="62" spans="3:7" x14ac:dyDescent="0.25">
      <c r="C62" s="114"/>
      <c r="D62" s="114"/>
      <c r="E62" s="114"/>
      <c r="F62" s="114"/>
      <c r="G62" s="114"/>
    </row>
    <row r="63" spans="3:7" x14ac:dyDescent="0.25">
      <c r="C63" s="114"/>
      <c r="D63" s="114"/>
      <c r="E63" s="114"/>
      <c r="F63" s="114"/>
      <c r="G63" s="114"/>
    </row>
    <row r="64" spans="3:7" x14ac:dyDescent="0.25">
      <c r="C64" s="114"/>
      <c r="D64" s="114"/>
      <c r="E64" s="114"/>
      <c r="F64" s="114"/>
      <c r="G64" s="114"/>
    </row>
    <row r="65" spans="3:7" x14ac:dyDescent="0.25">
      <c r="C65" s="114"/>
      <c r="D65" s="114"/>
      <c r="E65" s="114"/>
      <c r="F65" s="114"/>
      <c r="G65" s="114"/>
    </row>
    <row r="66" spans="3:7" x14ac:dyDescent="0.25">
      <c r="C66" s="114"/>
      <c r="D66" s="114"/>
      <c r="E66" s="114"/>
      <c r="F66" s="114"/>
      <c r="G66" s="114"/>
    </row>
    <row r="67" spans="3:7" x14ac:dyDescent="0.25">
      <c r="C67" s="114"/>
      <c r="D67" s="114"/>
      <c r="E67" s="114"/>
      <c r="F67" s="114"/>
      <c r="G67" s="114"/>
    </row>
    <row r="68" spans="3:7" x14ac:dyDescent="0.25">
      <c r="C68" s="114"/>
      <c r="D68" s="114"/>
      <c r="E68" s="114"/>
      <c r="F68" s="114"/>
      <c r="G68" s="114"/>
    </row>
    <row r="69" spans="3:7" x14ac:dyDescent="0.25">
      <c r="C69" s="114"/>
      <c r="D69" s="114"/>
      <c r="E69" s="114"/>
      <c r="F69" s="114"/>
      <c r="G69" s="114"/>
    </row>
    <row r="70" spans="3:7" x14ac:dyDescent="0.25">
      <c r="C70" s="114"/>
      <c r="D70" s="114"/>
      <c r="E70" s="114"/>
      <c r="F70" s="114"/>
      <c r="G70" s="114"/>
    </row>
    <row r="71" spans="3:7" x14ac:dyDescent="0.25">
      <c r="C71" s="114"/>
      <c r="D71" s="114"/>
      <c r="E71" s="114"/>
      <c r="F71" s="114"/>
      <c r="G71" s="114"/>
    </row>
    <row r="72" spans="3:7" x14ac:dyDescent="0.25">
      <c r="C72" s="114"/>
      <c r="D72" s="114"/>
      <c r="E72" s="114"/>
      <c r="F72" s="114"/>
      <c r="G72" s="114"/>
    </row>
    <row r="73" spans="3:7" x14ac:dyDescent="0.25">
      <c r="C73" s="114"/>
      <c r="D73" s="114"/>
      <c r="E73" s="114"/>
      <c r="F73" s="114"/>
      <c r="G73" s="114"/>
    </row>
    <row r="74" spans="3:7" x14ac:dyDescent="0.25">
      <c r="C74" s="114"/>
      <c r="D74" s="114"/>
      <c r="E74" s="114"/>
      <c r="F74" s="114"/>
      <c r="G74" s="114"/>
    </row>
    <row r="75" spans="3:7" x14ac:dyDescent="0.25">
      <c r="C75" s="114"/>
      <c r="D75" s="114"/>
      <c r="E75" s="114"/>
      <c r="F75" s="114"/>
      <c r="G75" s="114"/>
    </row>
    <row r="76" spans="3:7" x14ac:dyDescent="0.25">
      <c r="C76" s="114"/>
      <c r="D76" s="114"/>
      <c r="E76" s="114"/>
      <c r="F76" s="114"/>
      <c r="G76" s="114"/>
    </row>
    <row r="77" spans="3:7" x14ac:dyDescent="0.25">
      <c r="C77" s="114"/>
      <c r="D77" s="114"/>
      <c r="E77" s="114"/>
      <c r="F77" s="114"/>
      <c r="G77" s="114"/>
    </row>
    <row r="78" spans="3:7" x14ac:dyDescent="0.25">
      <c r="C78" s="114"/>
      <c r="D78" s="114"/>
      <c r="E78" s="114"/>
      <c r="F78" s="114"/>
      <c r="G78" s="114"/>
    </row>
    <row r="79" spans="3:7" x14ac:dyDescent="0.25">
      <c r="C79" s="114"/>
      <c r="D79" s="114"/>
      <c r="E79" s="114"/>
      <c r="F79" s="114"/>
      <c r="G79" s="114"/>
    </row>
    <row r="80" spans="3:7" x14ac:dyDescent="0.25">
      <c r="C80" s="114"/>
      <c r="D80" s="114"/>
      <c r="E80" s="114"/>
      <c r="F80" s="114"/>
      <c r="G80" s="114"/>
    </row>
    <row r="81" spans="3:7" x14ac:dyDescent="0.25">
      <c r="C81" s="114"/>
      <c r="D81" s="114"/>
      <c r="E81" s="114"/>
      <c r="F81" s="114"/>
      <c r="G81" s="114"/>
    </row>
    <row r="82" spans="3:7" x14ac:dyDescent="0.25">
      <c r="C82" s="114"/>
      <c r="D82" s="114"/>
      <c r="E82" s="114"/>
      <c r="F82" s="114"/>
      <c r="G82" s="114"/>
    </row>
    <row r="83" spans="3:7" x14ac:dyDescent="0.25">
      <c r="C83" s="114"/>
      <c r="D83" s="114"/>
      <c r="E83" s="114"/>
      <c r="F83" s="114"/>
      <c r="G83" s="114"/>
    </row>
    <row r="84" spans="3:7" x14ac:dyDescent="0.25">
      <c r="C84" s="114"/>
      <c r="D84" s="114"/>
      <c r="E84" s="114"/>
      <c r="F84" s="114"/>
      <c r="G84" s="114"/>
    </row>
    <row r="85" spans="3:7" x14ac:dyDescent="0.25">
      <c r="C85" s="114"/>
      <c r="D85" s="114"/>
      <c r="E85" s="114"/>
      <c r="F85" s="114"/>
      <c r="G85" s="114"/>
    </row>
    <row r="86" spans="3:7" x14ac:dyDescent="0.25">
      <c r="C86" s="114"/>
      <c r="D86" s="114"/>
      <c r="E86" s="114"/>
      <c r="F86" s="114"/>
      <c r="G86" s="114"/>
    </row>
    <row r="87" spans="3:7" x14ac:dyDescent="0.25">
      <c r="C87" s="114"/>
      <c r="D87" s="114"/>
      <c r="E87" s="114"/>
      <c r="F87" s="114"/>
      <c r="G87" s="114"/>
    </row>
    <row r="88" spans="3:7" x14ac:dyDescent="0.25">
      <c r="C88" s="114"/>
      <c r="D88" s="114"/>
      <c r="E88" s="114"/>
      <c r="F88" s="114"/>
      <c r="G88" s="114"/>
    </row>
    <row r="89" spans="3:7" x14ac:dyDescent="0.25">
      <c r="C89" s="114"/>
      <c r="D89" s="114"/>
      <c r="E89" s="114"/>
      <c r="F89" s="114"/>
      <c r="G89" s="114"/>
    </row>
    <row r="90" spans="3:7" x14ac:dyDescent="0.25">
      <c r="C90" s="114"/>
      <c r="D90" s="114"/>
      <c r="E90" s="114"/>
      <c r="F90" s="114"/>
      <c r="G90" s="114"/>
    </row>
    <row r="91" spans="3:7" x14ac:dyDescent="0.25">
      <c r="C91" s="114"/>
      <c r="D91" s="114"/>
      <c r="E91" s="114"/>
      <c r="F91" s="114"/>
      <c r="G91" s="114"/>
    </row>
    <row r="92" spans="3:7" x14ac:dyDescent="0.25">
      <c r="C92" s="114"/>
      <c r="D92" s="114"/>
      <c r="E92" s="114"/>
      <c r="F92" s="114"/>
      <c r="G92" s="114"/>
    </row>
    <row r="93" spans="3:7" x14ac:dyDescent="0.25">
      <c r="C93" s="114"/>
      <c r="D93" s="114"/>
      <c r="E93" s="114"/>
      <c r="F93" s="114"/>
      <c r="G93" s="114"/>
    </row>
    <row r="94" spans="3:7" x14ac:dyDescent="0.25">
      <c r="C94" s="114"/>
      <c r="D94" s="114"/>
      <c r="E94" s="114"/>
      <c r="F94" s="114"/>
      <c r="G94" s="114"/>
    </row>
    <row r="95" spans="3:7" x14ac:dyDescent="0.25">
      <c r="C95" s="114"/>
      <c r="D95" s="114"/>
      <c r="E95" s="114"/>
      <c r="F95" s="114"/>
      <c r="G95" s="114"/>
    </row>
    <row r="96" spans="3:7" x14ac:dyDescent="0.25">
      <c r="C96" s="114"/>
      <c r="D96" s="114"/>
      <c r="E96" s="114"/>
      <c r="F96" s="114"/>
      <c r="G96" s="114"/>
    </row>
    <row r="97" spans="3:7" x14ac:dyDescent="0.25">
      <c r="C97" s="114"/>
      <c r="D97" s="114"/>
      <c r="E97" s="114"/>
      <c r="F97" s="114"/>
      <c r="G97" s="114"/>
    </row>
    <row r="98" spans="3:7" x14ac:dyDescent="0.25">
      <c r="C98" s="114"/>
      <c r="D98" s="114"/>
      <c r="E98" s="114"/>
      <c r="F98" s="114"/>
      <c r="G98" s="114"/>
    </row>
    <row r="99" spans="3:7" x14ac:dyDescent="0.25">
      <c r="C99" s="114"/>
      <c r="D99" s="114"/>
      <c r="E99" s="114"/>
      <c r="F99" s="114"/>
      <c r="G99" s="114"/>
    </row>
    <row r="100" spans="3:7" x14ac:dyDescent="0.25">
      <c r="C100" s="114"/>
      <c r="D100" s="114"/>
      <c r="E100" s="114"/>
      <c r="F100" s="114"/>
      <c r="G100" s="114"/>
    </row>
    <row r="101" spans="3:7" x14ac:dyDescent="0.25">
      <c r="C101" s="114"/>
      <c r="D101" s="114"/>
      <c r="E101" s="114"/>
      <c r="F101" s="114"/>
      <c r="G101" s="114"/>
    </row>
    <row r="102" spans="3:7" x14ac:dyDescent="0.25">
      <c r="C102" s="114"/>
      <c r="D102" s="114"/>
      <c r="E102" s="114"/>
      <c r="F102" s="114"/>
      <c r="G102" s="114"/>
    </row>
    <row r="103" spans="3:7" x14ac:dyDescent="0.25">
      <c r="C103" s="114"/>
      <c r="D103" s="114"/>
      <c r="E103" s="114"/>
      <c r="F103" s="114"/>
      <c r="G103" s="114"/>
    </row>
    <row r="104" spans="3:7" x14ac:dyDescent="0.25">
      <c r="C104" s="114"/>
      <c r="D104" s="114"/>
      <c r="E104" s="114"/>
      <c r="F104" s="114"/>
      <c r="G104" s="114"/>
    </row>
    <row r="105" spans="3:7" x14ac:dyDescent="0.25">
      <c r="C105" s="114"/>
      <c r="D105" s="114"/>
      <c r="E105" s="114"/>
      <c r="F105" s="114"/>
      <c r="G105" s="114"/>
    </row>
    <row r="106" spans="3:7" x14ac:dyDescent="0.25">
      <c r="C106" s="114"/>
      <c r="D106" s="114"/>
      <c r="E106" s="114"/>
      <c r="F106" s="114"/>
      <c r="G106" s="114"/>
    </row>
    <row r="107" spans="3:7" x14ac:dyDescent="0.25">
      <c r="C107" s="114"/>
      <c r="D107" s="114"/>
      <c r="E107" s="114"/>
      <c r="F107" s="114"/>
      <c r="G107" s="114"/>
    </row>
    <row r="108" spans="3:7" x14ac:dyDescent="0.25">
      <c r="C108" s="114"/>
      <c r="D108" s="114"/>
      <c r="E108" s="114"/>
      <c r="F108" s="114"/>
      <c r="G108" s="114"/>
    </row>
    <row r="109" spans="3:7" x14ac:dyDescent="0.25">
      <c r="C109" s="114"/>
      <c r="D109" s="114"/>
      <c r="E109" s="114"/>
      <c r="F109" s="114"/>
      <c r="G109" s="114"/>
    </row>
    <row r="110" spans="3:7" x14ac:dyDescent="0.25">
      <c r="C110" s="114"/>
      <c r="D110" s="114"/>
      <c r="E110" s="114"/>
      <c r="F110" s="114"/>
      <c r="G110" s="114"/>
    </row>
    <row r="111" spans="3:7" x14ac:dyDescent="0.25">
      <c r="C111" s="114"/>
      <c r="D111" s="114"/>
      <c r="E111" s="114"/>
      <c r="F111" s="114"/>
      <c r="G111" s="114"/>
    </row>
    <row r="112" spans="3:7" x14ac:dyDescent="0.25">
      <c r="C112" s="114"/>
      <c r="D112" s="114"/>
      <c r="E112" s="114"/>
      <c r="F112" s="114"/>
      <c r="G112" s="114"/>
    </row>
    <row r="113" spans="3:7" x14ac:dyDescent="0.25">
      <c r="C113" s="114"/>
      <c r="D113" s="114"/>
      <c r="E113" s="114"/>
      <c r="F113" s="114"/>
      <c r="G113" s="114"/>
    </row>
    <row r="114" spans="3:7" x14ac:dyDescent="0.25">
      <c r="C114" s="114"/>
      <c r="D114" s="114"/>
      <c r="E114" s="114"/>
      <c r="F114" s="114"/>
      <c r="G114" s="114"/>
    </row>
    <row r="115" spans="3:7" x14ac:dyDescent="0.25">
      <c r="C115" s="114"/>
      <c r="D115" s="114"/>
      <c r="E115" s="114"/>
      <c r="F115" s="114"/>
      <c r="G115" s="114"/>
    </row>
    <row r="116" spans="3:7" x14ac:dyDescent="0.25">
      <c r="C116" s="114"/>
      <c r="D116" s="114"/>
      <c r="E116" s="114"/>
      <c r="F116" s="114"/>
      <c r="G116" s="114"/>
    </row>
    <row r="117" spans="3:7" x14ac:dyDescent="0.25">
      <c r="C117" s="114"/>
      <c r="D117" s="114"/>
      <c r="E117" s="114"/>
      <c r="F117" s="114"/>
      <c r="G117" s="114"/>
    </row>
    <row r="118" spans="3:7" x14ac:dyDescent="0.25">
      <c r="C118" s="114"/>
      <c r="D118" s="114"/>
      <c r="E118" s="114"/>
      <c r="F118" s="114"/>
      <c r="G118" s="114"/>
    </row>
    <row r="119" spans="3:7" x14ac:dyDescent="0.25">
      <c r="C119" s="114"/>
      <c r="D119" s="114"/>
      <c r="E119" s="114"/>
      <c r="F119" s="114"/>
      <c r="G119" s="114"/>
    </row>
    <row r="120" spans="3:7" x14ac:dyDescent="0.25">
      <c r="C120" s="114"/>
      <c r="D120" s="114"/>
      <c r="E120" s="114"/>
      <c r="F120" s="114"/>
      <c r="G120" s="114"/>
    </row>
    <row r="121" spans="3:7" x14ac:dyDescent="0.25">
      <c r="C121" s="114"/>
      <c r="D121" s="114"/>
      <c r="E121" s="114"/>
      <c r="F121" s="114"/>
      <c r="G121" s="114"/>
    </row>
    <row r="122" spans="3:7" x14ac:dyDescent="0.25">
      <c r="C122" s="114"/>
      <c r="D122" s="114"/>
      <c r="E122" s="114"/>
      <c r="F122" s="114"/>
      <c r="G122" s="114"/>
    </row>
    <row r="123" spans="3:7" x14ac:dyDescent="0.25">
      <c r="C123" s="114"/>
      <c r="D123" s="114"/>
      <c r="E123" s="114"/>
      <c r="F123" s="114"/>
      <c r="G123" s="114"/>
    </row>
    <row r="124" spans="3:7" x14ac:dyDescent="0.25">
      <c r="C124" s="114"/>
      <c r="D124" s="114"/>
      <c r="E124" s="114"/>
      <c r="F124" s="114"/>
      <c r="G124" s="114"/>
    </row>
    <row r="125" spans="3:7" x14ac:dyDescent="0.25">
      <c r="C125" s="114"/>
      <c r="D125" s="114"/>
      <c r="E125" s="114"/>
      <c r="F125" s="114"/>
      <c r="G125" s="114"/>
    </row>
    <row r="126" spans="3:7" x14ac:dyDescent="0.25">
      <c r="C126" s="114"/>
      <c r="D126" s="114"/>
      <c r="E126" s="114"/>
      <c r="F126" s="114"/>
      <c r="G126" s="114"/>
    </row>
    <row r="127" spans="3:7" x14ac:dyDescent="0.25">
      <c r="C127" s="114"/>
      <c r="D127" s="114"/>
      <c r="E127" s="114"/>
      <c r="F127" s="114"/>
      <c r="G127" s="114"/>
    </row>
    <row r="128" spans="3:7" x14ac:dyDescent="0.25">
      <c r="C128" s="114"/>
      <c r="D128" s="114"/>
      <c r="E128" s="114"/>
      <c r="F128" s="114"/>
      <c r="G128" s="114"/>
    </row>
    <row r="129" spans="3:7" x14ac:dyDescent="0.25">
      <c r="C129" s="114"/>
      <c r="D129" s="114"/>
      <c r="E129" s="114"/>
      <c r="F129" s="114"/>
      <c r="G129" s="114"/>
    </row>
    <row r="130" spans="3:7" x14ac:dyDescent="0.25">
      <c r="C130" s="114"/>
      <c r="D130" s="114"/>
      <c r="E130" s="114"/>
      <c r="F130" s="114"/>
      <c r="G130" s="114"/>
    </row>
    <row r="131" spans="3:7" x14ac:dyDescent="0.25">
      <c r="C131" s="114"/>
      <c r="D131" s="114"/>
      <c r="E131" s="114"/>
      <c r="F131" s="114"/>
      <c r="G131" s="114"/>
    </row>
    <row r="132" spans="3:7" x14ac:dyDescent="0.25">
      <c r="C132" s="114"/>
      <c r="D132" s="114"/>
      <c r="E132" s="114"/>
      <c r="F132" s="114"/>
      <c r="G132" s="114"/>
    </row>
    <row r="133" spans="3:7" x14ac:dyDescent="0.25">
      <c r="C133" s="114"/>
      <c r="D133" s="114"/>
      <c r="E133" s="114"/>
      <c r="F133" s="114"/>
      <c r="G133" s="114"/>
    </row>
    <row r="134" spans="3:7" x14ac:dyDescent="0.25">
      <c r="C134" s="114"/>
      <c r="D134" s="114"/>
      <c r="E134" s="114"/>
      <c r="F134" s="114"/>
      <c r="G134" s="114"/>
    </row>
    <row r="135" spans="3:7" x14ac:dyDescent="0.25">
      <c r="C135" s="114"/>
      <c r="D135" s="114"/>
      <c r="E135" s="114"/>
      <c r="F135" s="114"/>
      <c r="G135" s="114"/>
    </row>
    <row r="136" spans="3:7" x14ac:dyDescent="0.25">
      <c r="C136" s="114"/>
      <c r="D136" s="114"/>
      <c r="E136" s="114"/>
      <c r="F136" s="114"/>
      <c r="G136" s="114"/>
    </row>
    <row r="137" spans="3:7" x14ac:dyDescent="0.25">
      <c r="C137" s="114"/>
      <c r="D137" s="114"/>
      <c r="E137" s="114"/>
      <c r="F137" s="114"/>
      <c r="G137" s="114"/>
    </row>
    <row r="138" spans="3:7" x14ac:dyDescent="0.25">
      <c r="C138" s="114"/>
      <c r="D138" s="114"/>
      <c r="E138" s="114"/>
      <c r="F138" s="114"/>
      <c r="G138" s="114"/>
    </row>
    <row r="139" spans="3:7" x14ac:dyDescent="0.25">
      <c r="C139" s="114"/>
      <c r="D139" s="114"/>
      <c r="E139" s="114"/>
      <c r="F139" s="114"/>
      <c r="G139" s="114"/>
    </row>
    <row r="140" spans="3:7" x14ac:dyDescent="0.25">
      <c r="C140" s="114"/>
      <c r="D140" s="114"/>
      <c r="E140" s="114"/>
      <c r="F140" s="114"/>
      <c r="G140" s="114"/>
    </row>
    <row r="141" spans="3:7" x14ac:dyDescent="0.25">
      <c r="C141" s="114"/>
      <c r="D141" s="114"/>
      <c r="E141" s="114"/>
      <c r="F141" s="114"/>
      <c r="G141" s="114"/>
    </row>
    <row r="142" spans="3:7" x14ac:dyDescent="0.25">
      <c r="C142" s="114"/>
      <c r="D142" s="114"/>
      <c r="E142" s="114"/>
      <c r="F142" s="114"/>
      <c r="G142" s="114"/>
    </row>
    <row r="143" spans="3:7" x14ac:dyDescent="0.25">
      <c r="C143" s="114"/>
      <c r="D143" s="114"/>
      <c r="E143" s="114"/>
      <c r="F143" s="114"/>
      <c r="G143" s="114"/>
    </row>
    <row r="144" spans="3:7" x14ac:dyDescent="0.25">
      <c r="C144" s="114"/>
      <c r="D144" s="114"/>
      <c r="E144" s="114"/>
      <c r="F144" s="114"/>
      <c r="G144" s="114"/>
    </row>
    <row r="145" spans="3:7" x14ac:dyDescent="0.25">
      <c r="C145" s="114"/>
      <c r="D145" s="114"/>
      <c r="E145" s="114"/>
      <c r="F145" s="114"/>
      <c r="G145" s="114"/>
    </row>
    <row r="146" spans="3:7" x14ac:dyDescent="0.25">
      <c r="C146" s="114"/>
      <c r="D146" s="114"/>
      <c r="E146" s="114"/>
      <c r="F146" s="114"/>
      <c r="G146" s="114"/>
    </row>
    <row r="147" spans="3:7" x14ac:dyDescent="0.25">
      <c r="C147" s="114"/>
      <c r="D147" s="114"/>
      <c r="E147" s="114"/>
      <c r="F147" s="114"/>
      <c r="G147" s="114"/>
    </row>
    <row r="148" spans="3:7" x14ac:dyDescent="0.25">
      <c r="C148" s="114"/>
      <c r="D148" s="114"/>
      <c r="E148" s="114"/>
      <c r="F148" s="114"/>
      <c r="G148" s="114"/>
    </row>
    <row r="149" spans="3:7" x14ac:dyDescent="0.25">
      <c r="C149" s="114"/>
      <c r="D149" s="114"/>
      <c r="E149" s="114"/>
      <c r="F149" s="114"/>
      <c r="G149" s="114"/>
    </row>
    <row r="150" spans="3:7" x14ac:dyDescent="0.25">
      <c r="C150" s="114"/>
      <c r="D150" s="114"/>
      <c r="E150" s="114"/>
      <c r="F150" s="114"/>
      <c r="G150" s="114"/>
    </row>
    <row r="151" spans="3:7" x14ac:dyDescent="0.25">
      <c r="C151" s="114"/>
      <c r="D151" s="114"/>
      <c r="E151" s="114"/>
      <c r="F151" s="114"/>
      <c r="G151" s="114"/>
    </row>
    <row r="152" spans="3:7" x14ac:dyDescent="0.25">
      <c r="C152" s="114"/>
      <c r="D152" s="114"/>
      <c r="E152" s="114"/>
      <c r="F152" s="114"/>
      <c r="G152" s="114"/>
    </row>
    <row r="153" spans="3:7" x14ac:dyDescent="0.25">
      <c r="C153" s="114"/>
      <c r="D153" s="114"/>
      <c r="E153" s="114"/>
      <c r="F153" s="114"/>
      <c r="G153" s="114"/>
    </row>
    <row r="154" spans="3:7" x14ac:dyDescent="0.25">
      <c r="C154" s="114"/>
      <c r="D154" s="114"/>
      <c r="E154" s="114"/>
      <c r="F154" s="114"/>
      <c r="G154" s="114"/>
    </row>
    <row r="155" spans="3:7" x14ac:dyDescent="0.25">
      <c r="C155" s="114"/>
      <c r="D155" s="114"/>
      <c r="E155" s="114"/>
      <c r="F155" s="114"/>
      <c r="G155" s="114"/>
    </row>
    <row r="156" spans="3:7" x14ac:dyDescent="0.25">
      <c r="C156" s="114"/>
      <c r="D156" s="114"/>
      <c r="E156" s="114"/>
      <c r="F156" s="114"/>
      <c r="G156" s="114"/>
    </row>
    <row r="157" spans="3:7" x14ac:dyDescent="0.25">
      <c r="C157" s="114"/>
      <c r="D157" s="114"/>
      <c r="E157" s="114"/>
      <c r="F157" s="114"/>
      <c r="G157" s="114"/>
    </row>
    <row r="158" spans="3:7" x14ac:dyDescent="0.25">
      <c r="C158" s="114"/>
      <c r="D158" s="114"/>
      <c r="E158" s="114"/>
      <c r="F158" s="114"/>
      <c r="G158" s="114"/>
    </row>
    <row r="159" spans="3:7" x14ac:dyDescent="0.25">
      <c r="C159" s="114"/>
      <c r="D159" s="114"/>
      <c r="E159" s="114"/>
      <c r="F159" s="114"/>
      <c r="G159" s="114"/>
    </row>
    <row r="160" spans="3:7" x14ac:dyDescent="0.25">
      <c r="C160" s="114"/>
      <c r="D160" s="114"/>
      <c r="E160" s="114"/>
      <c r="F160" s="114"/>
      <c r="G160" s="114"/>
    </row>
    <row r="161" spans="3:7" x14ac:dyDescent="0.25">
      <c r="C161" s="114"/>
      <c r="D161" s="114"/>
      <c r="E161" s="114"/>
      <c r="F161" s="114"/>
      <c r="G161" s="114"/>
    </row>
    <row r="162" spans="3:7" x14ac:dyDescent="0.25">
      <c r="C162" s="114"/>
      <c r="D162" s="114"/>
      <c r="E162" s="114"/>
      <c r="F162" s="114"/>
      <c r="G162" s="114"/>
    </row>
    <row r="163" spans="3:7" x14ac:dyDescent="0.25">
      <c r="C163" s="114"/>
      <c r="D163" s="114"/>
      <c r="E163" s="114"/>
      <c r="F163" s="114"/>
      <c r="G163" s="114"/>
    </row>
    <row r="164" spans="3:7" x14ac:dyDescent="0.25">
      <c r="C164" s="114"/>
      <c r="D164" s="114"/>
      <c r="E164" s="114"/>
      <c r="F164" s="114"/>
      <c r="G164" s="114"/>
    </row>
    <row r="165" spans="3:7" x14ac:dyDescent="0.25">
      <c r="C165" s="114"/>
      <c r="D165" s="114"/>
      <c r="E165" s="114"/>
      <c r="F165" s="114"/>
      <c r="G165" s="114"/>
    </row>
    <row r="166" spans="3:7" x14ac:dyDescent="0.25">
      <c r="C166" s="114"/>
      <c r="D166" s="114"/>
      <c r="E166" s="114"/>
      <c r="F166" s="114"/>
      <c r="G166" s="114"/>
    </row>
    <row r="167" spans="3:7" x14ac:dyDescent="0.25">
      <c r="C167" s="114"/>
      <c r="D167" s="114"/>
      <c r="E167" s="114"/>
      <c r="F167" s="114"/>
      <c r="G167" s="114"/>
    </row>
    <row r="168" spans="3:7" x14ac:dyDescent="0.25">
      <c r="C168" s="114"/>
      <c r="D168" s="114"/>
      <c r="E168" s="114"/>
      <c r="F168" s="114"/>
      <c r="G168" s="114"/>
    </row>
    <row r="169" spans="3:7" x14ac:dyDescent="0.25">
      <c r="C169" s="114"/>
      <c r="D169" s="114"/>
      <c r="E169" s="114"/>
      <c r="F169" s="114"/>
      <c r="G169" s="114"/>
    </row>
    <row r="170" spans="3:7" x14ac:dyDescent="0.25">
      <c r="C170" s="114"/>
      <c r="D170" s="114"/>
      <c r="E170" s="114"/>
      <c r="F170" s="114"/>
      <c r="G170" s="114"/>
    </row>
    <row r="171" spans="3:7" x14ac:dyDescent="0.25">
      <c r="C171" s="114"/>
      <c r="D171" s="114"/>
      <c r="E171" s="114"/>
      <c r="F171" s="114"/>
      <c r="G171" s="114"/>
    </row>
    <row r="172" spans="3:7" x14ac:dyDescent="0.25">
      <c r="C172" s="114"/>
      <c r="D172" s="114"/>
      <c r="E172" s="114"/>
      <c r="F172" s="114"/>
      <c r="G172" s="114"/>
    </row>
    <row r="173" spans="3:7" x14ac:dyDescent="0.25">
      <c r="C173" s="114"/>
      <c r="D173" s="114"/>
      <c r="E173" s="114"/>
      <c r="F173" s="114"/>
      <c r="G173" s="114"/>
    </row>
    <row r="174" spans="3:7" x14ac:dyDescent="0.25">
      <c r="C174" s="114"/>
      <c r="D174" s="114"/>
      <c r="E174" s="114"/>
      <c r="F174" s="114"/>
      <c r="G174" s="114"/>
    </row>
    <row r="175" spans="3:7" x14ac:dyDescent="0.25">
      <c r="C175" s="114"/>
      <c r="D175" s="114"/>
      <c r="E175" s="114"/>
      <c r="F175" s="114"/>
      <c r="G175" s="114"/>
    </row>
    <row r="176" spans="3:7" x14ac:dyDescent="0.25">
      <c r="C176" s="114"/>
      <c r="D176" s="114"/>
      <c r="E176" s="114"/>
      <c r="F176" s="114"/>
      <c r="G176" s="114"/>
    </row>
    <row r="177" spans="3:7" x14ac:dyDescent="0.25">
      <c r="C177" s="114"/>
      <c r="D177" s="114"/>
      <c r="E177" s="114"/>
      <c r="F177" s="114"/>
      <c r="G177" s="114"/>
    </row>
    <row r="178" spans="3:7" x14ac:dyDescent="0.25">
      <c r="C178" s="114"/>
      <c r="D178" s="114"/>
      <c r="E178" s="114"/>
      <c r="F178" s="114"/>
      <c r="G178" s="114"/>
    </row>
    <row r="179" spans="3:7" x14ac:dyDescent="0.25">
      <c r="C179" s="114"/>
      <c r="D179" s="114"/>
      <c r="E179" s="114"/>
      <c r="F179" s="114"/>
      <c r="G179" s="114"/>
    </row>
    <row r="180" spans="3:7" x14ac:dyDescent="0.25">
      <c r="C180" s="114"/>
      <c r="D180" s="114"/>
      <c r="E180" s="114"/>
      <c r="F180" s="114"/>
      <c r="G180" s="114"/>
    </row>
    <row r="181" spans="3:7" x14ac:dyDescent="0.25">
      <c r="C181" s="114"/>
      <c r="D181" s="114"/>
      <c r="E181" s="114"/>
      <c r="F181" s="114"/>
      <c r="G181" s="114"/>
    </row>
    <row r="182" spans="3:7" x14ac:dyDescent="0.25">
      <c r="C182" s="114"/>
      <c r="D182" s="114"/>
      <c r="E182" s="114"/>
      <c r="F182" s="114"/>
      <c r="G182" s="114"/>
    </row>
    <row r="183" spans="3:7" x14ac:dyDescent="0.25">
      <c r="C183" s="114"/>
      <c r="D183" s="114"/>
      <c r="E183" s="114"/>
      <c r="F183" s="114"/>
      <c r="G183" s="114"/>
    </row>
    <row r="184" spans="3:7" x14ac:dyDescent="0.25">
      <c r="C184" s="114"/>
      <c r="D184" s="114"/>
      <c r="E184" s="114"/>
      <c r="F184" s="114"/>
      <c r="G184" s="114"/>
    </row>
    <row r="185" spans="3:7" x14ac:dyDescent="0.25">
      <c r="C185" s="114"/>
      <c r="D185" s="114"/>
      <c r="E185" s="114"/>
      <c r="F185" s="114"/>
      <c r="G185" s="114"/>
    </row>
    <row r="186" spans="3:7" x14ac:dyDescent="0.25">
      <c r="C186" s="114"/>
      <c r="D186" s="114"/>
      <c r="E186" s="114"/>
      <c r="F186" s="114"/>
      <c r="G186" s="114"/>
    </row>
    <row r="187" spans="3:7" x14ac:dyDescent="0.25">
      <c r="C187" s="114"/>
      <c r="D187" s="114"/>
      <c r="E187" s="114"/>
      <c r="F187" s="114"/>
      <c r="G187" s="114"/>
    </row>
    <row r="188" spans="3:7" x14ac:dyDescent="0.25">
      <c r="C188" s="114"/>
      <c r="D188" s="114"/>
      <c r="E188" s="114"/>
      <c r="F188" s="114"/>
      <c r="G188" s="114"/>
    </row>
    <row r="189" spans="3:7" x14ac:dyDescent="0.25">
      <c r="C189" s="114"/>
      <c r="D189" s="114"/>
      <c r="E189" s="114"/>
      <c r="F189" s="114"/>
      <c r="G189" s="114"/>
    </row>
    <row r="190" spans="3:7" x14ac:dyDescent="0.25">
      <c r="C190" s="114"/>
      <c r="D190" s="114"/>
      <c r="E190" s="114"/>
      <c r="F190" s="114"/>
      <c r="G190" s="114"/>
    </row>
    <row r="191" spans="3:7" x14ac:dyDescent="0.25">
      <c r="C191" s="114"/>
      <c r="D191" s="114"/>
      <c r="E191" s="114"/>
      <c r="F191" s="114"/>
      <c r="G191" s="114"/>
    </row>
    <row r="192" spans="3:7" x14ac:dyDescent="0.25">
      <c r="C192" s="114"/>
      <c r="D192" s="114"/>
      <c r="E192" s="114"/>
      <c r="F192" s="114"/>
      <c r="G192" s="114"/>
    </row>
    <row r="193" spans="3:7" x14ac:dyDescent="0.25">
      <c r="C193" s="114"/>
      <c r="D193" s="114"/>
      <c r="E193" s="114"/>
      <c r="F193" s="114"/>
      <c r="G193" s="114"/>
    </row>
    <row r="194" spans="3:7" x14ac:dyDescent="0.25">
      <c r="C194" s="114"/>
      <c r="D194" s="114"/>
      <c r="E194" s="114"/>
      <c r="F194" s="114"/>
      <c r="G194" s="114"/>
    </row>
    <row r="195" spans="3:7" x14ac:dyDescent="0.25">
      <c r="C195" s="114"/>
      <c r="D195" s="114"/>
      <c r="E195" s="114"/>
      <c r="F195" s="114"/>
      <c r="G195" s="114"/>
    </row>
    <row r="196" spans="3:7" x14ac:dyDescent="0.25">
      <c r="C196" s="114"/>
      <c r="D196" s="114"/>
      <c r="E196" s="114"/>
      <c r="F196" s="114"/>
      <c r="G196" s="114"/>
    </row>
    <row r="197" spans="3:7" x14ac:dyDescent="0.25">
      <c r="C197" s="114"/>
      <c r="D197" s="114"/>
      <c r="E197" s="114"/>
      <c r="F197" s="114"/>
      <c r="G197" s="114"/>
    </row>
    <row r="198" spans="3:7" x14ac:dyDescent="0.25">
      <c r="C198" s="114"/>
      <c r="D198" s="114"/>
      <c r="E198" s="114"/>
      <c r="F198" s="114"/>
      <c r="G198" s="114"/>
    </row>
    <row r="199" spans="3:7" x14ac:dyDescent="0.25">
      <c r="C199" s="114"/>
      <c r="D199" s="114"/>
      <c r="E199" s="114"/>
      <c r="F199" s="114"/>
      <c r="G199" s="114"/>
    </row>
    <row r="200" spans="3:7" x14ac:dyDescent="0.25">
      <c r="C200" s="114"/>
      <c r="D200" s="114"/>
      <c r="E200" s="114"/>
      <c r="F200" s="114"/>
      <c r="G200" s="114"/>
    </row>
    <row r="201" spans="3:7" x14ac:dyDescent="0.25">
      <c r="C201" s="114"/>
      <c r="D201" s="114"/>
      <c r="E201" s="114"/>
      <c r="F201" s="114"/>
      <c r="G201" s="114"/>
    </row>
    <row r="202" spans="3:7" x14ac:dyDescent="0.25">
      <c r="C202" s="114"/>
      <c r="D202" s="114"/>
      <c r="E202" s="114"/>
      <c r="F202" s="114"/>
      <c r="G202" s="114"/>
    </row>
    <row r="203" spans="3:7" x14ac:dyDescent="0.25">
      <c r="C203" s="114"/>
      <c r="D203" s="114"/>
      <c r="E203" s="114"/>
      <c r="F203" s="114"/>
      <c r="G203" s="114"/>
    </row>
    <row r="204" spans="3:7" x14ac:dyDescent="0.25">
      <c r="C204" s="114"/>
      <c r="D204" s="114"/>
      <c r="E204" s="114"/>
      <c r="F204" s="114"/>
      <c r="G204" s="114"/>
    </row>
    <row r="205" spans="3:7" x14ac:dyDescent="0.25">
      <c r="C205" s="114"/>
      <c r="D205" s="114"/>
      <c r="E205" s="114"/>
      <c r="F205" s="114"/>
      <c r="G205" s="114"/>
    </row>
    <row r="206" spans="3:7" x14ac:dyDescent="0.25">
      <c r="C206" s="114"/>
      <c r="D206" s="114"/>
      <c r="E206" s="114"/>
      <c r="F206" s="114"/>
      <c r="G206" s="114"/>
    </row>
    <row r="207" spans="3:7" x14ac:dyDescent="0.25">
      <c r="C207" s="114"/>
      <c r="D207" s="114"/>
      <c r="E207" s="114"/>
      <c r="F207" s="114"/>
      <c r="G207" s="114"/>
    </row>
    <row r="208" spans="3:7" x14ac:dyDescent="0.25">
      <c r="C208" s="114"/>
      <c r="D208" s="114"/>
      <c r="E208" s="114"/>
      <c r="F208" s="114"/>
      <c r="G208" s="114"/>
    </row>
    <row r="209" spans="3:7" x14ac:dyDescent="0.25">
      <c r="C209" s="114"/>
      <c r="D209" s="114"/>
      <c r="E209" s="114"/>
      <c r="F209" s="114"/>
      <c r="G209" s="114"/>
    </row>
    <row r="210" spans="3:7" x14ac:dyDescent="0.25">
      <c r="C210" s="114"/>
      <c r="D210" s="114"/>
      <c r="E210" s="114"/>
      <c r="F210" s="114"/>
      <c r="G210" s="114"/>
    </row>
    <row r="211" spans="3:7" x14ac:dyDescent="0.25">
      <c r="C211" s="114"/>
      <c r="D211" s="114"/>
      <c r="E211" s="114"/>
      <c r="F211" s="114"/>
      <c r="G211" s="114"/>
    </row>
    <row r="212" spans="3:7" x14ac:dyDescent="0.25">
      <c r="C212" s="114"/>
      <c r="D212" s="114"/>
      <c r="E212" s="114"/>
      <c r="F212" s="114"/>
      <c r="G212" s="114"/>
    </row>
    <row r="213" spans="3:7" x14ac:dyDescent="0.25">
      <c r="C213" s="114"/>
      <c r="D213" s="114"/>
      <c r="E213" s="114"/>
      <c r="F213" s="114"/>
      <c r="G213" s="114"/>
    </row>
    <row r="214" spans="3:7" x14ac:dyDescent="0.25">
      <c r="C214" s="114"/>
      <c r="D214" s="114"/>
      <c r="E214" s="114"/>
      <c r="F214" s="114"/>
      <c r="G214" s="114"/>
    </row>
    <row r="215" spans="3:7" x14ac:dyDescent="0.25">
      <c r="C215" s="114"/>
      <c r="D215" s="114"/>
      <c r="E215" s="114"/>
      <c r="F215" s="114"/>
      <c r="G215" s="114"/>
    </row>
    <row r="216" spans="3:7" x14ac:dyDescent="0.25">
      <c r="C216" s="114"/>
      <c r="D216" s="114"/>
      <c r="E216" s="114"/>
      <c r="F216" s="114"/>
      <c r="G216" s="114"/>
    </row>
    <row r="217" spans="3:7" x14ac:dyDescent="0.25">
      <c r="C217" s="114"/>
      <c r="D217" s="114"/>
      <c r="E217" s="114"/>
      <c r="F217" s="114"/>
      <c r="G217" s="114"/>
    </row>
    <row r="218" spans="3:7" x14ac:dyDescent="0.25">
      <c r="C218" s="114"/>
      <c r="D218" s="114"/>
      <c r="E218" s="114"/>
      <c r="F218" s="114"/>
      <c r="G218" s="114"/>
    </row>
    <row r="219" spans="3:7" x14ac:dyDescent="0.25">
      <c r="C219" s="114"/>
      <c r="D219" s="114"/>
      <c r="E219" s="114"/>
      <c r="F219" s="114"/>
      <c r="G219" s="114"/>
    </row>
    <row r="220" spans="3:7" x14ac:dyDescent="0.25">
      <c r="C220" s="114"/>
      <c r="D220" s="114"/>
      <c r="E220" s="114"/>
      <c r="F220" s="114"/>
      <c r="G220" s="114"/>
    </row>
    <row r="221" spans="3:7" x14ac:dyDescent="0.25">
      <c r="C221" s="114"/>
      <c r="D221" s="114"/>
      <c r="E221" s="114"/>
      <c r="F221" s="114"/>
      <c r="G221" s="114"/>
    </row>
    <row r="222" spans="3:7" x14ac:dyDescent="0.25">
      <c r="C222" s="114"/>
      <c r="D222" s="114"/>
      <c r="E222" s="114"/>
      <c r="F222" s="114"/>
      <c r="G222" s="114"/>
    </row>
    <row r="223" spans="3:7" x14ac:dyDescent="0.25">
      <c r="C223" s="114"/>
      <c r="D223" s="114"/>
      <c r="E223" s="114"/>
      <c r="F223" s="114"/>
      <c r="G223" s="114"/>
    </row>
    <row r="224" spans="3:7" x14ac:dyDescent="0.25">
      <c r="C224" s="114"/>
      <c r="D224" s="114"/>
      <c r="E224" s="114"/>
      <c r="F224" s="114"/>
      <c r="G224" s="114"/>
    </row>
    <row r="225" spans="3:7" x14ac:dyDescent="0.25">
      <c r="C225" s="114"/>
      <c r="D225" s="114"/>
      <c r="E225" s="114"/>
      <c r="F225" s="114"/>
      <c r="G225" s="114"/>
    </row>
    <row r="226" spans="3:7" x14ac:dyDescent="0.25">
      <c r="C226" s="114"/>
      <c r="D226" s="114"/>
      <c r="E226" s="114"/>
      <c r="F226" s="114"/>
      <c r="G226" s="114"/>
    </row>
    <row r="227" spans="3:7" x14ac:dyDescent="0.25">
      <c r="C227" s="114"/>
      <c r="D227" s="114"/>
      <c r="E227" s="114"/>
      <c r="F227" s="114"/>
      <c r="G227" s="114"/>
    </row>
    <row r="228" spans="3:7" x14ac:dyDescent="0.25">
      <c r="C228" s="114"/>
      <c r="D228" s="114"/>
      <c r="E228" s="114"/>
      <c r="F228" s="114"/>
      <c r="G228" s="114"/>
    </row>
    <row r="229" spans="3:7" x14ac:dyDescent="0.25">
      <c r="C229" s="114"/>
      <c r="D229" s="114"/>
      <c r="E229" s="114"/>
      <c r="F229" s="114"/>
      <c r="G229" s="114"/>
    </row>
    <row r="230" spans="3:7" x14ac:dyDescent="0.25">
      <c r="C230" s="114"/>
      <c r="D230" s="114"/>
      <c r="E230" s="114"/>
      <c r="F230" s="114"/>
      <c r="G230" s="114"/>
    </row>
    <row r="231" spans="3:7" x14ac:dyDescent="0.25">
      <c r="C231" s="114"/>
      <c r="D231" s="114"/>
      <c r="E231" s="114"/>
      <c r="F231" s="114"/>
      <c r="G231" s="114"/>
    </row>
    <row r="232" spans="3:7" x14ac:dyDescent="0.25">
      <c r="C232" s="114"/>
      <c r="D232" s="114"/>
      <c r="E232" s="114"/>
      <c r="F232" s="114"/>
      <c r="G232" s="114"/>
    </row>
    <row r="233" spans="3:7" x14ac:dyDescent="0.25">
      <c r="C233" s="114"/>
      <c r="D233" s="114"/>
      <c r="E233" s="114"/>
      <c r="F233" s="114"/>
      <c r="G233" s="114"/>
    </row>
    <row r="234" spans="3:7" x14ac:dyDescent="0.25">
      <c r="C234" s="114"/>
      <c r="D234" s="114"/>
      <c r="E234" s="114"/>
      <c r="F234" s="114"/>
      <c r="G234" s="114"/>
    </row>
    <row r="235" spans="3:7" x14ac:dyDescent="0.25">
      <c r="C235" s="114"/>
      <c r="D235" s="114"/>
      <c r="E235" s="114"/>
      <c r="F235" s="114"/>
      <c r="G235" s="114"/>
    </row>
    <row r="236" spans="3:7" x14ac:dyDescent="0.25">
      <c r="C236" s="114"/>
      <c r="D236" s="114"/>
      <c r="E236" s="114"/>
      <c r="F236" s="114"/>
      <c r="G236" s="114"/>
    </row>
    <row r="237" spans="3:7" x14ac:dyDescent="0.25">
      <c r="C237" s="114"/>
      <c r="D237" s="114"/>
      <c r="E237" s="114"/>
      <c r="F237" s="114"/>
      <c r="G237" s="114"/>
    </row>
    <row r="238" spans="3:7" x14ac:dyDescent="0.25">
      <c r="C238" s="114"/>
      <c r="D238" s="114"/>
      <c r="E238" s="114"/>
      <c r="F238" s="114"/>
      <c r="G238" s="114"/>
    </row>
    <row r="239" spans="3:7" x14ac:dyDescent="0.25">
      <c r="C239" s="114"/>
      <c r="D239" s="114"/>
      <c r="E239" s="114"/>
      <c r="F239" s="114"/>
      <c r="G239" s="114"/>
    </row>
    <row r="240" spans="3:7" x14ac:dyDescent="0.25">
      <c r="C240" s="114"/>
      <c r="D240" s="114"/>
      <c r="E240" s="114"/>
      <c r="F240" s="114"/>
      <c r="G240" s="114"/>
    </row>
    <row r="241" spans="3:7" x14ac:dyDescent="0.25">
      <c r="C241" s="114"/>
      <c r="D241" s="114"/>
      <c r="E241" s="114"/>
      <c r="F241" s="114"/>
      <c r="G241" s="114"/>
    </row>
    <row r="242" spans="3:7" x14ac:dyDescent="0.25">
      <c r="C242" s="114"/>
      <c r="D242" s="114"/>
      <c r="E242" s="114"/>
      <c r="F242" s="114"/>
      <c r="G242" s="114"/>
    </row>
    <row r="243" spans="3:7" x14ac:dyDescent="0.25">
      <c r="C243" s="114"/>
      <c r="D243" s="114"/>
      <c r="E243" s="114"/>
      <c r="F243" s="114"/>
      <c r="G243" s="114"/>
    </row>
    <row r="244" spans="3:7" x14ac:dyDescent="0.25">
      <c r="C244" s="114"/>
      <c r="D244" s="114"/>
      <c r="E244" s="114"/>
      <c r="F244" s="114"/>
      <c r="G244" s="114"/>
    </row>
    <row r="245" spans="3:7" x14ac:dyDescent="0.25">
      <c r="C245" s="114"/>
      <c r="D245" s="114"/>
      <c r="E245" s="114"/>
      <c r="F245" s="114"/>
      <c r="G245" s="114"/>
    </row>
    <row r="246" spans="3:7" x14ac:dyDescent="0.25">
      <c r="C246" s="114"/>
      <c r="D246" s="114"/>
      <c r="E246" s="114"/>
      <c r="F246" s="114"/>
      <c r="G246" s="114"/>
    </row>
    <row r="247" spans="3:7" x14ac:dyDescent="0.25">
      <c r="C247" s="114"/>
      <c r="D247" s="114"/>
      <c r="E247" s="114"/>
      <c r="F247" s="114"/>
      <c r="G247" s="114"/>
    </row>
    <row r="248" spans="3:7" x14ac:dyDescent="0.25">
      <c r="C248" s="114"/>
      <c r="D248" s="114"/>
      <c r="E248" s="114"/>
      <c r="F248" s="114"/>
      <c r="G248" s="114"/>
    </row>
    <row r="249" spans="3:7" x14ac:dyDescent="0.25">
      <c r="C249" s="114"/>
      <c r="D249" s="114"/>
      <c r="E249" s="114"/>
      <c r="F249" s="114"/>
      <c r="G249" s="114"/>
    </row>
    <row r="250" spans="3:7" x14ac:dyDescent="0.25">
      <c r="C250" s="114"/>
      <c r="D250" s="114"/>
      <c r="E250" s="114"/>
      <c r="F250" s="114"/>
      <c r="G250" s="114"/>
    </row>
    <row r="251" spans="3:7" x14ac:dyDescent="0.25">
      <c r="C251" s="114"/>
      <c r="D251" s="114"/>
      <c r="E251" s="114"/>
      <c r="F251" s="114"/>
      <c r="G251" s="114"/>
    </row>
    <row r="252" spans="3:7" x14ac:dyDescent="0.25">
      <c r="C252" s="114"/>
      <c r="D252" s="114"/>
      <c r="E252" s="114"/>
      <c r="F252" s="114"/>
      <c r="G252" s="114"/>
    </row>
    <row r="253" spans="3:7" x14ac:dyDescent="0.25">
      <c r="C253" s="114"/>
      <c r="D253" s="114"/>
      <c r="E253" s="114"/>
      <c r="F253" s="114"/>
      <c r="G253" s="114"/>
    </row>
    <row r="254" spans="3:7" x14ac:dyDescent="0.25">
      <c r="C254" s="114"/>
      <c r="D254" s="114"/>
      <c r="E254" s="114"/>
      <c r="F254" s="114"/>
      <c r="G254" s="114"/>
    </row>
    <row r="255" spans="3:7" x14ac:dyDescent="0.25">
      <c r="C255" s="114"/>
      <c r="D255" s="114"/>
      <c r="E255" s="114"/>
      <c r="F255" s="114"/>
      <c r="G255" s="114"/>
    </row>
    <row r="256" spans="3:7" x14ac:dyDescent="0.25">
      <c r="C256" s="114"/>
      <c r="D256" s="114"/>
      <c r="E256" s="114"/>
      <c r="F256" s="114"/>
      <c r="G256" s="114"/>
    </row>
    <row r="257" spans="3:7" x14ac:dyDescent="0.25">
      <c r="C257" s="114"/>
      <c r="D257" s="114"/>
      <c r="E257" s="114"/>
      <c r="F257" s="114"/>
      <c r="G257" s="114"/>
    </row>
    <row r="258" spans="3:7" x14ac:dyDescent="0.25">
      <c r="C258" s="114"/>
      <c r="D258" s="114"/>
      <c r="E258" s="114"/>
      <c r="F258" s="114"/>
      <c r="G258" s="114"/>
    </row>
    <row r="259" spans="3:7" x14ac:dyDescent="0.25">
      <c r="C259" s="114"/>
      <c r="D259" s="114"/>
      <c r="E259" s="114"/>
      <c r="F259" s="114"/>
      <c r="G259" s="114"/>
    </row>
    <row r="260" spans="3:7" x14ac:dyDescent="0.25">
      <c r="C260" s="114"/>
      <c r="D260" s="114"/>
      <c r="E260" s="114"/>
      <c r="F260" s="114"/>
      <c r="G260" s="114"/>
    </row>
    <row r="261" spans="3:7" x14ac:dyDescent="0.25">
      <c r="C261" s="114"/>
      <c r="D261" s="114"/>
      <c r="E261" s="114"/>
      <c r="F261" s="114"/>
      <c r="G261" s="114"/>
    </row>
    <row r="262" spans="3:7" x14ac:dyDescent="0.25">
      <c r="C262" s="114"/>
      <c r="D262" s="114"/>
      <c r="E262" s="114"/>
      <c r="F262" s="114"/>
      <c r="G262" s="114"/>
    </row>
    <row r="263" spans="3:7" x14ac:dyDescent="0.25">
      <c r="C263" s="114"/>
      <c r="D263" s="114"/>
      <c r="E263" s="114"/>
      <c r="F263" s="114"/>
      <c r="G263" s="114"/>
    </row>
    <row r="264" spans="3:7" x14ac:dyDescent="0.25">
      <c r="C264" s="114"/>
      <c r="D264" s="114"/>
      <c r="E264" s="114"/>
      <c r="F264" s="114"/>
      <c r="G264" s="114"/>
    </row>
    <row r="265" spans="3:7" x14ac:dyDescent="0.25">
      <c r="C265" s="114"/>
      <c r="D265" s="114"/>
      <c r="E265" s="114"/>
      <c r="F265" s="114"/>
      <c r="G265" s="114"/>
    </row>
    <row r="266" spans="3:7" x14ac:dyDescent="0.25">
      <c r="C266" s="114"/>
      <c r="D266" s="114"/>
      <c r="E266" s="114"/>
      <c r="F266" s="114"/>
      <c r="G266" s="114"/>
    </row>
    <row r="267" spans="3:7" x14ac:dyDescent="0.25">
      <c r="C267" s="114"/>
      <c r="D267" s="114"/>
      <c r="E267" s="114"/>
      <c r="F267" s="114"/>
      <c r="G267" s="114"/>
    </row>
    <row r="268" spans="3:7" x14ac:dyDescent="0.25">
      <c r="C268" s="114"/>
      <c r="D268" s="114"/>
      <c r="E268" s="114"/>
      <c r="F268" s="114"/>
      <c r="G268" s="114"/>
    </row>
    <row r="269" spans="3:7" x14ac:dyDescent="0.25">
      <c r="C269" s="114"/>
      <c r="D269" s="114"/>
      <c r="E269" s="114"/>
      <c r="F269" s="114"/>
      <c r="G269" s="114"/>
    </row>
    <row r="270" spans="3:7" x14ac:dyDescent="0.25">
      <c r="C270" s="114"/>
      <c r="D270" s="114"/>
      <c r="E270" s="114"/>
      <c r="F270" s="114"/>
      <c r="G270" s="114"/>
    </row>
    <row r="271" spans="3:7" x14ac:dyDescent="0.25">
      <c r="C271" s="114"/>
      <c r="D271" s="114"/>
      <c r="E271" s="114"/>
      <c r="F271" s="114"/>
      <c r="G271" s="114"/>
    </row>
    <row r="272" spans="3:7" x14ac:dyDescent="0.25">
      <c r="C272" s="114"/>
      <c r="D272" s="114"/>
      <c r="E272" s="114"/>
      <c r="F272" s="114"/>
      <c r="G272" s="114"/>
    </row>
    <row r="273" spans="3:7" x14ac:dyDescent="0.25">
      <c r="C273" s="114"/>
      <c r="D273" s="114"/>
      <c r="E273" s="114"/>
      <c r="F273" s="114"/>
      <c r="G273" s="114"/>
    </row>
    <row r="274" spans="3:7" x14ac:dyDescent="0.25">
      <c r="C274" s="114"/>
      <c r="D274" s="114"/>
      <c r="E274" s="114"/>
      <c r="F274" s="114"/>
      <c r="G274" s="114"/>
    </row>
    <row r="275" spans="3:7" x14ac:dyDescent="0.25">
      <c r="C275" s="114"/>
      <c r="D275" s="114"/>
      <c r="E275" s="114"/>
      <c r="F275" s="114"/>
      <c r="G275" s="114"/>
    </row>
    <row r="276" spans="3:7" x14ac:dyDescent="0.25">
      <c r="C276" s="114"/>
      <c r="D276" s="114"/>
      <c r="E276" s="114"/>
      <c r="F276" s="114"/>
      <c r="G276" s="114"/>
    </row>
    <row r="277" spans="3:7" x14ac:dyDescent="0.25">
      <c r="C277" s="114"/>
      <c r="D277" s="114"/>
      <c r="E277" s="114"/>
      <c r="F277" s="114"/>
      <c r="G277" s="114"/>
    </row>
    <row r="278" spans="3:7" x14ac:dyDescent="0.25">
      <c r="C278" s="114"/>
      <c r="D278" s="114"/>
      <c r="E278" s="114"/>
      <c r="F278" s="114"/>
      <c r="G278" s="114"/>
    </row>
    <row r="279" spans="3:7" x14ac:dyDescent="0.25">
      <c r="C279" s="114"/>
      <c r="D279" s="114"/>
      <c r="E279" s="114"/>
      <c r="F279" s="114"/>
      <c r="G279" s="114"/>
    </row>
    <row r="280" spans="3:7" x14ac:dyDescent="0.25">
      <c r="C280" s="114"/>
      <c r="D280" s="114"/>
      <c r="E280" s="114"/>
      <c r="F280" s="114"/>
      <c r="G280" s="114"/>
    </row>
    <row r="281" spans="3:7" x14ac:dyDescent="0.25">
      <c r="C281" s="114"/>
      <c r="D281" s="114"/>
      <c r="E281" s="114"/>
      <c r="F281" s="114"/>
      <c r="G281" s="114"/>
    </row>
    <row r="282" spans="3:7" x14ac:dyDescent="0.25">
      <c r="C282" s="114"/>
      <c r="D282" s="114"/>
      <c r="E282" s="114"/>
      <c r="F282" s="114"/>
      <c r="G282" s="114"/>
    </row>
    <row r="283" spans="3:7" x14ac:dyDescent="0.25">
      <c r="C283" s="114"/>
      <c r="D283" s="114"/>
      <c r="E283" s="114"/>
      <c r="F283" s="114"/>
      <c r="G283" s="114"/>
    </row>
    <row r="284" spans="3:7" x14ac:dyDescent="0.25">
      <c r="C284" s="114"/>
      <c r="D284" s="114"/>
      <c r="E284" s="114"/>
      <c r="F284" s="114"/>
      <c r="G284" s="114"/>
    </row>
    <row r="285" spans="3:7" x14ac:dyDescent="0.25">
      <c r="C285" s="114"/>
      <c r="D285" s="114"/>
      <c r="E285" s="114"/>
      <c r="F285" s="114"/>
      <c r="G285" s="114"/>
    </row>
    <row r="286" spans="3:7" x14ac:dyDescent="0.25">
      <c r="C286" s="114"/>
      <c r="D286" s="114"/>
      <c r="E286" s="114"/>
      <c r="F286" s="114"/>
      <c r="G286" s="114"/>
    </row>
    <row r="287" spans="3:7" x14ac:dyDescent="0.25">
      <c r="C287" s="114"/>
      <c r="D287" s="114"/>
      <c r="E287" s="114"/>
      <c r="F287" s="114"/>
      <c r="G287" s="114"/>
    </row>
    <row r="288" spans="3:7" x14ac:dyDescent="0.25">
      <c r="C288" s="114"/>
      <c r="D288" s="114"/>
      <c r="E288" s="114"/>
      <c r="F288" s="114"/>
      <c r="G288" s="114"/>
    </row>
    <row r="289" spans="3:7" x14ac:dyDescent="0.25">
      <c r="C289" s="114"/>
      <c r="D289" s="114"/>
      <c r="E289" s="114"/>
      <c r="F289" s="114"/>
      <c r="G289" s="114"/>
    </row>
    <row r="290" spans="3:7" x14ac:dyDescent="0.25">
      <c r="C290" s="114"/>
      <c r="D290" s="114"/>
      <c r="E290" s="114"/>
      <c r="F290" s="114"/>
      <c r="G290" s="114"/>
    </row>
    <row r="291" spans="3:7" x14ac:dyDescent="0.25">
      <c r="C291" s="114"/>
      <c r="D291" s="114"/>
      <c r="E291" s="114"/>
      <c r="F291" s="114"/>
      <c r="G291" s="114"/>
    </row>
    <row r="292" spans="3:7" x14ac:dyDescent="0.25">
      <c r="C292" s="114"/>
      <c r="D292" s="114"/>
      <c r="E292" s="114"/>
      <c r="F292" s="114"/>
      <c r="G292" s="114"/>
    </row>
    <row r="293" spans="3:7" x14ac:dyDescent="0.25">
      <c r="C293" s="114"/>
      <c r="D293" s="114"/>
      <c r="E293" s="114"/>
      <c r="F293" s="114"/>
      <c r="G293" s="114"/>
    </row>
    <row r="294" spans="3:7" x14ac:dyDescent="0.25">
      <c r="C294" s="114"/>
      <c r="D294" s="114"/>
      <c r="E294" s="114"/>
      <c r="F294" s="114"/>
      <c r="G294" s="114"/>
    </row>
    <row r="295" spans="3:7" x14ac:dyDescent="0.25">
      <c r="C295" s="114"/>
      <c r="D295" s="114"/>
      <c r="E295" s="114"/>
      <c r="F295" s="114"/>
      <c r="G295" s="114"/>
    </row>
    <row r="296" spans="3:7" x14ac:dyDescent="0.25">
      <c r="C296" s="114"/>
      <c r="D296" s="114"/>
      <c r="E296" s="114"/>
      <c r="F296" s="114"/>
      <c r="G296" s="114"/>
    </row>
    <row r="297" spans="3:7" x14ac:dyDescent="0.25">
      <c r="C297" s="114"/>
      <c r="D297" s="114"/>
      <c r="E297" s="114"/>
      <c r="F297" s="114"/>
      <c r="G297" s="114"/>
    </row>
    <row r="298" spans="3:7" x14ac:dyDescent="0.25">
      <c r="C298" s="114"/>
      <c r="D298" s="114"/>
      <c r="E298" s="114"/>
      <c r="F298" s="114"/>
      <c r="G298" s="114"/>
    </row>
    <row r="299" spans="3:7" x14ac:dyDescent="0.25">
      <c r="C299" s="114"/>
      <c r="D299" s="114"/>
      <c r="E299" s="114"/>
      <c r="F299" s="114"/>
      <c r="G299" s="114"/>
    </row>
    <row r="300" spans="3:7" x14ac:dyDescent="0.25">
      <c r="C300" s="114"/>
      <c r="D300" s="114"/>
      <c r="E300" s="114"/>
      <c r="F300" s="114"/>
      <c r="G300" s="114"/>
    </row>
    <row r="301" spans="3:7" x14ac:dyDescent="0.25">
      <c r="C301" s="114"/>
      <c r="D301" s="114"/>
      <c r="E301" s="114"/>
      <c r="F301" s="114"/>
      <c r="G301" s="114"/>
    </row>
    <row r="302" spans="3:7" x14ac:dyDescent="0.25">
      <c r="C302" s="114"/>
      <c r="D302" s="114"/>
      <c r="E302" s="114"/>
      <c r="F302" s="114"/>
      <c r="G302" s="114"/>
    </row>
    <row r="303" spans="3:7" x14ac:dyDescent="0.25">
      <c r="C303" s="114"/>
      <c r="D303" s="114"/>
      <c r="E303" s="114"/>
      <c r="F303" s="114"/>
      <c r="G303" s="114"/>
    </row>
    <row r="304" spans="3:7" x14ac:dyDescent="0.25">
      <c r="C304" s="114"/>
      <c r="D304" s="114"/>
      <c r="E304" s="114"/>
      <c r="F304" s="114"/>
      <c r="G304" s="114"/>
    </row>
    <row r="305" spans="3:7" x14ac:dyDescent="0.25">
      <c r="C305" s="114"/>
      <c r="D305" s="114"/>
      <c r="E305" s="114"/>
      <c r="F305" s="114"/>
      <c r="G305" s="114"/>
    </row>
    <row r="306" spans="3:7" x14ac:dyDescent="0.25">
      <c r="C306" s="114"/>
      <c r="D306" s="114"/>
      <c r="E306" s="114"/>
      <c r="F306" s="114"/>
      <c r="G306" s="114"/>
    </row>
    <row r="307" spans="3:7" x14ac:dyDescent="0.25">
      <c r="C307" s="114"/>
      <c r="D307" s="114"/>
      <c r="E307" s="114"/>
      <c r="F307" s="114"/>
      <c r="G307" s="114"/>
    </row>
    <row r="308" spans="3:7" x14ac:dyDescent="0.25">
      <c r="C308" s="114"/>
      <c r="D308" s="114"/>
      <c r="E308" s="114"/>
      <c r="F308" s="114"/>
      <c r="G308" s="114"/>
    </row>
    <row r="309" spans="3:7" x14ac:dyDescent="0.25">
      <c r="C309" s="114"/>
      <c r="D309" s="114"/>
      <c r="E309" s="114"/>
      <c r="F309" s="114"/>
      <c r="G309" s="114"/>
    </row>
    <row r="310" spans="3:7" x14ac:dyDescent="0.25">
      <c r="C310" s="114"/>
      <c r="D310" s="114"/>
      <c r="E310" s="114"/>
      <c r="F310" s="114"/>
      <c r="G310" s="114"/>
    </row>
    <row r="311" spans="3:7" x14ac:dyDescent="0.25">
      <c r="C311" s="114"/>
      <c r="D311" s="114"/>
      <c r="E311" s="114"/>
      <c r="F311" s="114"/>
      <c r="G311" s="114"/>
    </row>
    <row r="312" spans="3:7" x14ac:dyDescent="0.25">
      <c r="C312" s="114"/>
      <c r="D312" s="114"/>
      <c r="E312" s="114"/>
      <c r="F312" s="114"/>
      <c r="G312" s="114"/>
    </row>
    <row r="313" spans="3:7" x14ac:dyDescent="0.25">
      <c r="C313" s="114"/>
      <c r="D313" s="114"/>
      <c r="E313" s="114"/>
      <c r="F313" s="114"/>
      <c r="G313" s="114"/>
    </row>
    <row r="314" spans="3:7" x14ac:dyDescent="0.25">
      <c r="C314" s="114"/>
      <c r="D314" s="114"/>
      <c r="E314" s="114"/>
      <c r="F314" s="114"/>
      <c r="G314" s="114"/>
    </row>
    <row r="315" spans="3:7" x14ac:dyDescent="0.25">
      <c r="C315" s="114"/>
      <c r="D315" s="114"/>
      <c r="E315" s="114"/>
      <c r="F315" s="114"/>
      <c r="G315" s="114"/>
    </row>
    <row r="316" spans="3:7" x14ac:dyDescent="0.25">
      <c r="C316" s="114"/>
      <c r="D316" s="114"/>
      <c r="E316" s="114"/>
      <c r="F316" s="114"/>
      <c r="G316" s="114"/>
    </row>
    <row r="317" spans="3:7" x14ac:dyDescent="0.25">
      <c r="C317" s="114"/>
      <c r="D317" s="114"/>
      <c r="E317" s="114"/>
      <c r="F317" s="114"/>
      <c r="G317" s="114"/>
    </row>
    <row r="318" spans="3:7" x14ac:dyDescent="0.25">
      <c r="C318" s="114"/>
      <c r="D318" s="114"/>
      <c r="E318" s="114"/>
      <c r="F318" s="114"/>
      <c r="G318" s="114"/>
    </row>
    <row r="319" spans="3:7" x14ac:dyDescent="0.25">
      <c r="C319" s="114"/>
      <c r="D319" s="114"/>
      <c r="E319" s="114"/>
      <c r="F319" s="114"/>
      <c r="G319" s="114"/>
    </row>
    <row r="320" spans="3:7" x14ac:dyDescent="0.25">
      <c r="C320" s="114"/>
      <c r="D320" s="114"/>
      <c r="E320" s="114"/>
      <c r="F320" s="114"/>
      <c r="G320" s="114"/>
    </row>
    <row r="321" spans="3:7" x14ac:dyDescent="0.25">
      <c r="C321" s="114"/>
      <c r="D321" s="114"/>
      <c r="E321" s="114"/>
      <c r="F321" s="114"/>
      <c r="G321" s="114"/>
    </row>
    <row r="322" spans="3:7" x14ac:dyDescent="0.25">
      <c r="C322" s="114"/>
      <c r="D322" s="114"/>
      <c r="E322" s="114"/>
      <c r="F322" s="114"/>
      <c r="G322" s="114"/>
    </row>
    <row r="323" spans="3:7" x14ac:dyDescent="0.25">
      <c r="C323" s="114"/>
      <c r="D323" s="114"/>
      <c r="E323" s="114"/>
      <c r="F323" s="114"/>
      <c r="G323" s="114"/>
    </row>
    <row r="324" spans="3:7" x14ac:dyDescent="0.25">
      <c r="C324" s="114"/>
      <c r="D324" s="114"/>
      <c r="E324" s="114"/>
      <c r="F324" s="114"/>
      <c r="G324" s="114"/>
    </row>
    <row r="325" spans="3:7" x14ac:dyDescent="0.25">
      <c r="C325" s="114"/>
      <c r="D325" s="114"/>
      <c r="E325" s="114"/>
      <c r="F325" s="114"/>
      <c r="G325" s="114"/>
    </row>
    <row r="326" spans="3:7" x14ac:dyDescent="0.25">
      <c r="C326" s="114"/>
      <c r="D326" s="114"/>
      <c r="E326" s="114"/>
      <c r="F326" s="114"/>
      <c r="G326" s="114"/>
    </row>
    <row r="327" spans="3:7" x14ac:dyDescent="0.25">
      <c r="C327" s="114"/>
      <c r="D327" s="114"/>
      <c r="E327" s="114"/>
      <c r="F327" s="114"/>
      <c r="G327" s="114"/>
    </row>
    <row r="328" spans="3:7" x14ac:dyDescent="0.25">
      <c r="C328" s="114"/>
      <c r="D328" s="114"/>
      <c r="E328" s="114"/>
      <c r="F328" s="114"/>
      <c r="G328" s="114"/>
    </row>
    <row r="329" spans="3:7" x14ac:dyDescent="0.25">
      <c r="C329" s="114"/>
      <c r="D329" s="114"/>
      <c r="E329" s="114"/>
      <c r="F329" s="114"/>
      <c r="G329" s="114"/>
    </row>
    <row r="330" spans="3:7" x14ac:dyDescent="0.25">
      <c r="C330" s="114"/>
      <c r="D330" s="114"/>
      <c r="E330" s="114"/>
      <c r="F330" s="114"/>
      <c r="G330" s="114"/>
    </row>
    <row r="331" spans="3:7" x14ac:dyDescent="0.25">
      <c r="C331" s="114"/>
      <c r="D331" s="114"/>
      <c r="E331" s="114"/>
      <c r="F331" s="114"/>
      <c r="G331" s="114"/>
    </row>
    <row r="332" spans="3:7" x14ac:dyDescent="0.25">
      <c r="C332" s="114"/>
      <c r="D332" s="114"/>
      <c r="E332" s="114"/>
      <c r="F332" s="114"/>
      <c r="G332" s="114"/>
    </row>
    <row r="333" spans="3:7" x14ac:dyDescent="0.25">
      <c r="C333" s="114"/>
      <c r="D333" s="114"/>
      <c r="E333" s="114"/>
      <c r="F333" s="114"/>
      <c r="G333" s="114"/>
    </row>
    <row r="334" spans="3:7" x14ac:dyDescent="0.25">
      <c r="C334" s="114"/>
      <c r="D334" s="114"/>
      <c r="E334" s="114"/>
      <c r="F334" s="114"/>
      <c r="G334" s="114"/>
    </row>
    <row r="335" spans="3:7" x14ac:dyDescent="0.25">
      <c r="C335" s="114"/>
      <c r="D335" s="114"/>
      <c r="E335" s="114"/>
      <c r="F335" s="114"/>
      <c r="G335" s="114"/>
    </row>
    <row r="336" spans="3:7" x14ac:dyDescent="0.25">
      <c r="C336" s="114"/>
      <c r="D336" s="114"/>
      <c r="E336" s="114"/>
      <c r="F336" s="114"/>
      <c r="G336" s="114"/>
    </row>
    <row r="337" spans="3:7" x14ac:dyDescent="0.25">
      <c r="C337" s="114"/>
      <c r="D337" s="114"/>
      <c r="E337" s="114"/>
      <c r="F337" s="114"/>
      <c r="G337" s="114"/>
    </row>
    <row r="338" spans="3:7" x14ac:dyDescent="0.25">
      <c r="C338" s="114"/>
      <c r="D338" s="114"/>
      <c r="E338" s="114"/>
      <c r="F338" s="114"/>
      <c r="G338" s="114"/>
    </row>
    <row r="339" spans="3:7" x14ac:dyDescent="0.25">
      <c r="C339" s="114"/>
      <c r="D339" s="114"/>
      <c r="E339" s="114"/>
      <c r="F339" s="114"/>
      <c r="G339" s="114"/>
    </row>
    <row r="340" spans="3:7" x14ac:dyDescent="0.25">
      <c r="C340" s="114"/>
      <c r="D340" s="114"/>
      <c r="E340" s="114"/>
      <c r="F340" s="114"/>
      <c r="G340" s="114"/>
    </row>
    <row r="341" spans="3:7" x14ac:dyDescent="0.25">
      <c r="C341" s="114"/>
      <c r="D341" s="114"/>
      <c r="E341" s="114"/>
      <c r="F341" s="114"/>
      <c r="G341" s="114"/>
    </row>
    <row r="342" spans="3:7" x14ac:dyDescent="0.25">
      <c r="C342" s="114"/>
      <c r="D342" s="114"/>
      <c r="E342" s="114"/>
      <c r="F342" s="114"/>
      <c r="G342" s="114"/>
    </row>
    <row r="343" spans="3:7" x14ac:dyDescent="0.25">
      <c r="C343" s="114"/>
      <c r="D343" s="114"/>
      <c r="E343" s="114"/>
      <c r="F343" s="114"/>
      <c r="G343" s="114"/>
    </row>
    <row r="344" spans="3:7" x14ac:dyDescent="0.25">
      <c r="C344" s="114"/>
      <c r="D344" s="114"/>
      <c r="E344" s="114"/>
      <c r="F344" s="114"/>
      <c r="G344" s="114"/>
    </row>
    <row r="345" spans="3:7" x14ac:dyDescent="0.25">
      <c r="C345" s="114"/>
      <c r="D345" s="114"/>
      <c r="E345" s="114"/>
      <c r="F345" s="114"/>
      <c r="G345" s="114"/>
    </row>
    <row r="346" spans="3:7" x14ac:dyDescent="0.25">
      <c r="C346" s="114"/>
      <c r="D346" s="114"/>
      <c r="E346" s="114"/>
      <c r="F346" s="114"/>
      <c r="G346" s="114"/>
    </row>
    <row r="347" spans="3:7" x14ac:dyDescent="0.25">
      <c r="C347" s="114"/>
      <c r="D347" s="114"/>
      <c r="E347" s="114"/>
      <c r="F347" s="114"/>
      <c r="G347" s="114"/>
    </row>
    <row r="348" spans="3:7" x14ac:dyDescent="0.25">
      <c r="C348" s="114"/>
      <c r="D348" s="114"/>
      <c r="E348" s="114"/>
      <c r="F348" s="114"/>
      <c r="G348" s="114"/>
    </row>
    <row r="349" spans="3:7" x14ac:dyDescent="0.25">
      <c r="C349" s="114"/>
      <c r="D349" s="114"/>
      <c r="E349" s="114"/>
      <c r="F349" s="114"/>
      <c r="G349" s="114"/>
    </row>
    <row r="350" spans="3:7" x14ac:dyDescent="0.25">
      <c r="C350" s="114"/>
      <c r="D350" s="114"/>
      <c r="E350" s="114"/>
      <c r="F350" s="114"/>
      <c r="G350" s="114"/>
    </row>
    <row r="351" spans="3:7" x14ac:dyDescent="0.25">
      <c r="C351" s="114"/>
      <c r="D351" s="114"/>
      <c r="E351" s="114"/>
      <c r="F351" s="114"/>
      <c r="G351" s="114"/>
    </row>
    <row r="352" spans="3:7" x14ac:dyDescent="0.25">
      <c r="C352" s="114"/>
      <c r="D352" s="114"/>
      <c r="E352" s="114"/>
      <c r="F352" s="114"/>
      <c r="G352" s="114"/>
    </row>
    <row r="353" spans="3:7" x14ac:dyDescent="0.25">
      <c r="C353" s="114"/>
      <c r="D353" s="114"/>
      <c r="E353" s="114"/>
      <c r="F353" s="114"/>
      <c r="G353" s="114"/>
    </row>
    <row r="354" spans="3:7" x14ac:dyDescent="0.25">
      <c r="C354" s="114"/>
      <c r="D354" s="114"/>
      <c r="E354" s="114"/>
      <c r="F354" s="114"/>
      <c r="G354" s="114"/>
    </row>
    <row r="355" spans="3:7" x14ac:dyDescent="0.25">
      <c r="C355" s="114"/>
      <c r="D355" s="114"/>
      <c r="E355" s="114"/>
      <c r="F355" s="114"/>
      <c r="G355" s="114"/>
    </row>
    <row r="356" spans="3:7" x14ac:dyDescent="0.25">
      <c r="C356" s="114"/>
      <c r="D356" s="114"/>
      <c r="E356" s="114"/>
      <c r="F356" s="114"/>
      <c r="G356" s="1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6.4257812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124</v>
      </c>
      <c r="B2" t="s">
        <v>125</v>
      </c>
      <c r="C2" t="s">
        <v>69</v>
      </c>
      <c r="D2" t="s">
        <v>127</v>
      </c>
      <c r="E2">
        <v>5</v>
      </c>
      <c r="F2" t="s">
        <v>128</v>
      </c>
      <c r="G2" t="s">
        <v>129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435.54690399999998</v>
      </c>
      <c r="AV2">
        <v>438.88401149999999</v>
      </c>
      <c r="AW2">
        <v>442.2808015</v>
      </c>
      <c r="AX2">
        <v>445.73981300000003</v>
      </c>
      <c r="AY2">
        <v>449.29201</v>
      </c>
      <c r="AZ2">
        <v>452.86209600000001</v>
      </c>
      <c r="BA2">
        <v>456.44199950000001</v>
      </c>
      <c r="BB2">
        <v>460.081953</v>
      </c>
      <c r="BC2">
        <v>463.739846</v>
      </c>
      <c r="BD2">
        <v>467.47125149999999</v>
      </c>
      <c r="BE2">
        <v>471.23224099999999</v>
      </c>
      <c r="BF2">
        <v>475.03672299999999</v>
      </c>
      <c r="BG2">
        <v>478.88597600000003</v>
      </c>
      <c r="BH2">
        <v>482.77974499999999</v>
      </c>
      <c r="BI2">
        <v>486.71671350000003</v>
      </c>
      <c r="BJ2">
        <v>490.68312250000002</v>
      </c>
      <c r="BK2">
        <v>494.68248649999998</v>
      </c>
      <c r="BL2">
        <v>498.69502</v>
      </c>
      <c r="BM2">
        <v>502.71328</v>
      </c>
      <c r="BN2">
        <v>506.76283999999998</v>
      </c>
      <c r="BO2">
        <v>510.84991250000002</v>
      </c>
      <c r="BP2">
        <v>514.99835099999996</v>
      </c>
      <c r="BQ2">
        <v>519.16991849999999</v>
      </c>
      <c r="BR2">
        <v>523.43512599999997</v>
      </c>
      <c r="BS2">
        <v>527.75496750000002</v>
      </c>
      <c r="BT2">
        <v>532.07165899999995</v>
      </c>
      <c r="BU2">
        <v>536.36278849999997</v>
      </c>
      <c r="BV2">
        <v>540.68966499999999</v>
      </c>
      <c r="BW2">
        <v>545.03208949999998</v>
      </c>
      <c r="BX2">
        <v>549.39800100000002</v>
      </c>
      <c r="BY2">
        <v>553.80274099999997</v>
      </c>
      <c r="BZ2">
        <v>558.24226550000003</v>
      </c>
      <c r="CA2">
        <v>562.75428499999998</v>
      </c>
      <c r="CB2">
        <v>567.29476499999998</v>
      </c>
      <c r="CC2">
        <v>571.85729100000003</v>
      </c>
      <c r="CD2">
        <v>576.44731650000006</v>
      </c>
      <c r="CE2">
        <v>581.06595049999999</v>
      </c>
      <c r="CF2">
        <v>585.71509449999996</v>
      </c>
      <c r="CG2">
        <v>590.39614749999998</v>
      </c>
      <c r="CH2">
        <v>595.11085349999996</v>
      </c>
      <c r="CI2">
        <v>599.86198649999994</v>
      </c>
      <c r="CJ2">
        <v>604.64082499999995</v>
      </c>
      <c r="CK2">
        <v>609.44597850000002</v>
      </c>
      <c r="CL2">
        <v>614.28500499999996</v>
      </c>
      <c r="CM2">
        <v>619.1554175</v>
      </c>
      <c r="CN2">
        <v>624.05490099999997</v>
      </c>
      <c r="CO2">
        <v>628.98596950000001</v>
      </c>
      <c r="CP2">
        <v>633.92437900000004</v>
      </c>
      <c r="CQ2">
        <v>638.85828649999996</v>
      </c>
      <c r="CR2">
        <v>643.82564449999995</v>
      </c>
      <c r="CS2">
        <v>648.85647349999999</v>
      </c>
      <c r="CT2">
        <v>653.97969750000004</v>
      </c>
      <c r="CU2">
        <v>659.14526550000005</v>
      </c>
      <c r="CV2">
        <v>664.35401349999995</v>
      </c>
      <c r="CW2">
        <v>669.56840550000004</v>
      </c>
      <c r="CX2">
        <v>674.80605549999996</v>
      </c>
      <c r="CY2">
        <v>680.09684300000004</v>
      </c>
      <c r="CZ2">
        <v>685.43757400000004</v>
      </c>
      <c r="DA2">
        <v>690.82805350000001</v>
      </c>
      <c r="DB2">
        <v>696.26791249999997</v>
      </c>
      <c r="DC2">
        <v>701.75702699999999</v>
      </c>
      <c r="DD2">
        <v>707.29621099999997</v>
      </c>
      <c r="DE2">
        <v>712.88630499999999</v>
      </c>
      <c r="DF2">
        <v>718.57299</v>
      </c>
      <c r="DG2">
        <v>724.32425149999995</v>
      </c>
      <c r="DH2">
        <v>730.14519949999999</v>
      </c>
      <c r="DI2">
        <v>736.03326849999996</v>
      </c>
      <c r="DJ2">
        <v>741.98364749999996</v>
      </c>
      <c r="DK2">
        <v>748.03447249999999</v>
      </c>
      <c r="DL2">
        <v>754.16370600000005</v>
      </c>
      <c r="DM2">
        <v>760.35052399999995</v>
      </c>
      <c r="DN2">
        <v>766.54031599999996</v>
      </c>
      <c r="DO2">
        <v>772.80332999999996</v>
      </c>
      <c r="DP2">
        <v>779.14799049999999</v>
      </c>
    </row>
    <row r="3" spans="1:120" x14ac:dyDescent="0.25">
      <c r="A3" t="s">
        <v>124</v>
      </c>
      <c r="B3" t="s">
        <v>125</v>
      </c>
      <c r="C3" t="s">
        <v>69</v>
      </c>
      <c r="D3" t="s">
        <v>127</v>
      </c>
      <c r="E3">
        <v>5</v>
      </c>
      <c r="F3" t="s">
        <v>130</v>
      </c>
      <c r="G3" t="s">
        <v>131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14">
        <v>1.1338711029999999</v>
      </c>
      <c r="AT3" s="114">
        <v>1.157801093</v>
      </c>
      <c r="AU3">
        <v>1.1858898579999999</v>
      </c>
      <c r="AV3">
        <v>1.2116267789999999</v>
      </c>
      <c r="AW3">
        <v>1.237430407</v>
      </c>
      <c r="AX3" s="114">
        <v>1.2658418279999999</v>
      </c>
      <c r="AY3" s="114">
        <v>1.2957618280000001</v>
      </c>
      <c r="AZ3">
        <v>1.323953868</v>
      </c>
      <c r="BA3">
        <v>1.3532836029999999</v>
      </c>
      <c r="BB3">
        <v>1.3858816620000001</v>
      </c>
      <c r="BC3">
        <v>1.421054348</v>
      </c>
      <c r="BD3">
        <v>1.461721348</v>
      </c>
      <c r="BE3">
        <v>1.4911193279999999</v>
      </c>
      <c r="BF3">
        <v>1.5134674749999999</v>
      </c>
      <c r="BG3">
        <v>1.5419914560000001</v>
      </c>
      <c r="BH3">
        <v>1.565975093</v>
      </c>
      <c r="BI3">
        <v>1.5910126520000001</v>
      </c>
      <c r="BJ3">
        <v>1.617469936</v>
      </c>
      <c r="BK3">
        <v>1.6424844169999999</v>
      </c>
      <c r="BL3">
        <v>1.669577917</v>
      </c>
      <c r="BM3">
        <v>1.7012934749999999</v>
      </c>
      <c r="BN3">
        <v>1.7389862890000001</v>
      </c>
      <c r="BO3">
        <v>1.772392789</v>
      </c>
      <c r="BP3">
        <v>1.803255799</v>
      </c>
      <c r="BQ3">
        <v>1.830245299</v>
      </c>
      <c r="BR3">
        <v>1.854107838</v>
      </c>
      <c r="BS3">
        <v>1.881285662</v>
      </c>
      <c r="BT3">
        <v>1.909429211</v>
      </c>
      <c r="BU3">
        <v>1.9330196719999999</v>
      </c>
      <c r="BV3">
        <v>1.961191701</v>
      </c>
      <c r="BW3">
        <v>1.990574407</v>
      </c>
      <c r="BX3">
        <v>2.020979525</v>
      </c>
      <c r="BY3">
        <v>2.0503340250000002</v>
      </c>
      <c r="BZ3">
        <v>2.0796120249999999</v>
      </c>
      <c r="CA3">
        <v>2.107298975</v>
      </c>
      <c r="CB3">
        <v>2.1332554749999999</v>
      </c>
      <c r="CC3">
        <v>2.1565205249999999</v>
      </c>
      <c r="CD3">
        <v>2.1806549070000001</v>
      </c>
      <c r="CE3">
        <v>2.2053894070000002</v>
      </c>
      <c r="CF3">
        <v>2.2307446130000002</v>
      </c>
      <c r="CG3">
        <v>2.2570601130000001</v>
      </c>
      <c r="CH3">
        <v>2.2858994359999998</v>
      </c>
      <c r="CI3">
        <v>2.3172219260000002</v>
      </c>
      <c r="CJ3">
        <v>2.3479973680000001</v>
      </c>
      <c r="CK3">
        <v>2.37635123</v>
      </c>
      <c r="CL3">
        <v>2.4030898189999998</v>
      </c>
      <c r="CM3">
        <v>2.4291720250000002</v>
      </c>
      <c r="CN3">
        <v>2.4520110740000001</v>
      </c>
      <c r="CO3">
        <v>2.4776387789999998</v>
      </c>
      <c r="CP3">
        <v>2.5031349070000002</v>
      </c>
      <c r="CQ3">
        <v>2.5258065539999999</v>
      </c>
      <c r="CR3">
        <v>2.5533774459999998</v>
      </c>
      <c r="CS3">
        <v>2.5821049459999998</v>
      </c>
      <c r="CT3">
        <v>2.6101750250000002</v>
      </c>
      <c r="CU3">
        <v>2.6396040250000001</v>
      </c>
      <c r="CV3">
        <v>2.6692350249999999</v>
      </c>
      <c r="CW3">
        <v>2.6994329260000001</v>
      </c>
      <c r="CX3">
        <v>2.7278309260000002</v>
      </c>
      <c r="CY3">
        <v>2.7552559259999998</v>
      </c>
      <c r="CZ3">
        <v>2.7826364259999998</v>
      </c>
      <c r="DA3">
        <v>2.8090959259999999</v>
      </c>
      <c r="DB3">
        <v>2.8355859259999998</v>
      </c>
      <c r="DC3">
        <v>2.862824426</v>
      </c>
      <c r="DD3">
        <v>2.8904929070000001</v>
      </c>
      <c r="DE3">
        <v>2.9196484069999999</v>
      </c>
      <c r="DF3">
        <v>2.9503269259999998</v>
      </c>
      <c r="DG3">
        <v>2.9814449949999999</v>
      </c>
      <c r="DH3">
        <v>3.0129184069999999</v>
      </c>
      <c r="DI3">
        <v>3.042774407</v>
      </c>
      <c r="DJ3">
        <v>3.070974407</v>
      </c>
      <c r="DK3">
        <v>3.09742827</v>
      </c>
      <c r="DL3">
        <v>3.1232432700000001</v>
      </c>
      <c r="DM3">
        <v>3.1495343579999999</v>
      </c>
      <c r="DN3">
        <v>3.17637927</v>
      </c>
      <c r="DO3">
        <v>3.2041823969999998</v>
      </c>
      <c r="DP3">
        <v>3.234578623</v>
      </c>
    </row>
    <row r="4" spans="1:120" x14ac:dyDescent="0.25">
      <c r="A4" t="s">
        <v>124</v>
      </c>
      <c r="B4" t="s">
        <v>125</v>
      </c>
      <c r="C4" t="s">
        <v>69</v>
      </c>
      <c r="D4" t="s">
        <v>127</v>
      </c>
      <c r="E4">
        <v>17</v>
      </c>
      <c r="F4" t="s">
        <v>128</v>
      </c>
      <c r="G4" t="s">
        <v>129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436.27404990000002</v>
      </c>
      <c r="AV4">
        <v>439.70883149999997</v>
      </c>
      <c r="AW4">
        <v>443.16372209999997</v>
      </c>
      <c r="AX4">
        <v>446.69901709999999</v>
      </c>
      <c r="AY4">
        <v>450.31055359999999</v>
      </c>
      <c r="AZ4">
        <v>453.92530549999998</v>
      </c>
      <c r="BA4">
        <v>457.62382880000001</v>
      </c>
      <c r="BB4">
        <v>461.36572669999998</v>
      </c>
      <c r="BC4">
        <v>465.13379800000001</v>
      </c>
      <c r="BD4">
        <v>468.94222430000002</v>
      </c>
      <c r="BE4">
        <v>472.81351819999998</v>
      </c>
      <c r="BF4">
        <v>476.74896660000002</v>
      </c>
      <c r="BG4">
        <v>480.62071939999998</v>
      </c>
      <c r="BH4">
        <v>484.62037629999998</v>
      </c>
      <c r="BI4">
        <v>488.68312459999999</v>
      </c>
      <c r="BJ4">
        <v>492.71379439999998</v>
      </c>
      <c r="BK4">
        <v>496.76370100000003</v>
      </c>
      <c r="BL4">
        <v>500.93168129999998</v>
      </c>
      <c r="BM4">
        <v>505.07992780000001</v>
      </c>
      <c r="BN4">
        <v>509.32625660000002</v>
      </c>
      <c r="BO4">
        <v>513.61129619999997</v>
      </c>
      <c r="BP4">
        <v>517.93992820000005</v>
      </c>
      <c r="BQ4">
        <v>522.31025350000004</v>
      </c>
      <c r="BR4">
        <v>526.71285750000004</v>
      </c>
      <c r="BS4">
        <v>531.11231550000002</v>
      </c>
      <c r="BT4">
        <v>535.51438789999997</v>
      </c>
      <c r="BU4">
        <v>539.93698879999999</v>
      </c>
      <c r="BV4">
        <v>544.38742630000002</v>
      </c>
      <c r="BW4">
        <v>548.85658460000002</v>
      </c>
      <c r="BX4">
        <v>553.38136859999997</v>
      </c>
      <c r="BY4">
        <v>557.93636890000005</v>
      </c>
      <c r="BZ4">
        <v>562.56072759999995</v>
      </c>
      <c r="CA4">
        <v>567.2583343</v>
      </c>
      <c r="CB4">
        <v>571.97670119999998</v>
      </c>
      <c r="CC4">
        <v>576.6960474</v>
      </c>
      <c r="CD4">
        <v>581.4939746</v>
      </c>
      <c r="CE4">
        <v>586.31463650000001</v>
      </c>
      <c r="CF4">
        <v>591.06430030000001</v>
      </c>
      <c r="CG4">
        <v>595.85488569999995</v>
      </c>
      <c r="CH4">
        <v>600.73874390000003</v>
      </c>
      <c r="CI4">
        <v>605.6615127</v>
      </c>
      <c r="CJ4">
        <v>610.61012919999996</v>
      </c>
      <c r="CK4">
        <v>615.57697680000001</v>
      </c>
      <c r="CL4">
        <v>620.61705559999996</v>
      </c>
      <c r="CM4">
        <v>625.69409199999996</v>
      </c>
      <c r="CN4">
        <v>630.80573179999999</v>
      </c>
      <c r="CO4">
        <v>635.93957569999998</v>
      </c>
      <c r="CP4">
        <v>641.11371810000003</v>
      </c>
      <c r="CQ4">
        <v>646.35148000000004</v>
      </c>
      <c r="CR4">
        <v>651.56563119999998</v>
      </c>
      <c r="CS4">
        <v>656.79997279999998</v>
      </c>
      <c r="CT4">
        <v>662.07251789999998</v>
      </c>
      <c r="CU4">
        <v>667.41882239999995</v>
      </c>
      <c r="CV4">
        <v>672.82996730000002</v>
      </c>
      <c r="CW4">
        <v>678.25957080000001</v>
      </c>
      <c r="CX4">
        <v>683.74421059999997</v>
      </c>
      <c r="CY4">
        <v>689.28153099999997</v>
      </c>
      <c r="CZ4">
        <v>694.86792609999998</v>
      </c>
      <c r="DA4">
        <v>700.50443780000001</v>
      </c>
      <c r="DB4">
        <v>706.17784349999999</v>
      </c>
      <c r="DC4">
        <v>711.84791829999995</v>
      </c>
      <c r="DD4">
        <v>717.66440279999995</v>
      </c>
      <c r="DE4">
        <v>723.50760439999999</v>
      </c>
      <c r="DF4">
        <v>729.3954099</v>
      </c>
      <c r="DG4">
        <v>735.35636890000001</v>
      </c>
      <c r="DH4">
        <v>741.37807680000003</v>
      </c>
      <c r="DI4">
        <v>747.41594520000001</v>
      </c>
      <c r="DJ4">
        <v>753.52758270000004</v>
      </c>
      <c r="DK4">
        <v>759.76338290000001</v>
      </c>
      <c r="DL4">
        <v>766.07515369999999</v>
      </c>
      <c r="DM4">
        <v>772.42698069999994</v>
      </c>
      <c r="DN4">
        <v>778.80657710000003</v>
      </c>
      <c r="DO4">
        <v>785.25064910000003</v>
      </c>
      <c r="DP4">
        <v>791.79247190000001</v>
      </c>
    </row>
    <row r="5" spans="1:120" x14ac:dyDescent="0.25">
      <c r="A5" t="s">
        <v>124</v>
      </c>
      <c r="B5" t="s">
        <v>125</v>
      </c>
      <c r="C5" t="s">
        <v>69</v>
      </c>
      <c r="D5" t="s">
        <v>127</v>
      </c>
      <c r="E5">
        <v>17</v>
      </c>
      <c r="F5" t="s">
        <v>130</v>
      </c>
      <c r="G5" t="s">
        <v>131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1.2783201479999999</v>
      </c>
      <c r="AU5">
        <v>1.3107556600000001</v>
      </c>
      <c r="AV5">
        <v>1.3432551260000001</v>
      </c>
      <c r="AW5">
        <v>1.3716954809999999</v>
      </c>
      <c r="AX5">
        <v>1.4008226399999999</v>
      </c>
      <c r="AY5">
        <v>1.4322053850000001</v>
      </c>
      <c r="AZ5">
        <v>1.4602756320000001</v>
      </c>
      <c r="BA5">
        <v>1.4907827279999999</v>
      </c>
      <c r="BB5">
        <v>1.525708415</v>
      </c>
      <c r="BC5">
        <v>1.5630549090000001</v>
      </c>
      <c r="BD5">
        <v>1.601143505</v>
      </c>
      <c r="BE5">
        <v>1.6357490400000001</v>
      </c>
      <c r="BF5">
        <v>1.670354213</v>
      </c>
      <c r="BG5">
        <v>1.7006842209999999</v>
      </c>
      <c r="BH5">
        <v>1.7363569539999999</v>
      </c>
      <c r="BI5">
        <v>1.7685957560000001</v>
      </c>
      <c r="BJ5">
        <v>1.799266185</v>
      </c>
      <c r="BK5">
        <v>1.8307318400000001</v>
      </c>
      <c r="BL5">
        <v>1.867192228</v>
      </c>
      <c r="BM5">
        <v>1.9056465170000001</v>
      </c>
      <c r="BN5">
        <v>1.943014917</v>
      </c>
      <c r="BO5">
        <v>1.9838962259999999</v>
      </c>
      <c r="BP5">
        <v>2.0203527889999999</v>
      </c>
      <c r="BQ5">
        <v>2.0546168890000001</v>
      </c>
      <c r="BR5">
        <v>2.0841580890000002</v>
      </c>
      <c r="BS5">
        <v>2.1127935889999998</v>
      </c>
      <c r="BT5">
        <v>2.1396740740000002</v>
      </c>
      <c r="BU5">
        <v>2.1657939260000001</v>
      </c>
      <c r="BV5">
        <v>2.195109226</v>
      </c>
      <c r="BW5">
        <v>2.2297219620000002</v>
      </c>
      <c r="BX5">
        <v>2.2632310599999999</v>
      </c>
      <c r="BY5">
        <v>2.2954073770000001</v>
      </c>
      <c r="BZ5">
        <v>2.327819426</v>
      </c>
      <c r="CA5">
        <v>2.36015386</v>
      </c>
      <c r="CB5">
        <v>2.3894411600000001</v>
      </c>
      <c r="CC5">
        <v>2.4148890989999998</v>
      </c>
      <c r="CD5">
        <v>2.4433866260000001</v>
      </c>
      <c r="CE5">
        <v>2.4708089260000001</v>
      </c>
      <c r="CF5">
        <v>2.4992749500000002</v>
      </c>
      <c r="CG5">
        <v>2.529428217</v>
      </c>
      <c r="CH5">
        <v>2.564725905</v>
      </c>
      <c r="CI5">
        <v>2.5968295829999999</v>
      </c>
      <c r="CJ5">
        <v>2.6310860169999999</v>
      </c>
      <c r="CK5">
        <v>2.6638177750000001</v>
      </c>
      <c r="CL5">
        <v>2.6941057260000001</v>
      </c>
      <c r="CM5">
        <v>2.7219903259999998</v>
      </c>
      <c r="CN5">
        <v>2.74986855</v>
      </c>
      <c r="CO5">
        <v>2.778658375</v>
      </c>
      <c r="CP5">
        <v>2.807128375</v>
      </c>
      <c r="CQ5">
        <v>2.8360643749999999</v>
      </c>
      <c r="CR5">
        <v>2.8653286090000001</v>
      </c>
      <c r="CS5">
        <v>2.8958254440000002</v>
      </c>
      <c r="CT5">
        <v>2.927533044</v>
      </c>
      <c r="CU5">
        <v>2.9611037439999999</v>
      </c>
      <c r="CV5">
        <v>2.9946362259999999</v>
      </c>
      <c r="CW5">
        <v>3.027672344</v>
      </c>
      <c r="CX5">
        <v>3.0590871439999998</v>
      </c>
      <c r="CY5">
        <v>3.0883160439999999</v>
      </c>
      <c r="CZ5">
        <v>3.1178188499999999</v>
      </c>
      <c r="DA5">
        <v>3.1459633500000002</v>
      </c>
      <c r="DB5">
        <v>3.1738768500000001</v>
      </c>
      <c r="DC5">
        <v>3.203039617</v>
      </c>
      <c r="DD5">
        <v>3.2308886229999998</v>
      </c>
      <c r="DE5">
        <v>3.2599034229999999</v>
      </c>
      <c r="DF5">
        <v>3.295843187</v>
      </c>
      <c r="DG5">
        <v>3.331650164</v>
      </c>
      <c r="DH5">
        <v>3.3698795769999998</v>
      </c>
      <c r="DI5">
        <v>3.4030440770000001</v>
      </c>
      <c r="DJ5">
        <v>3.4330625600000002</v>
      </c>
      <c r="DK5">
        <v>3.46399656</v>
      </c>
      <c r="DL5">
        <v>3.4939286599999999</v>
      </c>
      <c r="DM5">
        <v>3.5227110499999998</v>
      </c>
      <c r="DN5">
        <v>3.54878494</v>
      </c>
      <c r="DO5">
        <v>3.5770982400000002</v>
      </c>
      <c r="DP5">
        <v>3.609801107</v>
      </c>
    </row>
    <row r="6" spans="1:120" x14ac:dyDescent="0.25">
      <c r="A6" t="s">
        <v>124</v>
      </c>
      <c r="B6" t="s">
        <v>125</v>
      </c>
      <c r="C6" t="s">
        <v>69</v>
      </c>
      <c r="D6" t="s">
        <v>127</v>
      </c>
      <c r="E6">
        <v>50</v>
      </c>
      <c r="F6" t="s">
        <v>128</v>
      </c>
      <c r="G6" t="s">
        <v>129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438.08299</v>
      </c>
      <c r="AV6">
        <v>441.70191499999999</v>
      </c>
      <c r="AW6">
        <v>445.40732000000003</v>
      </c>
      <c r="AX6">
        <v>449.15824500000002</v>
      </c>
      <c r="AY6">
        <v>453.00847499999998</v>
      </c>
      <c r="AZ6">
        <v>456.86428999999998</v>
      </c>
      <c r="BA6">
        <v>460.87475000000001</v>
      </c>
      <c r="BB6">
        <v>464.886325</v>
      </c>
      <c r="BC6">
        <v>468.94389000000001</v>
      </c>
      <c r="BD6">
        <v>473.06741499999998</v>
      </c>
      <c r="BE6">
        <v>477.21655500000003</v>
      </c>
      <c r="BF6">
        <v>481.49265000000003</v>
      </c>
      <c r="BG6">
        <v>485.794985</v>
      </c>
      <c r="BH6">
        <v>490.17194999999998</v>
      </c>
      <c r="BI6">
        <v>494.69887499999999</v>
      </c>
      <c r="BJ6">
        <v>499.18907000000002</v>
      </c>
      <c r="BK6">
        <v>503.76976999999999</v>
      </c>
      <c r="BL6">
        <v>508.30342999999999</v>
      </c>
      <c r="BM6">
        <v>512.90315999999996</v>
      </c>
      <c r="BN6">
        <v>517.57422499999996</v>
      </c>
      <c r="BO6">
        <v>522.23816499999998</v>
      </c>
      <c r="BP6">
        <v>527.00196500000004</v>
      </c>
      <c r="BQ6">
        <v>531.81267500000001</v>
      </c>
      <c r="BR6">
        <v>536.70464000000004</v>
      </c>
      <c r="BS6">
        <v>541.74297999999999</v>
      </c>
      <c r="BT6">
        <v>546.74369000000002</v>
      </c>
      <c r="BU6">
        <v>551.72991500000001</v>
      </c>
      <c r="BV6">
        <v>556.84315500000002</v>
      </c>
      <c r="BW6">
        <v>561.94663500000001</v>
      </c>
      <c r="BX6">
        <v>567.02892499999996</v>
      </c>
      <c r="BY6">
        <v>572.12158499999998</v>
      </c>
      <c r="BZ6">
        <v>577.33100999999999</v>
      </c>
      <c r="CA6">
        <v>582.48017500000003</v>
      </c>
      <c r="CB6">
        <v>587.70446000000004</v>
      </c>
      <c r="CC6">
        <v>593.04010000000005</v>
      </c>
      <c r="CD6">
        <v>598.41891499999997</v>
      </c>
      <c r="CE6">
        <v>603.86271999999997</v>
      </c>
      <c r="CF6">
        <v>609.33333500000003</v>
      </c>
      <c r="CG6">
        <v>614.82968500000004</v>
      </c>
      <c r="CH6">
        <v>620.46483999999998</v>
      </c>
      <c r="CI6">
        <v>626.06519500000002</v>
      </c>
      <c r="CJ6">
        <v>631.73166500000002</v>
      </c>
      <c r="CK6">
        <v>637.31588999999997</v>
      </c>
      <c r="CL6">
        <v>643.01838999999995</v>
      </c>
      <c r="CM6">
        <v>648.67201</v>
      </c>
      <c r="CN6">
        <v>654.53001500000005</v>
      </c>
      <c r="CO6">
        <v>660.38538000000005</v>
      </c>
      <c r="CP6">
        <v>666.26763500000004</v>
      </c>
      <c r="CQ6">
        <v>672.17198499999995</v>
      </c>
      <c r="CR6">
        <v>678.23237500000005</v>
      </c>
      <c r="CS6">
        <v>684.20896500000003</v>
      </c>
      <c r="CT6">
        <v>690.17687999999998</v>
      </c>
      <c r="CU6">
        <v>696.26508000000001</v>
      </c>
      <c r="CV6">
        <v>702.39650500000005</v>
      </c>
      <c r="CW6">
        <v>708.59284500000001</v>
      </c>
      <c r="CX6">
        <v>714.72948499999995</v>
      </c>
      <c r="CY6">
        <v>721.00565500000005</v>
      </c>
      <c r="CZ6">
        <v>727.416605</v>
      </c>
      <c r="DA6">
        <v>733.71326999999997</v>
      </c>
      <c r="DB6">
        <v>740.34283500000004</v>
      </c>
      <c r="DC6">
        <v>747.17591500000003</v>
      </c>
      <c r="DD6">
        <v>753.85113000000001</v>
      </c>
      <c r="DE6">
        <v>760.58712500000001</v>
      </c>
      <c r="DF6">
        <v>767.38535000000002</v>
      </c>
      <c r="DG6">
        <v>774.171785</v>
      </c>
      <c r="DH6">
        <v>781.00382000000002</v>
      </c>
      <c r="DI6">
        <v>787.913005</v>
      </c>
      <c r="DJ6">
        <v>794.74695499999996</v>
      </c>
      <c r="DK6">
        <v>801.68813499999999</v>
      </c>
      <c r="DL6">
        <v>808.69158000000004</v>
      </c>
      <c r="DM6">
        <v>815.91387999999995</v>
      </c>
      <c r="DN6">
        <v>823.32362499999999</v>
      </c>
      <c r="DO6">
        <v>830.73014499999999</v>
      </c>
      <c r="DP6">
        <v>838.19807500000002</v>
      </c>
    </row>
    <row r="7" spans="1:120" x14ac:dyDescent="0.25">
      <c r="A7" t="s">
        <v>124</v>
      </c>
      <c r="B7" t="s">
        <v>125</v>
      </c>
      <c r="C7" t="s">
        <v>69</v>
      </c>
      <c r="D7" t="s">
        <v>127</v>
      </c>
      <c r="E7">
        <v>50</v>
      </c>
      <c r="F7" t="s">
        <v>130</v>
      </c>
      <c r="G7" t="s">
        <v>131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1.446322887</v>
      </c>
      <c r="AU7" s="114">
        <v>1.481071123</v>
      </c>
      <c r="AV7" s="114">
        <v>1.518854554</v>
      </c>
      <c r="AW7" s="114">
        <v>1.5557821030000001</v>
      </c>
      <c r="AX7" s="114">
        <v>1.5939248479999999</v>
      </c>
      <c r="AY7">
        <v>1.6299649460000001</v>
      </c>
      <c r="AZ7" s="114">
        <v>1.667136025</v>
      </c>
      <c r="BA7" s="114">
        <v>1.7120731810000001</v>
      </c>
      <c r="BB7" s="114">
        <v>1.7579984749999999</v>
      </c>
      <c r="BC7" s="114">
        <v>1.8031049459999999</v>
      </c>
      <c r="BD7">
        <v>1.846524652</v>
      </c>
      <c r="BE7">
        <v>1.888572495</v>
      </c>
      <c r="BF7">
        <v>1.9318746520000001</v>
      </c>
      <c r="BG7">
        <v>1.971256809</v>
      </c>
      <c r="BH7">
        <v>2.0077712210000001</v>
      </c>
      <c r="BI7">
        <v>2.0455550439999999</v>
      </c>
      <c r="BJ7">
        <v>2.0832774949999999</v>
      </c>
      <c r="BK7">
        <v>2.1241374949999998</v>
      </c>
      <c r="BL7">
        <v>2.165339946</v>
      </c>
      <c r="BM7">
        <v>2.207473083</v>
      </c>
      <c r="BN7">
        <v>2.248683083</v>
      </c>
      <c r="BO7">
        <v>2.2902530830000001</v>
      </c>
      <c r="BP7">
        <v>2.334196221</v>
      </c>
      <c r="BQ7">
        <v>2.3756373970000002</v>
      </c>
      <c r="BR7">
        <v>2.4134044559999999</v>
      </c>
      <c r="BS7">
        <v>2.4484944560000002</v>
      </c>
      <c r="BT7">
        <v>2.482612397</v>
      </c>
      <c r="BU7">
        <v>2.5158878869999999</v>
      </c>
      <c r="BV7">
        <v>2.5527641619999999</v>
      </c>
      <c r="BW7">
        <v>2.5927385740000002</v>
      </c>
      <c r="BX7">
        <v>2.6346974950000002</v>
      </c>
      <c r="BY7">
        <v>2.6754172989999998</v>
      </c>
      <c r="BZ7">
        <v>2.7146473969999998</v>
      </c>
      <c r="CA7">
        <v>2.7530961230000002</v>
      </c>
      <c r="CB7">
        <v>2.788040632</v>
      </c>
      <c r="CC7">
        <v>2.820687103</v>
      </c>
      <c r="CD7">
        <v>2.8550831809999999</v>
      </c>
      <c r="CE7">
        <v>2.891461123</v>
      </c>
      <c r="CF7">
        <v>2.928983181</v>
      </c>
      <c r="CG7">
        <v>2.964747005</v>
      </c>
      <c r="CH7">
        <v>3.000958475</v>
      </c>
      <c r="CI7">
        <v>3.0427034750000002</v>
      </c>
      <c r="CJ7">
        <v>3.0824803379999999</v>
      </c>
      <c r="CK7">
        <v>3.1197253379999998</v>
      </c>
      <c r="CL7">
        <v>3.1567042600000002</v>
      </c>
      <c r="CM7">
        <v>3.1947355339999999</v>
      </c>
      <c r="CN7">
        <v>3.235861613</v>
      </c>
      <c r="CO7">
        <v>3.2678773969999999</v>
      </c>
      <c r="CP7">
        <v>3.3040038680000001</v>
      </c>
      <c r="CQ7">
        <v>3.3404561230000001</v>
      </c>
      <c r="CR7">
        <v>3.379286123</v>
      </c>
      <c r="CS7">
        <v>3.418600632</v>
      </c>
      <c r="CT7">
        <v>3.4596606319999998</v>
      </c>
      <c r="CU7">
        <v>3.5020656319999999</v>
      </c>
      <c r="CV7">
        <v>3.5447906320000002</v>
      </c>
      <c r="CW7">
        <v>3.5854039659999999</v>
      </c>
      <c r="CX7">
        <v>3.624403966</v>
      </c>
      <c r="CY7">
        <v>3.6617689659999999</v>
      </c>
      <c r="CZ7">
        <v>3.6986389659999999</v>
      </c>
      <c r="DA7">
        <v>3.7341589659999999</v>
      </c>
      <c r="DB7">
        <v>3.7693739659999999</v>
      </c>
      <c r="DC7">
        <v>3.8070030830000001</v>
      </c>
      <c r="DD7">
        <v>3.847348083</v>
      </c>
      <c r="DE7">
        <v>3.8882583770000001</v>
      </c>
      <c r="DF7">
        <v>3.9342725930000002</v>
      </c>
      <c r="DG7">
        <v>3.9819023969999998</v>
      </c>
      <c r="DH7">
        <v>4.029489946</v>
      </c>
      <c r="DI7">
        <v>4.0701914170000002</v>
      </c>
      <c r="DJ7">
        <v>4.1071064169999998</v>
      </c>
      <c r="DK7">
        <v>4.1426307299999996</v>
      </c>
      <c r="DL7">
        <v>4.1807407300000001</v>
      </c>
      <c r="DM7">
        <v>4.2185380830000003</v>
      </c>
      <c r="DN7">
        <v>4.2566980829999999</v>
      </c>
      <c r="DO7">
        <v>4.2960048479999999</v>
      </c>
      <c r="DP7">
        <v>4.339054848</v>
      </c>
    </row>
    <row r="8" spans="1:120" x14ac:dyDescent="0.25">
      <c r="A8" t="s">
        <v>124</v>
      </c>
      <c r="B8" t="s">
        <v>125</v>
      </c>
      <c r="C8" t="s">
        <v>69</v>
      </c>
      <c r="D8" t="s">
        <v>127</v>
      </c>
      <c r="E8">
        <v>83</v>
      </c>
      <c r="F8" t="s">
        <v>128</v>
      </c>
      <c r="G8" t="s">
        <v>129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440.57932499999998</v>
      </c>
      <c r="AV8">
        <v>444.44767130000002</v>
      </c>
      <c r="AW8">
        <v>448.39335290000002</v>
      </c>
      <c r="AX8">
        <v>452.43313860000001</v>
      </c>
      <c r="AY8">
        <v>456.52580769999997</v>
      </c>
      <c r="AZ8">
        <v>460.70449180000003</v>
      </c>
      <c r="BA8">
        <v>464.98253210000001</v>
      </c>
      <c r="BB8">
        <v>469.24864289999999</v>
      </c>
      <c r="BC8">
        <v>473.60475919999999</v>
      </c>
      <c r="BD8">
        <v>478.00979480000001</v>
      </c>
      <c r="BE8">
        <v>482.53989730000001</v>
      </c>
      <c r="BF8">
        <v>487.24507870000002</v>
      </c>
      <c r="BG8">
        <v>491.84517959999999</v>
      </c>
      <c r="BH8">
        <v>496.62886959999997</v>
      </c>
      <c r="BI8">
        <v>501.62232130000001</v>
      </c>
      <c r="BJ8">
        <v>506.57763549999999</v>
      </c>
      <c r="BK8">
        <v>511.44748559999999</v>
      </c>
      <c r="BL8">
        <v>516.31520220000004</v>
      </c>
      <c r="BM8">
        <v>521.41183999999998</v>
      </c>
      <c r="BN8">
        <v>526.56507620000002</v>
      </c>
      <c r="BO8">
        <v>531.80318160000002</v>
      </c>
      <c r="BP8">
        <v>537.10323849999997</v>
      </c>
      <c r="BQ8">
        <v>542.51498570000001</v>
      </c>
      <c r="BR8">
        <v>547.93633739999996</v>
      </c>
      <c r="BS8">
        <v>553.49324049999996</v>
      </c>
      <c r="BT8">
        <v>558.99156029999995</v>
      </c>
      <c r="BU8">
        <v>564.55710580000004</v>
      </c>
      <c r="BV8">
        <v>570.15928280000003</v>
      </c>
      <c r="BW8">
        <v>575.79474730000004</v>
      </c>
      <c r="BX8">
        <v>581.51240570000004</v>
      </c>
      <c r="BY8">
        <v>587.3076595</v>
      </c>
      <c r="BZ8">
        <v>593.06673320000004</v>
      </c>
      <c r="CA8">
        <v>598.85902629999998</v>
      </c>
      <c r="CB8">
        <v>604.71419049999997</v>
      </c>
      <c r="CC8">
        <v>610.62348059999999</v>
      </c>
      <c r="CD8">
        <v>616.59356360000004</v>
      </c>
      <c r="CE8">
        <v>622.60665180000001</v>
      </c>
      <c r="CF8">
        <v>628.65849920000005</v>
      </c>
      <c r="CG8">
        <v>634.77925140000002</v>
      </c>
      <c r="CH8">
        <v>640.98991999999998</v>
      </c>
      <c r="CI8">
        <v>647.29736679999996</v>
      </c>
      <c r="CJ8">
        <v>653.66747580000003</v>
      </c>
      <c r="CK8">
        <v>660.18013910000002</v>
      </c>
      <c r="CL8">
        <v>666.58163000000002</v>
      </c>
      <c r="CM8">
        <v>673.10233340000002</v>
      </c>
      <c r="CN8">
        <v>679.63571960000002</v>
      </c>
      <c r="CO8">
        <v>686.00818279999999</v>
      </c>
      <c r="CP8">
        <v>692.61892</v>
      </c>
      <c r="CQ8">
        <v>699.33907139999997</v>
      </c>
      <c r="CR8">
        <v>706.18392249999999</v>
      </c>
      <c r="CS8">
        <v>712.77343269999994</v>
      </c>
      <c r="CT8">
        <v>719.32286680000004</v>
      </c>
      <c r="CU8">
        <v>726.18657829999995</v>
      </c>
      <c r="CV8">
        <v>733.10316120000005</v>
      </c>
      <c r="CW8">
        <v>740.10304169999995</v>
      </c>
      <c r="CX8">
        <v>747.23355609999999</v>
      </c>
      <c r="CY8">
        <v>754.42880170000001</v>
      </c>
      <c r="CZ8">
        <v>761.72511789999999</v>
      </c>
      <c r="DA8">
        <v>769.01792309999996</v>
      </c>
      <c r="DB8">
        <v>776.45228150000003</v>
      </c>
      <c r="DC8">
        <v>783.90979030000005</v>
      </c>
      <c r="DD8">
        <v>791.34624510000003</v>
      </c>
      <c r="DE8">
        <v>799.00595920000001</v>
      </c>
      <c r="DF8">
        <v>806.46940059999997</v>
      </c>
      <c r="DG8">
        <v>814.07509960000004</v>
      </c>
      <c r="DH8">
        <v>822.08502280000005</v>
      </c>
      <c r="DI8">
        <v>829.88062109999998</v>
      </c>
      <c r="DJ8">
        <v>837.86497250000002</v>
      </c>
      <c r="DK8">
        <v>845.81228150000004</v>
      </c>
      <c r="DL8">
        <v>853.70637139999997</v>
      </c>
      <c r="DM8">
        <v>861.93276060000005</v>
      </c>
      <c r="DN8">
        <v>870.12131199999999</v>
      </c>
      <c r="DO8">
        <v>877.97548089999998</v>
      </c>
      <c r="DP8">
        <v>886.08778229999996</v>
      </c>
    </row>
    <row r="9" spans="1:120" x14ac:dyDescent="0.25">
      <c r="A9" t="s">
        <v>124</v>
      </c>
      <c r="B9" t="s">
        <v>125</v>
      </c>
      <c r="C9" t="s">
        <v>69</v>
      </c>
      <c r="D9" t="s">
        <v>127</v>
      </c>
      <c r="E9">
        <v>83</v>
      </c>
      <c r="F9" t="s">
        <v>130</v>
      </c>
      <c r="G9" t="s">
        <v>131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1.574395123</v>
      </c>
      <c r="AT9">
        <v>1.618870689</v>
      </c>
      <c r="AU9">
        <v>1.657219674</v>
      </c>
      <c r="AV9">
        <v>1.700199807</v>
      </c>
      <c r="AW9">
        <v>1.744648711</v>
      </c>
      <c r="AX9">
        <v>1.7887267870000001</v>
      </c>
      <c r="AY9">
        <v>1.8402842619999999</v>
      </c>
      <c r="AZ9">
        <v>1.8873108620000001</v>
      </c>
      <c r="BA9">
        <v>1.9372854500000001</v>
      </c>
      <c r="BB9">
        <v>1.988194821</v>
      </c>
      <c r="BC9">
        <v>2.0393534500000001</v>
      </c>
      <c r="BD9">
        <v>2.098047105</v>
      </c>
      <c r="BE9">
        <v>2.1493454540000001</v>
      </c>
      <c r="BF9">
        <v>2.2067210130000001</v>
      </c>
      <c r="BG9">
        <v>2.2584851829999999</v>
      </c>
      <c r="BH9">
        <v>2.308088997</v>
      </c>
      <c r="BI9">
        <v>2.3538485580000001</v>
      </c>
      <c r="BJ9">
        <v>2.4001489970000001</v>
      </c>
      <c r="BK9">
        <v>2.452247785</v>
      </c>
      <c r="BL9">
        <v>2.5057250089999998</v>
      </c>
      <c r="BM9">
        <v>2.559028246</v>
      </c>
      <c r="BN9">
        <v>2.6181176659999998</v>
      </c>
      <c r="BO9">
        <v>2.676268823</v>
      </c>
      <c r="BP9">
        <v>2.7308827359999999</v>
      </c>
      <c r="BQ9">
        <v>2.7766895699999998</v>
      </c>
      <c r="BR9">
        <v>2.8190057230000001</v>
      </c>
      <c r="BS9">
        <v>2.8600268230000001</v>
      </c>
      <c r="BT9">
        <v>2.9008333749999999</v>
      </c>
      <c r="BU9">
        <v>2.9460580749999998</v>
      </c>
      <c r="BV9">
        <v>2.992751342</v>
      </c>
      <c r="BW9">
        <v>3.040004272</v>
      </c>
      <c r="BX9">
        <v>3.0904573719999999</v>
      </c>
      <c r="BY9">
        <v>3.1410288720000001</v>
      </c>
      <c r="BZ9">
        <v>3.19035365</v>
      </c>
      <c r="CA9">
        <v>3.2413589090000001</v>
      </c>
      <c r="CB9">
        <v>3.292090805</v>
      </c>
      <c r="CC9">
        <v>3.3344617419999998</v>
      </c>
      <c r="CD9">
        <v>3.3786579419999998</v>
      </c>
      <c r="CE9">
        <v>3.4221174419999998</v>
      </c>
      <c r="CF9">
        <v>3.4688486090000001</v>
      </c>
      <c r="CG9">
        <v>3.5148658089999998</v>
      </c>
      <c r="CH9">
        <v>3.5620974419999998</v>
      </c>
      <c r="CI9">
        <v>3.6147716070000002</v>
      </c>
      <c r="CJ9">
        <v>3.6680518850000001</v>
      </c>
      <c r="CK9">
        <v>3.7209598850000001</v>
      </c>
      <c r="CL9">
        <v>3.7675269029999998</v>
      </c>
      <c r="CM9">
        <v>3.8078857030000002</v>
      </c>
      <c r="CN9">
        <v>3.8475741029999999</v>
      </c>
      <c r="CO9">
        <v>3.890557109</v>
      </c>
      <c r="CP9">
        <v>3.934416175</v>
      </c>
      <c r="CQ9">
        <v>3.9798123909999998</v>
      </c>
      <c r="CR9">
        <v>4.0260435640000001</v>
      </c>
      <c r="CS9">
        <v>4.0679735829999997</v>
      </c>
      <c r="CT9">
        <v>4.1165116419999999</v>
      </c>
      <c r="CU9">
        <v>4.1673292420000001</v>
      </c>
      <c r="CV9">
        <v>4.2176987480000001</v>
      </c>
      <c r="CW9">
        <v>4.2702740480000001</v>
      </c>
      <c r="CX9">
        <v>4.3212704479999999</v>
      </c>
      <c r="CY9">
        <v>4.37236505</v>
      </c>
      <c r="CZ9">
        <v>4.4242155619999997</v>
      </c>
      <c r="DA9">
        <v>4.4790917620000004</v>
      </c>
      <c r="DB9">
        <v>4.5249709769999997</v>
      </c>
      <c r="DC9">
        <v>4.5695092170000002</v>
      </c>
      <c r="DD9">
        <v>4.6177396279999998</v>
      </c>
      <c r="DE9">
        <v>4.6642163170000002</v>
      </c>
      <c r="DF9">
        <v>4.7172092169999997</v>
      </c>
      <c r="DG9">
        <v>4.7715507830000004</v>
      </c>
      <c r="DH9">
        <v>4.8272782830000001</v>
      </c>
      <c r="DI9">
        <v>4.8790374830000003</v>
      </c>
      <c r="DJ9">
        <v>4.9253879830000002</v>
      </c>
      <c r="DK9">
        <v>4.9746632499999999</v>
      </c>
      <c r="DL9">
        <v>5.0181313830000001</v>
      </c>
      <c r="DM9">
        <v>5.0613337830000003</v>
      </c>
      <c r="DN9">
        <v>5.1053469829999996</v>
      </c>
      <c r="DO9">
        <v>5.1517106830000001</v>
      </c>
      <c r="DP9">
        <v>5.2016492830000001</v>
      </c>
    </row>
    <row r="10" spans="1:120" x14ac:dyDescent="0.25">
      <c r="A10" t="s">
        <v>124</v>
      </c>
      <c r="B10" t="s">
        <v>125</v>
      </c>
      <c r="C10" t="s">
        <v>69</v>
      </c>
      <c r="D10" t="s">
        <v>127</v>
      </c>
      <c r="E10">
        <v>95</v>
      </c>
      <c r="F10" t="s">
        <v>128</v>
      </c>
      <c r="G10" t="s">
        <v>129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438.41414150000003</v>
      </c>
      <c r="AU10">
        <v>442.40016000000003</v>
      </c>
      <c r="AV10">
        <v>446.50065699999999</v>
      </c>
      <c r="AW10">
        <v>450.67294600000002</v>
      </c>
      <c r="AX10">
        <v>454.97214750000001</v>
      </c>
      <c r="AY10">
        <v>459.3478485</v>
      </c>
      <c r="AZ10">
        <v>463.71271000000002</v>
      </c>
      <c r="BA10">
        <v>468.25165750000002</v>
      </c>
      <c r="BB10">
        <v>472.82158249999998</v>
      </c>
      <c r="BC10">
        <v>477.29624100000001</v>
      </c>
      <c r="BD10">
        <v>481.92080199999998</v>
      </c>
      <c r="BE10">
        <v>486.91621600000002</v>
      </c>
      <c r="BF10">
        <v>491.85590550000001</v>
      </c>
      <c r="BG10">
        <v>496.78535049999999</v>
      </c>
      <c r="BH10">
        <v>501.84752099999997</v>
      </c>
      <c r="BI10">
        <v>507.14916399999998</v>
      </c>
      <c r="BJ10">
        <v>512.32504500000005</v>
      </c>
      <c r="BK10">
        <v>517.58950749999997</v>
      </c>
      <c r="BL10">
        <v>523.19115150000005</v>
      </c>
      <c r="BM10">
        <v>528.56307500000003</v>
      </c>
      <c r="BN10">
        <v>534.16071350000004</v>
      </c>
      <c r="BO10">
        <v>539.90153199999997</v>
      </c>
      <c r="BP10">
        <v>545.33416499999998</v>
      </c>
      <c r="BQ10">
        <v>551.02717700000005</v>
      </c>
      <c r="BR10">
        <v>557.05931899999996</v>
      </c>
      <c r="BS10">
        <v>563.07303200000001</v>
      </c>
      <c r="BT10">
        <v>569.32241350000004</v>
      </c>
      <c r="BU10">
        <v>575.35153549999995</v>
      </c>
      <c r="BV10">
        <v>581.63102600000002</v>
      </c>
      <c r="BW10">
        <v>587.98319549999997</v>
      </c>
      <c r="BX10">
        <v>594.41234599999996</v>
      </c>
      <c r="BY10">
        <v>600.88790100000006</v>
      </c>
      <c r="BZ10">
        <v>607.41084699999999</v>
      </c>
      <c r="CA10">
        <v>613.98150750000002</v>
      </c>
      <c r="CB10">
        <v>620.60752000000002</v>
      </c>
      <c r="CC10">
        <v>626.94578799999999</v>
      </c>
      <c r="CD10">
        <v>633.20856400000002</v>
      </c>
      <c r="CE10">
        <v>639.47868749999998</v>
      </c>
      <c r="CF10">
        <v>645.77730199999996</v>
      </c>
      <c r="CG10">
        <v>652.10844850000001</v>
      </c>
      <c r="CH10">
        <v>658.47738549999997</v>
      </c>
      <c r="CI10">
        <v>664.89459499999998</v>
      </c>
      <c r="CJ10">
        <v>671.36687849999998</v>
      </c>
      <c r="CK10">
        <v>678.17477450000001</v>
      </c>
      <c r="CL10">
        <v>685.11874499999999</v>
      </c>
      <c r="CM10">
        <v>692.20996700000001</v>
      </c>
      <c r="CN10">
        <v>699.33220800000004</v>
      </c>
      <c r="CO10">
        <v>706.19222950000005</v>
      </c>
      <c r="CP10">
        <v>713.28074000000004</v>
      </c>
      <c r="CQ10">
        <v>720.96278749999999</v>
      </c>
      <c r="CR10">
        <v>728.27429749999999</v>
      </c>
      <c r="CS10">
        <v>735.62554650000004</v>
      </c>
      <c r="CT10">
        <v>743.02068550000001</v>
      </c>
      <c r="CU10">
        <v>750.47591250000005</v>
      </c>
      <c r="CV10">
        <v>758.09239500000001</v>
      </c>
      <c r="CW10">
        <v>765.75248650000003</v>
      </c>
      <c r="CX10">
        <v>773.48905149999996</v>
      </c>
      <c r="CY10">
        <v>781.29822650000006</v>
      </c>
      <c r="CZ10">
        <v>789.17553150000003</v>
      </c>
      <c r="DA10">
        <v>797.12004549999995</v>
      </c>
      <c r="DB10">
        <v>805.12862150000001</v>
      </c>
      <c r="DC10">
        <v>813.20113249999997</v>
      </c>
      <c r="DD10">
        <v>821.34163999999998</v>
      </c>
      <c r="DE10">
        <v>829.55335500000001</v>
      </c>
      <c r="DF10">
        <v>837.84186499999998</v>
      </c>
      <c r="DG10">
        <v>846.21332199999995</v>
      </c>
      <c r="DH10">
        <v>854.68577900000003</v>
      </c>
      <c r="DI10">
        <v>863.24782149999999</v>
      </c>
      <c r="DJ10">
        <v>871.89600949999999</v>
      </c>
      <c r="DK10">
        <v>880.61470099999997</v>
      </c>
      <c r="DL10">
        <v>889.74251549999997</v>
      </c>
      <c r="DM10">
        <v>899.08543199999997</v>
      </c>
      <c r="DN10">
        <v>908.00660749999997</v>
      </c>
      <c r="DO10">
        <v>916.95297700000003</v>
      </c>
      <c r="DP10">
        <v>926.002388</v>
      </c>
    </row>
    <row r="11" spans="1:120" x14ac:dyDescent="0.25">
      <c r="A11" t="s">
        <v>124</v>
      </c>
      <c r="B11" t="s">
        <v>125</v>
      </c>
      <c r="C11" t="s">
        <v>69</v>
      </c>
      <c r="D11" t="s">
        <v>127</v>
      </c>
      <c r="E11">
        <v>95</v>
      </c>
      <c r="F11" t="s">
        <v>130</v>
      </c>
      <c r="G11" t="s">
        <v>131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1.7986438279999999</v>
      </c>
      <c r="AV11">
        <v>1.8468787790000001</v>
      </c>
      <c r="AW11">
        <v>1.9004348090000001</v>
      </c>
      <c r="AX11">
        <v>1.953625779</v>
      </c>
      <c r="AY11">
        <v>2.0081882599999998</v>
      </c>
      <c r="AZ11">
        <v>2.0620075249999998</v>
      </c>
      <c r="BA11">
        <v>2.1177562889999999</v>
      </c>
      <c r="BB11">
        <v>2.1797788090000001</v>
      </c>
      <c r="BC11">
        <v>2.244333632</v>
      </c>
      <c r="BD11">
        <v>2.3072991319999998</v>
      </c>
      <c r="BE11">
        <v>2.3724790150000001</v>
      </c>
      <c r="BF11">
        <v>2.4362926420000002</v>
      </c>
      <c r="BG11">
        <v>2.5008706420000002</v>
      </c>
      <c r="BH11">
        <v>2.5624906420000002</v>
      </c>
      <c r="BI11">
        <v>2.6227726420000002</v>
      </c>
      <c r="BJ11">
        <v>2.6838196320000001</v>
      </c>
      <c r="BK11">
        <v>2.7432394260000001</v>
      </c>
      <c r="BL11">
        <v>2.801414426</v>
      </c>
      <c r="BM11">
        <v>2.8641859260000002</v>
      </c>
      <c r="BN11">
        <v>2.9293444260000001</v>
      </c>
      <c r="BO11">
        <v>2.9954060739999999</v>
      </c>
      <c r="BP11">
        <v>3.0594040740000001</v>
      </c>
      <c r="BQ11">
        <v>3.1181300740000002</v>
      </c>
      <c r="BR11">
        <v>3.1707515740000001</v>
      </c>
      <c r="BS11">
        <v>3.2210345739999999</v>
      </c>
      <c r="BT11">
        <v>3.27493824</v>
      </c>
      <c r="BU11">
        <v>3.3295247890000002</v>
      </c>
      <c r="BV11">
        <v>3.3881627889999999</v>
      </c>
      <c r="BW11">
        <v>3.4519802890000002</v>
      </c>
      <c r="BX11">
        <v>3.5205232889999998</v>
      </c>
      <c r="BY11">
        <v>3.5880877299999998</v>
      </c>
      <c r="BZ11">
        <v>3.6529903680000002</v>
      </c>
      <c r="CA11">
        <v>3.7188632890000002</v>
      </c>
      <c r="CB11">
        <v>3.7811442209999999</v>
      </c>
      <c r="CC11">
        <v>3.839485485</v>
      </c>
      <c r="CD11">
        <v>3.8973509850000001</v>
      </c>
      <c r="CE11">
        <v>3.9545373279999998</v>
      </c>
      <c r="CF11">
        <v>4.0056917890000001</v>
      </c>
      <c r="CG11">
        <v>4.0650902889999996</v>
      </c>
      <c r="CH11">
        <v>4.1317340050000002</v>
      </c>
      <c r="CI11">
        <v>4.2015290050000003</v>
      </c>
      <c r="CJ11">
        <v>4.2717740050000002</v>
      </c>
      <c r="CK11">
        <v>4.3368229459999998</v>
      </c>
      <c r="CL11">
        <v>4.3990019460000003</v>
      </c>
      <c r="CM11">
        <v>4.4588216909999998</v>
      </c>
      <c r="CN11">
        <v>4.5175231910000004</v>
      </c>
      <c r="CO11">
        <v>4.5766606909999998</v>
      </c>
      <c r="CP11">
        <v>4.6329101619999999</v>
      </c>
      <c r="CQ11">
        <v>4.6854961619999997</v>
      </c>
      <c r="CR11">
        <v>4.7385421619999999</v>
      </c>
      <c r="CS11">
        <v>4.7935642889999999</v>
      </c>
      <c r="CT11">
        <v>4.8565667890000004</v>
      </c>
      <c r="CU11">
        <v>4.9228557889999998</v>
      </c>
      <c r="CV11">
        <v>4.9901701520000001</v>
      </c>
      <c r="CW11">
        <v>5.0558676519999999</v>
      </c>
      <c r="CX11">
        <v>5.1196601519999998</v>
      </c>
      <c r="CY11">
        <v>5.1801276520000004</v>
      </c>
      <c r="CZ11">
        <v>5.2391121519999997</v>
      </c>
      <c r="DA11">
        <v>5.295298152</v>
      </c>
      <c r="DB11">
        <v>5.3503331520000001</v>
      </c>
      <c r="DC11">
        <v>5.4071031520000004</v>
      </c>
      <c r="DD11">
        <v>5.4659411520000001</v>
      </c>
      <c r="DE11">
        <v>5.5285606520000004</v>
      </c>
      <c r="DF11">
        <v>5.5962896520000003</v>
      </c>
      <c r="DG11">
        <v>5.6665831520000003</v>
      </c>
      <c r="DH11">
        <v>5.7390706519999997</v>
      </c>
      <c r="DI11">
        <v>5.8051575639999999</v>
      </c>
      <c r="DJ11">
        <v>5.8656845640000004</v>
      </c>
      <c r="DK11">
        <v>5.9239440639999996</v>
      </c>
      <c r="DL11">
        <v>5.9806850640000002</v>
      </c>
      <c r="DM11">
        <v>6.0364646520000003</v>
      </c>
      <c r="DN11">
        <v>6.092932652</v>
      </c>
      <c r="DO11">
        <v>6.1525911520000003</v>
      </c>
      <c r="DP11">
        <v>6.2172701520000002</v>
      </c>
    </row>
    <row r="12" spans="1:120" x14ac:dyDescent="0.25">
      <c r="A12" t="s">
        <v>124</v>
      </c>
      <c r="B12" t="s">
        <v>125</v>
      </c>
      <c r="C12" t="s">
        <v>135</v>
      </c>
      <c r="D12" t="s">
        <v>127</v>
      </c>
      <c r="E12">
        <v>5</v>
      </c>
      <c r="F12" t="s">
        <v>128</v>
      </c>
      <c r="G12" t="s">
        <v>129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14">
        <v>-2.0000000000000002E-5</v>
      </c>
      <c r="AV12">
        <v>1.4999999999999999E-4</v>
      </c>
      <c r="AW12">
        <v>6.2949999999999996E-4</v>
      </c>
      <c r="AX12">
        <v>1.56E-3</v>
      </c>
      <c r="AY12">
        <v>3.2989999999999998E-3</v>
      </c>
      <c r="AZ12">
        <v>6.058E-3</v>
      </c>
      <c r="BA12">
        <v>9.809E-3</v>
      </c>
      <c r="BB12">
        <v>1.47995E-2</v>
      </c>
      <c r="BC12">
        <v>2.0969999999999999E-2</v>
      </c>
      <c r="BD12">
        <v>2.8386499999999999E-2</v>
      </c>
      <c r="BE12">
        <v>3.6919500000000001E-2</v>
      </c>
      <c r="BF12">
        <v>4.65765E-2</v>
      </c>
      <c r="BG12">
        <v>5.7329499999999999E-2</v>
      </c>
      <c r="BH12">
        <v>6.8856000000000001E-2</v>
      </c>
      <c r="BI12">
        <v>8.097E-2</v>
      </c>
      <c r="BJ12">
        <v>9.3728000000000006E-2</v>
      </c>
      <c r="BK12">
        <v>0.1068065</v>
      </c>
      <c r="BL12">
        <v>0.1200185</v>
      </c>
      <c r="BM12">
        <v>0.13339699999999999</v>
      </c>
      <c r="BN12">
        <v>0.14663899999999999</v>
      </c>
      <c r="BO12">
        <v>0.15947149999999999</v>
      </c>
      <c r="BP12">
        <v>0.17125899999999999</v>
      </c>
      <c r="BQ12">
        <v>0.18292700000000001</v>
      </c>
      <c r="BR12">
        <v>0.19377949999999999</v>
      </c>
      <c r="BS12">
        <v>0.20386950000000001</v>
      </c>
      <c r="BT12">
        <v>0.21393799999999999</v>
      </c>
      <c r="BU12">
        <v>0.22375800000000001</v>
      </c>
      <c r="BV12">
        <v>0.233347</v>
      </c>
      <c r="BW12">
        <v>0.24331849999999999</v>
      </c>
      <c r="BX12">
        <v>0.25293700000000002</v>
      </c>
      <c r="BY12">
        <v>0.26234299999999999</v>
      </c>
      <c r="BZ12">
        <v>0.27170100000000003</v>
      </c>
      <c r="CA12">
        <v>0.28105799999999997</v>
      </c>
      <c r="CB12">
        <v>0.29063450000000002</v>
      </c>
      <c r="CC12">
        <v>0.2999675</v>
      </c>
      <c r="CD12">
        <v>0.30937799999999999</v>
      </c>
      <c r="CE12">
        <v>0.31873649999999998</v>
      </c>
      <c r="CF12">
        <v>0.32809549999999998</v>
      </c>
      <c r="CG12">
        <v>0.33742349999999999</v>
      </c>
      <c r="CH12">
        <v>0.34682099999999999</v>
      </c>
      <c r="CI12">
        <v>0.35618149999999998</v>
      </c>
      <c r="CJ12">
        <v>0.36559799999999998</v>
      </c>
      <c r="CK12">
        <v>0.3750155</v>
      </c>
      <c r="CL12">
        <v>0.38450200000000001</v>
      </c>
      <c r="CM12">
        <v>0.39394899999999999</v>
      </c>
      <c r="CN12">
        <v>0.40343649999999998</v>
      </c>
      <c r="CO12">
        <v>0.41295850000000001</v>
      </c>
      <c r="CP12">
        <v>0.42252000000000001</v>
      </c>
      <c r="CQ12">
        <v>0.432112</v>
      </c>
      <c r="CR12">
        <v>0.44174400000000003</v>
      </c>
      <c r="CS12">
        <v>0.45135649999999999</v>
      </c>
      <c r="CT12">
        <v>0.46106849999999999</v>
      </c>
      <c r="CU12">
        <v>0.47079850000000001</v>
      </c>
      <c r="CV12">
        <v>0.48058600000000001</v>
      </c>
      <c r="CW12">
        <v>0.4904635</v>
      </c>
      <c r="CX12">
        <v>0.500301</v>
      </c>
      <c r="CY12">
        <v>0.51010750000000005</v>
      </c>
      <c r="CZ12">
        <v>0.51985250000000005</v>
      </c>
      <c r="DA12">
        <v>0.52951899999999996</v>
      </c>
      <c r="DB12">
        <v>0.53920749999999995</v>
      </c>
      <c r="DC12">
        <v>0.54888650000000005</v>
      </c>
      <c r="DD12">
        <v>0.55853799999999998</v>
      </c>
      <c r="DE12">
        <v>0.56821900000000003</v>
      </c>
      <c r="DF12">
        <v>0.5778295</v>
      </c>
      <c r="DG12">
        <v>0.58748549999999999</v>
      </c>
      <c r="DH12">
        <v>0.59709250000000003</v>
      </c>
      <c r="DI12">
        <v>0.60667899999999997</v>
      </c>
      <c r="DJ12">
        <v>0.61629599999999995</v>
      </c>
      <c r="DK12">
        <v>0.62591850000000004</v>
      </c>
      <c r="DL12">
        <v>0.63551599999999997</v>
      </c>
      <c r="DM12">
        <v>0.64518299999999995</v>
      </c>
      <c r="DN12">
        <v>0.65490250000000005</v>
      </c>
      <c r="DO12">
        <v>0.66478550000000003</v>
      </c>
      <c r="DP12">
        <v>0.67465699999999995</v>
      </c>
    </row>
    <row r="13" spans="1:120" x14ac:dyDescent="0.25">
      <c r="A13" t="s">
        <v>124</v>
      </c>
      <c r="B13" t="s">
        <v>125</v>
      </c>
      <c r="C13" t="s">
        <v>135</v>
      </c>
      <c r="D13" t="s">
        <v>127</v>
      </c>
      <c r="E13">
        <v>5</v>
      </c>
      <c r="F13" t="s">
        <v>130</v>
      </c>
      <c r="G13" t="s">
        <v>133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14">
        <v>1.0000000000000001E-5</v>
      </c>
      <c r="AV13" s="114">
        <v>2.0000000000000002E-5</v>
      </c>
      <c r="AW13" s="114">
        <v>4.0000000000000003E-5</v>
      </c>
      <c r="AX13" s="114">
        <v>6.9499999999999995E-5</v>
      </c>
      <c r="AY13" s="114">
        <v>1E-4</v>
      </c>
      <c r="AZ13" s="114">
        <v>1.395E-4</v>
      </c>
      <c r="BA13" s="114">
        <v>1.8000000000000001E-4</v>
      </c>
      <c r="BB13" s="114">
        <v>2.2000000000000001E-4</v>
      </c>
      <c r="BC13" s="114">
        <v>2.6949999999999999E-4</v>
      </c>
      <c r="BD13">
        <v>3.1E-4</v>
      </c>
      <c r="BE13">
        <v>3.5E-4</v>
      </c>
      <c r="BF13">
        <v>4.0000000000000002E-4</v>
      </c>
      <c r="BG13">
        <v>4.395E-4</v>
      </c>
      <c r="BH13">
        <v>4.8000000000000001E-4</v>
      </c>
      <c r="BI13">
        <v>5.1999999999999995E-4</v>
      </c>
      <c r="BJ13">
        <v>5.5949999999999999E-4</v>
      </c>
      <c r="BK13">
        <v>5.9000000000000003E-4</v>
      </c>
      <c r="BL13">
        <v>6.3000000000000003E-4</v>
      </c>
      <c r="BM13">
        <v>6.5950000000000004E-4</v>
      </c>
      <c r="BN13">
        <v>6.8999999999999997E-4</v>
      </c>
      <c r="BO13">
        <v>7.1000000000000002E-4</v>
      </c>
      <c r="BP13">
        <v>7.3999999999999999E-4</v>
      </c>
      <c r="BQ13">
        <v>7.6000000000000004E-4</v>
      </c>
      <c r="BR13">
        <v>7.8950000000000005E-4</v>
      </c>
      <c r="BS13">
        <v>8.0999999999999996E-4</v>
      </c>
      <c r="BT13">
        <v>8.4949999999999999E-4</v>
      </c>
      <c r="BU13">
        <v>8.7949999999999996E-4</v>
      </c>
      <c r="BV13">
        <v>9.1949999999999996E-4</v>
      </c>
      <c r="BW13">
        <v>9.3999999999999997E-4</v>
      </c>
      <c r="BX13">
        <v>9.794999999999999E-4</v>
      </c>
      <c r="BY13">
        <v>1.0195E-3</v>
      </c>
      <c r="BZ13">
        <v>1.059E-3</v>
      </c>
      <c r="CA13">
        <v>1.0985000000000001E-3</v>
      </c>
      <c r="CB13">
        <v>1.1195000000000001E-3</v>
      </c>
      <c r="CC13">
        <v>1.15E-3</v>
      </c>
      <c r="CD13">
        <v>1.1800000000000001E-3</v>
      </c>
      <c r="CE13">
        <v>1.2195000000000001E-3</v>
      </c>
      <c r="CF13">
        <v>1.2495E-3</v>
      </c>
      <c r="CG13">
        <v>1.2700000000000001E-3</v>
      </c>
      <c r="CH13">
        <v>1.3090000000000001E-3</v>
      </c>
      <c r="CI13">
        <v>1.3395E-3</v>
      </c>
      <c r="CJ13">
        <v>1.3799999999999999E-3</v>
      </c>
      <c r="CK13">
        <v>1.41E-3</v>
      </c>
      <c r="CL13">
        <v>1.4400000000000001E-3</v>
      </c>
      <c r="CM13">
        <v>1.47E-3</v>
      </c>
      <c r="CN13">
        <v>1.5E-3</v>
      </c>
      <c r="CO13">
        <v>1.5395000000000001E-3</v>
      </c>
      <c r="CP13">
        <v>1.5694999999999999E-3</v>
      </c>
      <c r="CQ13">
        <v>1.5900000000000001E-3</v>
      </c>
      <c r="CR13">
        <v>1.6199999999999999E-3</v>
      </c>
      <c r="CS13">
        <v>1.65E-3</v>
      </c>
      <c r="CT13">
        <v>1.6800000000000001E-3</v>
      </c>
      <c r="CU13">
        <v>1.6999999999999999E-3</v>
      </c>
      <c r="CV13">
        <v>1.73E-3</v>
      </c>
      <c r="CW13">
        <v>1.75E-3</v>
      </c>
      <c r="CX13">
        <v>1.7700000000000001E-3</v>
      </c>
      <c r="CY13">
        <v>1.7899999999999999E-3</v>
      </c>
      <c r="CZ13">
        <v>1.81E-3</v>
      </c>
      <c r="DA13">
        <v>1.8400000000000001E-3</v>
      </c>
      <c r="DB13">
        <v>1.8600000000000001E-3</v>
      </c>
      <c r="DC13">
        <v>1.89E-3</v>
      </c>
      <c r="DD13">
        <v>1.9E-3</v>
      </c>
      <c r="DE13">
        <v>1.9295E-3</v>
      </c>
      <c r="DF13">
        <v>1.9589999999999998E-3</v>
      </c>
      <c r="DG13">
        <v>1.9789999999999999E-3</v>
      </c>
      <c r="DH13">
        <v>1.99E-3</v>
      </c>
      <c r="DI13">
        <v>2.019E-3</v>
      </c>
      <c r="DJ13">
        <v>2.0295000000000001E-3</v>
      </c>
      <c r="DK13">
        <v>2.0590000000000001E-3</v>
      </c>
      <c r="DL13">
        <v>2.0795000000000002E-3</v>
      </c>
      <c r="DM13">
        <v>2.0994999999999998E-3</v>
      </c>
      <c r="DN13">
        <v>2.0994999999999998E-3</v>
      </c>
      <c r="DO13">
        <v>2.1294999999999999E-3</v>
      </c>
      <c r="DP13">
        <v>2.1494999999999999E-3</v>
      </c>
    </row>
    <row r="14" spans="1:120" x14ac:dyDescent="0.25">
      <c r="A14" t="s">
        <v>124</v>
      </c>
      <c r="B14" t="s">
        <v>125</v>
      </c>
      <c r="C14" t="s">
        <v>135</v>
      </c>
      <c r="D14" t="s">
        <v>127</v>
      </c>
      <c r="E14">
        <v>17</v>
      </c>
      <c r="F14" t="s">
        <v>128</v>
      </c>
      <c r="G14" t="s">
        <v>129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2.1000000000000001E-4</v>
      </c>
      <c r="AW14">
        <v>7.9830000000000005E-4</v>
      </c>
      <c r="AX14">
        <v>1.91E-3</v>
      </c>
      <c r="AY14">
        <v>3.8782999999999999E-3</v>
      </c>
      <c r="AZ14">
        <v>6.94E-3</v>
      </c>
      <c r="BA14">
        <v>1.1118299999999999E-2</v>
      </c>
      <c r="BB14">
        <v>1.6590000000000001E-2</v>
      </c>
      <c r="BC14">
        <v>2.324E-2</v>
      </c>
      <c r="BD14">
        <v>3.10683E-2</v>
      </c>
      <c r="BE14">
        <v>4.0048300000000002E-2</v>
      </c>
      <c r="BF14">
        <v>5.0076599999999999E-2</v>
      </c>
      <c r="BG14">
        <v>6.1139800000000001E-2</v>
      </c>
      <c r="BH14">
        <v>7.2830000000000006E-2</v>
      </c>
      <c r="BI14">
        <v>8.5096599999999994E-2</v>
      </c>
      <c r="BJ14">
        <v>9.7628300000000001E-2</v>
      </c>
      <c r="BK14">
        <v>0.1106183</v>
      </c>
      <c r="BL14">
        <v>0.1235615</v>
      </c>
      <c r="BM14">
        <v>0.1363683</v>
      </c>
      <c r="BN14">
        <v>0.1492549</v>
      </c>
      <c r="BO14">
        <v>0.1618</v>
      </c>
      <c r="BP14">
        <v>0.17365</v>
      </c>
      <c r="BQ14">
        <v>0.1852483</v>
      </c>
      <c r="BR14">
        <v>0.1960713</v>
      </c>
      <c r="BS14">
        <v>0.20614830000000001</v>
      </c>
      <c r="BT14">
        <v>0.21616489999999999</v>
      </c>
      <c r="BU14">
        <v>0.2261581</v>
      </c>
      <c r="BV14">
        <v>0.23607829999999999</v>
      </c>
      <c r="BW14">
        <v>0.24592320000000001</v>
      </c>
      <c r="BX14">
        <v>0.25581280000000001</v>
      </c>
      <c r="BY14">
        <v>0.26557320000000001</v>
      </c>
      <c r="BZ14">
        <v>0.27533999999999997</v>
      </c>
      <c r="CA14">
        <v>0.28505599999999998</v>
      </c>
      <c r="CB14">
        <v>0.2947515</v>
      </c>
      <c r="CC14">
        <v>0.30424129999999999</v>
      </c>
      <c r="CD14">
        <v>0.3138783</v>
      </c>
      <c r="CE14">
        <v>0.32347150000000002</v>
      </c>
      <c r="CF14">
        <v>0.33305810000000002</v>
      </c>
      <c r="CG14">
        <v>0.34264830000000002</v>
      </c>
      <c r="CH14">
        <v>0.3523945</v>
      </c>
      <c r="CI14">
        <v>0.36192790000000002</v>
      </c>
      <c r="CJ14">
        <v>0.37154979999999999</v>
      </c>
      <c r="CK14">
        <v>0.38125320000000001</v>
      </c>
      <c r="CL14">
        <v>0.3909743</v>
      </c>
      <c r="CM14">
        <v>0.40074789999999999</v>
      </c>
      <c r="CN14">
        <v>0.41054619999999997</v>
      </c>
      <c r="CO14">
        <v>0.4204254</v>
      </c>
      <c r="CP14">
        <v>0.43022199999999999</v>
      </c>
      <c r="CQ14">
        <v>0.43995279999999998</v>
      </c>
      <c r="CR14">
        <v>0.4497913</v>
      </c>
      <c r="CS14">
        <v>0.45971709999999999</v>
      </c>
      <c r="CT14">
        <v>0.4697924</v>
      </c>
      <c r="CU14">
        <v>0.47989959999999998</v>
      </c>
      <c r="CV14">
        <v>0.4900583</v>
      </c>
      <c r="CW14">
        <v>0.50025980000000003</v>
      </c>
      <c r="CX14">
        <v>0.51044999999999996</v>
      </c>
      <c r="CY14">
        <v>0.52057960000000003</v>
      </c>
      <c r="CZ14">
        <v>0.53071579999999996</v>
      </c>
      <c r="DA14">
        <v>0.5407573</v>
      </c>
      <c r="DB14">
        <v>0.55074900000000004</v>
      </c>
      <c r="DC14">
        <v>0.5607607</v>
      </c>
      <c r="DD14">
        <v>0.57073240000000003</v>
      </c>
      <c r="DE14">
        <v>0.58045559999999996</v>
      </c>
      <c r="DF14">
        <v>0.59066260000000004</v>
      </c>
      <c r="DG14">
        <v>0.60063599999999995</v>
      </c>
      <c r="DH14">
        <v>0.61043829999999999</v>
      </c>
      <c r="DI14">
        <v>0.62047300000000005</v>
      </c>
      <c r="DJ14">
        <v>0.63041150000000001</v>
      </c>
      <c r="DK14">
        <v>0.64035149999999996</v>
      </c>
      <c r="DL14">
        <v>0.65036490000000002</v>
      </c>
      <c r="DM14">
        <v>0.66033960000000003</v>
      </c>
      <c r="DN14">
        <v>0.67048810000000003</v>
      </c>
      <c r="DO14">
        <v>0.68087260000000005</v>
      </c>
      <c r="DP14">
        <v>0.69119580000000003</v>
      </c>
    </row>
    <row r="15" spans="1:120" x14ac:dyDescent="0.25">
      <c r="A15" t="s">
        <v>124</v>
      </c>
      <c r="B15" t="s">
        <v>125</v>
      </c>
      <c r="C15" t="s">
        <v>135</v>
      </c>
      <c r="D15" t="s">
        <v>127</v>
      </c>
      <c r="E15">
        <v>17</v>
      </c>
      <c r="F15" t="s">
        <v>130</v>
      </c>
      <c r="G15" t="s">
        <v>133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14">
        <v>1.0000000000000001E-5</v>
      </c>
      <c r="AV15" s="114">
        <v>3.0000000000000001E-5</v>
      </c>
      <c r="AW15" s="114">
        <v>5.8300000000000001E-5</v>
      </c>
      <c r="AX15" s="114">
        <v>9.0000000000000006E-5</v>
      </c>
      <c r="AY15">
        <v>1.383E-4</v>
      </c>
      <c r="AZ15">
        <v>1.883E-4</v>
      </c>
      <c r="BA15">
        <v>2.4000000000000001E-4</v>
      </c>
      <c r="BB15">
        <v>2.9E-4</v>
      </c>
      <c r="BC15">
        <v>3.5E-4</v>
      </c>
      <c r="BD15">
        <v>4.0999999999999999E-4</v>
      </c>
      <c r="BE15">
        <v>4.6000000000000001E-4</v>
      </c>
      <c r="BF15">
        <v>5.1999999999999995E-4</v>
      </c>
      <c r="BG15">
        <v>5.6999999999999998E-4</v>
      </c>
      <c r="BH15">
        <v>6.0999999999999997E-4</v>
      </c>
      <c r="BI15">
        <v>6.5830000000000001E-4</v>
      </c>
      <c r="BJ15">
        <v>6.8999999999999997E-4</v>
      </c>
      <c r="BK15">
        <v>7.2999999999999996E-4</v>
      </c>
      <c r="BL15">
        <v>7.6999999999999996E-4</v>
      </c>
      <c r="BM15">
        <v>8.0000000000000004E-4</v>
      </c>
      <c r="BN15">
        <v>8.3000000000000001E-4</v>
      </c>
      <c r="BO15">
        <v>8.7000000000000001E-4</v>
      </c>
      <c r="BP15">
        <v>8.8999999999999995E-4</v>
      </c>
      <c r="BQ15">
        <v>9.1E-4</v>
      </c>
      <c r="BR15">
        <v>9.3000000000000005E-4</v>
      </c>
      <c r="BS15">
        <v>9.6829999999999996E-4</v>
      </c>
      <c r="BT15">
        <v>1E-3</v>
      </c>
      <c r="BU15">
        <v>1.0399999999999999E-3</v>
      </c>
      <c r="BV15">
        <v>1.07E-3</v>
      </c>
      <c r="BW15">
        <v>1.1100000000000001E-3</v>
      </c>
      <c r="BX15">
        <v>1.15E-3</v>
      </c>
      <c r="BY15">
        <v>1.1800000000000001E-3</v>
      </c>
      <c r="BZ15">
        <v>1.2283000000000001E-3</v>
      </c>
      <c r="CA15">
        <v>1.2600000000000001E-3</v>
      </c>
      <c r="CB15">
        <v>1.2899999999999999E-3</v>
      </c>
      <c r="CC15">
        <v>1.33E-3</v>
      </c>
      <c r="CD15">
        <v>1.3699999999999999E-3</v>
      </c>
      <c r="CE15">
        <v>1.4082999999999999E-3</v>
      </c>
      <c r="CF15">
        <v>1.4400000000000001E-3</v>
      </c>
      <c r="CG15">
        <v>1.47E-3</v>
      </c>
      <c r="CH15">
        <v>1.5E-3</v>
      </c>
      <c r="CI15">
        <v>1.5399999999999999E-3</v>
      </c>
      <c r="CJ15">
        <v>1.57E-3</v>
      </c>
      <c r="CK15">
        <v>1.6083E-3</v>
      </c>
      <c r="CL15">
        <v>1.64E-3</v>
      </c>
      <c r="CM15">
        <v>1.67E-3</v>
      </c>
      <c r="CN15">
        <v>1.6999999999999999E-3</v>
      </c>
      <c r="CO15">
        <v>1.73E-3</v>
      </c>
      <c r="CP15">
        <v>1.7683E-3</v>
      </c>
      <c r="CQ15">
        <v>1.7899999999999999E-3</v>
      </c>
      <c r="CR15">
        <v>1.82E-3</v>
      </c>
      <c r="CS15">
        <v>1.8600000000000001E-3</v>
      </c>
      <c r="CT15">
        <v>1.89E-3</v>
      </c>
      <c r="CU15">
        <v>1.91E-3</v>
      </c>
      <c r="CV15">
        <v>1.9400000000000001E-3</v>
      </c>
      <c r="CW15">
        <v>1.9783000000000001E-3</v>
      </c>
      <c r="CX15">
        <v>2.0083000000000002E-3</v>
      </c>
      <c r="CY15">
        <v>2.0300000000000001E-3</v>
      </c>
      <c r="CZ15">
        <v>2.0600000000000002E-3</v>
      </c>
      <c r="DA15">
        <v>2.0899999999999998E-3</v>
      </c>
      <c r="DB15">
        <v>2.1199999999999999E-3</v>
      </c>
      <c r="DC15">
        <v>2.15E-3</v>
      </c>
      <c r="DD15">
        <v>2.1800000000000001E-3</v>
      </c>
      <c r="DE15">
        <v>2.2000000000000001E-3</v>
      </c>
      <c r="DF15">
        <v>2.2300000000000002E-3</v>
      </c>
      <c r="DG15">
        <v>2.2599999999999999E-3</v>
      </c>
      <c r="DH15">
        <v>2.2899999999999999E-3</v>
      </c>
      <c r="DI15">
        <v>2.31E-3</v>
      </c>
      <c r="DJ15">
        <v>2.3400000000000001E-3</v>
      </c>
      <c r="DK15">
        <v>2.3600000000000001E-3</v>
      </c>
      <c r="DL15">
        <v>2.3800000000000002E-3</v>
      </c>
      <c r="DM15">
        <v>2.4099999999999998E-3</v>
      </c>
      <c r="DN15">
        <v>2.4299999999999999E-3</v>
      </c>
      <c r="DO15">
        <v>2.4599999999999999E-3</v>
      </c>
      <c r="DP15">
        <v>2.48E-3</v>
      </c>
    </row>
    <row r="16" spans="1:120" x14ac:dyDescent="0.25">
      <c r="A16" t="s">
        <v>124</v>
      </c>
      <c r="B16" t="s">
        <v>125</v>
      </c>
      <c r="C16" t="s">
        <v>135</v>
      </c>
      <c r="D16" t="s">
        <v>127</v>
      </c>
      <c r="E16">
        <v>50</v>
      </c>
      <c r="F16" t="s">
        <v>128</v>
      </c>
      <c r="G16" t="s">
        <v>129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14">
        <v>0</v>
      </c>
      <c r="AV16">
        <v>2.5000000000000001E-4</v>
      </c>
      <c r="AW16">
        <v>8.8999999999999995E-4</v>
      </c>
      <c r="AX16">
        <v>2.0899999999999998E-3</v>
      </c>
      <c r="AY16">
        <v>4.1999999999999997E-3</v>
      </c>
      <c r="AZ16">
        <v>7.45E-3</v>
      </c>
      <c r="BA16">
        <v>1.1835E-2</v>
      </c>
      <c r="BB16">
        <v>1.7524999999999999E-2</v>
      </c>
      <c r="BC16">
        <v>2.4405E-2</v>
      </c>
      <c r="BD16">
        <v>3.2465000000000001E-2</v>
      </c>
      <c r="BE16">
        <v>4.1669999999999999E-2</v>
      </c>
      <c r="BF16">
        <v>5.185E-2</v>
      </c>
      <c r="BG16">
        <v>6.3015000000000002E-2</v>
      </c>
      <c r="BH16">
        <v>7.4895000000000003E-2</v>
      </c>
      <c r="BI16">
        <v>8.7275000000000005E-2</v>
      </c>
      <c r="BJ16">
        <v>9.9985000000000004E-2</v>
      </c>
      <c r="BK16">
        <v>0.113</v>
      </c>
      <c r="BL16">
        <v>0.126085</v>
      </c>
      <c r="BM16">
        <v>0.13918</v>
      </c>
      <c r="BN16">
        <v>0.15212500000000001</v>
      </c>
      <c r="BO16">
        <v>0.164745</v>
      </c>
      <c r="BP16">
        <v>0.176985</v>
      </c>
      <c r="BQ16">
        <v>0.18887499999999999</v>
      </c>
      <c r="BR16">
        <v>0.20019500000000001</v>
      </c>
      <c r="BS16">
        <v>0.21076500000000001</v>
      </c>
      <c r="BT16">
        <v>0.221385</v>
      </c>
      <c r="BU16">
        <v>0.23213500000000001</v>
      </c>
      <c r="BV16">
        <v>0.24285000000000001</v>
      </c>
      <c r="BW16">
        <v>0.25361499999999998</v>
      </c>
      <c r="BX16">
        <v>0.26429000000000002</v>
      </c>
      <c r="BY16">
        <v>0.275065</v>
      </c>
      <c r="BZ16">
        <v>0.28577000000000002</v>
      </c>
      <c r="CA16">
        <v>0.29641499999999998</v>
      </c>
      <c r="CB16">
        <v>0.30709999999999998</v>
      </c>
      <c r="CC16">
        <v>0.317685</v>
      </c>
      <c r="CD16">
        <v>0.32841500000000001</v>
      </c>
      <c r="CE16">
        <v>0.33906500000000001</v>
      </c>
      <c r="CF16">
        <v>0.34980499999999998</v>
      </c>
      <c r="CG16">
        <v>0.36052499999999998</v>
      </c>
      <c r="CH16">
        <v>0.37147999999999998</v>
      </c>
      <c r="CI16">
        <v>0.38223499999999999</v>
      </c>
      <c r="CJ16">
        <v>0.39293</v>
      </c>
      <c r="CK16">
        <v>0.40365000000000001</v>
      </c>
      <c r="CL16">
        <v>0.41456999999999999</v>
      </c>
      <c r="CM16">
        <v>0.42540499999999998</v>
      </c>
      <c r="CN16">
        <v>0.43641000000000002</v>
      </c>
      <c r="CO16">
        <v>0.44745499999999999</v>
      </c>
      <c r="CP16">
        <v>0.45856000000000002</v>
      </c>
      <c r="CQ16">
        <v>0.46977999999999998</v>
      </c>
      <c r="CR16">
        <v>0.48104000000000002</v>
      </c>
      <c r="CS16">
        <v>0.49208499999999999</v>
      </c>
      <c r="CT16">
        <v>0.503</v>
      </c>
      <c r="CU16">
        <v>0.51429000000000002</v>
      </c>
      <c r="CV16">
        <v>0.52561000000000002</v>
      </c>
      <c r="CW16">
        <v>0.536825</v>
      </c>
      <c r="CX16">
        <v>0.54805000000000004</v>
      </c>
      <c r="CY16">
        <v>0.55944499999999997</v>
      </c>
      <c r="CZ16">
        <v>0.570465</v>
      </c>
      <c r="DA16">
        <v>0.58187500000000003</v>
      </c>
      <c r="DB16">
        <v>0.59297999999999995</v>
      </c>
      <c r="DC16">
        <v>0.60412999999999994</v>
      </c>
      <c r="DD16">
        <v>0.61509999999999998</v>
      </c>
      <c r="DE16">
        <v>0.62573999999999996</v>
      </c>
      <c r="DF16">
        <v>0.63707000000000003</v>
      </c>
      <c r="DG16">
        <v>0.64830500000000002</v>
      </c>
      <c r="DH16">
        <v>0.65929000000000004</v>
      </c>
      <c r="DI16">
        <v>0.67035500000000003</v>
      </c>
      <c r="DJ16">
        <v>0.68145999999999995</v>
      </c>
      <c r="DK16">
        <v>0.69264000000000003</v>
      </c>
      <c r="DL16">
        <v>0.70345999999999997</v>
      </c>
      <c r="DM16">
        <v>0.71433999999999997</v>
      </c>
      <c r="DN16">
        <v>0.72538499999999995</v>
      </c>
      <c r="DO16">
        <v>0.73708499999999999</v>
      </c>
      <c r="DP16">
        <v>0.74855000000000005</v>
      </c>
    </row>
    <row r="17" spans="1:120" x14ac:dyDescent="0.25">
      <c r="A17" t="s">
        <v>124</v>
      </c>
      <c r="B17" t="s">
        <v>125</v>
      </c>
      <c r="C17" t="s">
        <v>135</v>
      </c>
      <c r="D17" t="s">
        <v>127</v>
      </c>
      <c r="E17">
        <v>50</v>
      </c>
      <c r="F17" t="s">
        <v>130</v>
      </c>
      <c r="G17" t="s">
        <v>133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14">
        <v>0</v>
      </c>
      <c r="AU17" s="114">
        <v>2.0000000000000002E-5</v>
      </c>
      <c r="AV17" s="114">
        <v>4.0000000000000003E-5</v>
      </c>
      <c r="AW17" s="114">
        <v>8.0000000000000007E-5</v>
      </c>
      <c r="AX17">
        <v>1.2999999999999999E-4</v>
      </c>
      <c r="AY17">
        <v>2.0000000000000001E-4</v>
      </c>
      <c r="AZ17">
        <v>2.7E-4</v>
      </c>
      <c r="BA17">
        <v>3.5E-4</v>
      </c>
      <c r="BB17">
        <v>4.2999999999999999E-4</v>
      </c>
      <c r="BC17">
        <v>5.1000000000000004E-4</v>
      </c>
      <c r="BD17">
        <v>5.9000000000000003E-4</v>
      </c>
      <c r="BE17">
        <v>6.6E-4</v>
      </c>
      <c r="BF17">
        <v>7.2999999999999996E-4</v>
      </c>
      <c r="BG17">
        <v>7.9000000000000001E-4</v>
      </c>
      <c r="BH17">
        <v>8.4000000000000003E-4</v>
      </c>
      <c r="BI17">
        <v>8.8000000000000003E-4</v>
      </c>
      <c r="BJ17">
        <v>9.2000000000000003E-4</v>
      </c>
      <c r="BK17">
        <v>9.6000000000000002E-4</v>
      </c>
      <c r="BL17">
        <v>9.9500000000000001E-4</v>
      </c>
      <c r="BM17">
        <v>1.0200000000000001E-3</v>
      </c>
      <c r="BN17">
        <v>1.0499999999999999E-3</v>
      </c>
      <c r="BO17">
        <v>1.07E-3</v>
      </c>
      <c r="BP17">
        <v>1.1000000000000001E-3</v>
      </c>
      <c r="BQ17">
        <v>1.1199999999999999E-3</v>
      </c>
      <c r="BR17">
        <v>1.14E-3</v>
      </c>
      <c r="BS17">
        <v>1.1800000000000001E-3</v>
      </c>
      <c r="BT17">
        <v>1.2199999999999999E-3</v>
      </c>
      <c r="BU17">
        <v>1.2600000000000001E-3</v>
      </c>
      <c r="BV17">
        <v>1.31E-3</v>
      </c>
      <c r="BW17">
        <v>1.3500000000000001E-3</v>
      </c>
      <c r="BX17">
        <v>1.4E-3</v>
      </c>
      <c r="BY17">
        <v>1.4400000000000001E-3</v>
      </c>
      <c r="BZ17">
        <v>1.49E-3</v>
      </c>
      <c r="CA17">
        <v>1.5299999999999999E-3</v>
      </c>
      <c r="CB17">
        <v>1.57E-3</v>
      </c>
      <c r="CC17">
        <v>1.6149999999999999E-3</v>
      </c>
      <c r="CD17">
        <v>1.66E-3</v>
      </c>
      <c r="CE17">
        <v>1.6999999999999999E-3</v>
      </c>
      <c r="CF17">
        <v>1.75E-3</v>
      </c>
      <c r="CG17">
        <v>1.7899999999999999E-3</v>
      </c>
      <c r="CH17">
        <v>1.83E-3</v>
      </c>
      <c r="CI17">
        <v>1.8799999999999999E-3</v>
      </c>
      <c r="CJ17">
        <v>1.92E-3</v>
      </c>
      <c r="CK17">
        <v>1.9599999999999999E-3</v>
      </c>
      <c r="CL17">
        <v>2E-3</v>
      </c>
      <c r="CM17">
        <v>2.0449999999999999E-3</v>
      </c>
      <c r="CN17">
        <v>2.0799999999999998E-3</v>
      </c>
      <c r="CO17">
        <v>2.1199999999999999E-3</v>
      </c>
      <c r="CP17">
        <v>2.16E-3</v>
      </c>
      <c r="CQ17">
        <v>2.1900000000000001E-3</v>
      </c>
      <c r="CR17">
        <v>2.2300000000000002E-3</v>
      </c>
      <c r="CS17">
        <v>2.2699999999999999E-3</v>
      </c>
      <c r="CT17">
        <v>2.31E-3</v>
      </c>
      <c r="CU17">
        <v>2.3500000000000001E-3</v>
      </c>
      <c r="CV17">
        <v>2.3900000000000002E-3</v>
      </c>
      <c r="CW17">
        <v>2.4350000000000001E-3</v>
      </c>
      <c r="CX17">
        <v>2.47E-3</v>
      </c>
      <c r="CY17">
        <v>2.5049999999999998E-3</v>
      </c>
      <c r="CZ17">
        <v>2.5400000000000002E-3</v>
      </c>
      <c r="DA17">
        <v>2.5799999999999998E-3</v>
      </c>
      <c r="DB17">
        <v>2.6099999999999999E-3</v>
      </c>
      <c r="DC17">
        <v>2.64E-3</v>
      </c>
      <c r="DD17">
        <v>2.6700000000000001E-3</v>
      </c>
      <c r="DE17">
        <v>2.715E-3</v>
      </c>
      <c r="DF17">
        <v>2.7599999999999999E-3</v>
      </c>
      <c r="DG17">
        <v>2.7950000000000002E-3</v>
      </c>
      <c r="DH17">
        <v>2.8300000000000001E-3</v>
      </c>
      <c r="DI17">
        <v>2.8600000000000001E-3</v>
      </c>
      <c r="DJ17">
        <v>2.8900000000000002E-3</v>
      </c>
      <c r="DK17">
        <v>2.9199999999999999E-3</v>
      </c>
      <c r="DL17">
        <v>2.9499999999999999E-3</v>
      </c>
      <c r="DM17">
        <v>2.98E-3</v>
      </c>
      <c r="DN17">
        <v>3.0100000000000001E-3</v>
      </c>
      <c r="DO17">
        <v>3.0400000000000002E-3</v>
      </c>
      <c r="DP17">
        <v>3.075E-3</v>
      </c>
    </row>
    <row r="18" spans="1:120" x14ac:dyDescent="0.25">
      <c r="A18" t="s">
        <v>124</v>
      </c>
      <c r="B18" t="s">
        <v>125</v>
      </c>
      <c r="C18" t="s">
        <v>135</v>
      </c>
      <c r="D18" t="s">
        <v>127</v>
      </c>
      <c r="E18">
        <v>83</v>
      </c>
      <c r="F18" t="s">
        <v>128</v>
      </c>
      <c r="G18" t="s">
        <v>129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14">
        <v>1.0000000000000001E-5</v>
      </c>
      <c r="AV18">
        <v>2.7E-4</v>
      </c>
      <c r="AW18">
        <v>9.6000000000000002E-4</v>
      </c>
      <c r="AX18">
        <v>2.2300000000000002E-3</v>
      </c>
      <c r="AY18">
        <v>4.45E-3</v>
      </c>
      <c r="AZ18">
        <v>7.8417000000000001E-3</v>
      </c>
      <c r="BA18">
        <v>1.24E-2</v>
      </c>
      <c r="BB18">
        <v>1.83217E-2</v>
      </c>
      <c r="BC18">
        <v>2.54717E-2</v>
      </c>
      <c r="BD18">
        <v>3.3799999999999997E-2</v>
      </c>
      <c r="BE18">
        <v>4.3213399999999999E-2</v>
      </c>
      <c r="BF18">
        <v>5.3811699999999997E-2</v>
      </c>
      <c r="BG18">
        <v>6.5383399999999994E-2</v>
      </c>
      <c r="BH18">
        <v>7.7408500000000005E-2</v>
      </c>
      <c r="BI18">
        <v>9.0163400000000005E-2</v>
      </c>
      <c r="BJ18">
        <v>0.1031885</v>
      </c>
      <c r="BK18">
        <v>0.1164819</v>
      </c>
      <c r="BL18">
        <v>0.13015170000000001</v>
      </c>
      <c r="BM18">
        <v>0.1434619</v>
      </c>
      <c r="BN18">
        <v>0.1568917</v>
      </c>
      <c r="BO18">
        <v>0.16993530000000001</v>
      </c>
      <c r="BP18">
        <v>0.18319849999999999</v>
      </c>
      <c r="BQ18">
        <v>0.19536870000000001</v>
      </c>
      <c r="BR18">
        <v>0.2073874</v>
      </c>
      <c r="BS18">
        <v>0.21871019999999999</v>
      </c>
      <c r="BT18">
        <v>0.22999510000000001</v>
      </c>
      <c r="BU18">
        <v>0.2411885</v>
      </c>
      <c r="BV18">
        <v>0.25300060000000002</v>
      </c>
      <c r="BW18">
        <v>0.26439509999999999</v>
      </c>
      <c r="BX18">
        <v>0.27578170000000002</v>
      </c>
      <c r="BY18">
        <v>0.28738340000000001</v>
      </c>
      <c r="BZ18">
        <v>0.29911680000000002</v>
      </c>
      <c r="CA18">
        <v>0.31079210000000002</v>
      </c>
      <c r="CB18">
        <v>0.32259169999999998</v>
      </c>
      <c r="CC18">
        <v>0.33472170000000001</v>
      </c>
      <c r="CD18">
        <v>0.34651379999999998</v>
      </c>
      <c r="CE18">
        <v>0.35831190000000002</v>
      </c>
      <c r="CF18">
        <v>0.37026999999999999</v>
      </c>
      <c r="CG18">
        <v>0.38252700000000001</v>
      </c>
      <c r="CH18">
        <v>0.39408759999999998</v>
      </c>
      <c r="CI18">
        <v>0.40663949999999999</v>
      </c>
      <c r="CJ18">
        <v>0.41863909999999999</v>
      </c>
      <c r="CK18">
        <v>0.43053570000000002</v>
      </c>
      <c r="CL18">
        <v>0.44289719999999999</v>
      </c>
      <c r="CM18">
        <v>0.45529170000000002</v>
      </c>
      <c r="CN18">
        <v>0.46727780000000002</v>
      </c>
      <c r="CO18">
        <v>0.48001739999999998</v>
      </c>
      <c r="CP18">
        <v>0.49207230000000002</v>
      </c>
      <c r="CQ18">
        <v>0.50450530000000005</v>
      </c>
      <c r="CR18">
        <v>0.51724210000000004</v>
      </c>
      <c r="CS18">
        <v>0.52896929999999998</v>
      </c>
      <c r="CT18">
        <v>0.54196440000000001</v>
      </c>
      <c r="CU18">
        <v>0.55421520000000002</v>
      </c>
      <c r="CV18">
        <v>0.56724889999999994</v>
      </c>
      <c r="CW18">
        <v>0.57968509999999995</v>
      </c>
      <c r="CX18">
        <v>0.59324690000000002</v>
      </c>
      <c r="CY18">
        <v>0.60586549999999995</v>
      </c>
      <c r="CZ18">
        <v>0.61864859999999999</v>
      </c>
      <c r="DA18">
        <v>0.63044639999999996</v>
      </c>
      <c r="DB18">
        <v>0.64361440000000003</v>
      </c>
      <c r="DC18">
        <v>0.65724190000000005</v>
      </c>
      <c r="DD18">
        <v>0.67010550000000002</v>
      </c>
      <c r="DE18">
        <v>0.68273030000000001</v>
      </c>
      <c r="DF18">
        <v>0.69548169999999998</v>
      </c>
      <c r="DG18">
        <v>0.70925990000000005</v>
      </c>
      <c r="DH18">
        <v>0.72184559999999998</v>
      </c>
      <c r="DI18">
        <v>0.73427679999999995</v>
      </c>
      <c r="DJ18">
        <v>0.7469635</v>
      </c>
      <c r="DK18">
        <v>0.76086200000000004</v>
      </c>
      <c r="DL18">
        <v>0.77350969999999997</v>
      </c>
      <c r="DM18">
        <v>0.78685609999999995</v>
      </c>
      <c r="DN18">
        <v>0.79828779999999999</v>
      </c>
      <c r="DO18">
        <v>0.81124540000000001</v>
      </c>
      <c r="DP18">
        <v>0.82344510000000004</v>
      </c>
    </row>
    <row r="19" spans="1:120" x14ac:dyDescent="0.25">
      <c r="A19" t="s">
        <v>124</v>
      </c>
      <c r="B19" t="s">
        <v>125</v>
      </c>
      <c r="C19" t="s">
        <v>135</v>
      </c>
      <c r="D19" t="s">
        <v>127</v>
      </c>
      <c r="E19">
        <v>83</v>
      </c>
      <c r="F19" t="s">
        <v>130</v>
      </c>
      <c r="G19" t="s">
        <v>133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14">
        <v>1.0000000000000001E-5</v>
      </c>
      <c r="AU19" s="114">
        <v>2.0000000000000002E-5</v>
      </c>
      <c r="AV19" s="114">
        <v>6.0000000000000002E-5</v>
      </c>
      <c r="AW19" s="114">
        <v>1.1E-4</v>
      </c>
      <c r="AX19">
        <v>1.8000000000000001E-4</v>
      </c>
      <c r="AY19">
        <v>2.7E-4</v>
      </c>
      <c r="AZ19" s="114">
        <v>3.6999999999999999E-4</v>
      </c>
      <c r="BA19" s="114">
        <v>4.8999999999999998E-4</v>
      </c>
      <c r="BB19" s="114">
        <v>5.9999999999999995E-4</v>
      </c>
      <c r="BC19">
        <v>6.9999999999999999E-4</v>
      </c>
      <c r="BD19">
        <v>8.0000000000000004E-4</v>
      </c>
      <c r="BE19">
        <v>8.9170000000000004E-4</v>
      </c>
      <c r="BF19">
        <v>9.7170000000000004E-4</v>
      </c>
      <c r="BG19">
        <v>1.0399999999999999E-3</v>
      </c>
      <c r="BH19">
        <v>1.1100000000000001E-3</v>
      </c>
      <c r="BI19">
        <v>1.1617000000000001E-3</v>
      </c>
      <c r="BJ19">
        <v>1.2099999999999999E-3</v>
      </c>
      <c r="BK19">
        <v>1.25E-3</v>
      </c>
      <c r="BL19">
        <v>1.2800000000000001E-3</v>
      </c>
      <c r="BM19">
        <v>1.31E-3</v>
      </c>
      <c r="BN19">
        <v>1.3217000000000001E-3</v>
      </c>
      <c r="BO19">
        <v>1.3500000000000001E-3</v>
      </c>
      <c r="BP19">
        <v>1.3617E-3</v>
      </c>
      <c r="BQ19">
        <v>1.3799999999999999E-3</v>
      </c>
      <c r="BR19">
        <v>1.4E-3</v>
      </c>
      <c r="BS19">
        <v>1.4300000000000001E-3</v>
      </c>
      <c r="BT19">
        <v>1.47E-3</v>
      </c>
      <c r="BU19">
        <v>1.5200000000000001E-3</v>
      </c>
      <c r="BV19">
        <v>1.56E-3</v>
      </c>
      <c r="BW19">
        <v>1.6117E-3</v>
      </c>
      <c r="BX19">
        <v>1.6616999999999999E-3</v>
      </c>
      <c r="BY19">
        <v>1.7217000000000001E-3</v>
      </c>
      <c r="BZ19">
        <v>1.7799999999999999E-3</v>
      </c>
      <c r="CA19">
        <v>1.8400000000000001E-3</v>
      </c>
      <c r="CB19">
        <v>1.9017000000000001E-3</v>
      </c>
      <c r="CC19">
        <v>1.9599999999999999E-3</v>
      </c>
      <c r="CD19">
        <v>2.0100000000000001E-3</v>
      </c>
      <c r="CE19">
        <v>2.0699999999999998E-3</v>
      </c>
      <c r="CF19">
        <v>2.1199999999999999E-3</v>
      </c>
      <c r="CG19">
        <v>2.1700000000000001E-3</v>
      </c>
      <c r="CH19">
        <v>2.2200000000000002E-3</v>
      </c>
      <c r="CI19">
        <v>2.2717000000000002E-3</v>
      </c>
      <c r="CJ19">
        <v>2.3216999999999999E-3</v>
      </c>
      <c r="CK19">
        <v>2.3800000000000002E-3</v>
      </c>
      <c r="CL19">
        <v>2.4317000000000002E-3</v>
      </c>
      <c r="CM19">
        <v>2.49E-3</v>
      </c>
      <c r="CN19">
        <v>2.5317E-3</v>
      </c>
      <c r="CO19">
        <v>2.5899999999999999E-3</v>
      </c>
      <c r="CP19">
        <v>2.64E-3</v>
      </c>
      <c r="CQ19">
        <v>2.7000000000000001E-3</v>
      </c>
      <c r="CR19">
        <v>2.7499999999999998E-3</v>
      </c>
      <c r="CS19">
        <v>2.7899999999999999E-3</v>
      </c>
      <c r="CT19">
        <v>2.8400000000000001E-3</v>
      </c>
      <c r="CU19">
        <v>2.8817000000000001E-3</v>
      </c>
      <c r="CV19">
        <v>2.9334000000000001E-3</v>
      </c>
      <c r="CW19">
        <v>2.99E-3</v>
      </c>
      <c r="CX19">
        <v>3.0400000000000002E-3</v>
      </c>
      <c r="CY19">
        <v>3.0899999999999999E-3</v>
      </c>
      <c r="CZ19">
        <v>3.1416999999999999E-3</v>
      </c>
      <c r="DA19">
        <v>3.1817E-3</v>
      </c>
      <c r="DB19">
        <v>3.2334E-3</v>
      </c>
      <c r="DC19">
        <v>3.2734000000000001E-3</v>
      </c>
      <c r="DD19">
        <v>3.32E-3</v>
      </c>
      <c r="DE19">
        <v>3.3717E-3</v>
      </c>
      <c r="DF19">
        <v>3.4117000000000001E-3</v>
      </c>
      <c r="DG19">
        <v>3.46E-3</v>
      </c>
      <c r="DH19">
        <v>3.5100000000000001E-3</v>
      </c>
      <c r="DI19">
        <v>3.5517000000000001E-3</v>
      </c>
      <c r="DJ19">
        <v>3.5899999999999999E-3</v>
      </c>
      <c r="DK19">
        <v>3.64E-3</v>
      </c>
      <c r="DL19">
        <v>3.6800000000000001E-3</v>
      </c>
      <c r="DM19">
        <v>3.7117000000000001E-3</v>
      </c>
      <c r="DN19">
        <v>3.7499999999999999E-3</v>
      </c>
      <c r="DO19">
        <v>3.79E-3</v>
      </c>
      <c r="DP19">
        <v>3.8300000000000001E-3</v>
      </c>
    </row>
    <row r="20" spans="1:120" x14ac:dyDescent="0.25">
      <c r="A20" t="s">
        <v>124</v>
      </c>
      <c r="B20" t="s">
        <v>125</v>
      </c>
      <c r="C20" t="s">
        <v>135</v>
      </c>
      <c r="D20" t="s">
        <v>127</v>
      </c>
      <c r="E20">
        <v>95</v>
      </c>
      <c r="F20" t="s">
        <v>128</v>
      </c>
      <c r="G20" t="s">
        <v>129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14">
        <v>2.0000000000000002E-5</v>
      </c>
      <c r="AV20">
        <v>2.9999999999999997E-4</v>
      </c>
      <c r="AW20">
        <v>1.0300000000000001E-3</v>
      </c>
      <c r="AX20">
        <v>2.4104999999999999E-3</v>
      </c>
      <c r="AY20">
        <v>4.79E-3</v>
      </c>
      <c r="AZ20">
        <v>8.4405000000000001E-3</v>
      </c>
      <c r="BA20">
        <v>1.3311E-2</v>
      </c>
      <c r="BB20">
        <v>1.9599499999999999E-2</v>
      </c>
      <c r="BC20">
        <v>2.7235499999999999E-2</v>
      </c>
      <c r="BD20">
        <v>3.6228999999999997E-2</v>
      </c>
      <c r="BE20">
        <v>4.6378999999999997E-2</v>
      </c>
      <c r="BF20">
        <v>5.7850499999999999E-2</v>
      </c>
      <c r="BG20">
        <v>7.0526000000000005E-2</v>
      </c>
      <c r="BH20">
        <v>8.3722000000000005E-2</v>
      </c>
      <c r="BI20">
        <v>9.7490999999999994E-2</v>
      </c>
      <c r="BJ20">
        <v>0.1118705</v>
      </c>
      <c r="BK20">
        <v>0.12662200000000001</v>
      </c>
      <c r="BL20">
        <v>0.14117250000000001</v>
      </c>
      <c r="BM20">
        <v>0.15619350000000001</v>
      </c>
      <c r="BN20">
        <v>0.1707805</v>
      </c>
      <c r="BO20">
        <v>0.18570349999999999</v>
      </c>
      <c r="BP20">
        <v>0.1990005</v>
      </c>
      <c r="BQ20">
        <v>0.21315999999999999</v>
      </c>
      <c r="BR20">
        <v>0.22579299999999999</v>
      </c>
      <c r="BS20">
        <v>0.23832049999999999</v>
      </c>
      <c r="BT20">
        <v>0.24983349999999999</v>
      </c>
      <c r="BU20">
        <v>0.26240000000000002</v>
      </c>
      <c r="BV20">
        <v>0.27500049999999998</v>
      </c>
      <c r="BW20">
        <v>0.28750700000000001</v>
      </c>
      <c r="BX20">
        <v>0.30022749999999998</v>
      </c>
      <c r="BY20">
        <v>0.31301600000000002</v>
      </c>
      <c r="BZ20">
        <v>0.32567299999999999</v>
      </c>
      <c r="CA20">
        <v>0.33812300000000001</v>
      </c>
      <c r="CB20">
        <v>0.35023749999999998</v>
      </c>
      <c r="CC20">
        <v>0.36161199999999999</v>
      </c>
      <c r="CD20">
        <v>0.37361850000000002</v>
      </c>
      <c r="CE20">
        <v>0.38620399999999999</v>
      </c>
      <c r="CF20">
        <v>0.39611649999999998</v>
      </c>
      <c r="CG20">
        <v>0.41092050000000002</v>
      </c>
      <c r="CH20">
        <v>0.42206050000000001</v>
      </c>
      <c r="CI20">
        <v>0.43514999999999998</v>
      </c>
      <c r="CJ20">
        <v>0.448378</v>
      </c>
      <c r="CK20">
        <v>0.45989950000000002</v>
      </c>
      <c r="CL20">
        <v>0.4730915</v>
      </c>
      <c r="CM20">
        <v>0.48316999999999999</v>
      </c>
      <c r="CN20">
        <v>0.49644300000000002</v>
      </c>
      <c r="CO20">
        <v>0.50815999999999995</v>
      </c>
      <c r="CP20">
        <v>0.52332900000000004</v>
      </c>
      <c r="CQ20">
        <v>0.535663</v>
      </c>
      <c r="CR20">
        <v>0.54839649999999995</v>
      </c>
      <c r="CS20">
        <v>0.56352849999999999</v>
      </c>
      <c r="CT20">
        <v>0.57469899999999996</v>
      </c>
      <c r="CU20">
        <v>0.58948100000000003</v>
      </c>
      <c r="CV20">
        <v>0.60405900000000001</v>
      </c>
      <c r="CW20">
        <v>0.61202000000000001</v>
      </c>
      <c r="CX20">
        <v>0.62629000000000001</v>
      </c>
      <c r="CY20">
        <v>0.63866650000000003</v>
      </c>
      <c r="CZ20">
        <v>0.65151400000000004</v>
      </c>
      <c r="DA20">
        <v>0.66993550000000002</v>
      </c>
      <c r="DB20">
        <v>0.6804</v>
      </c>
      <c r="DC20">
        <v>0.69763549999999996</v>
      </c>
      <c r="DD20">
        <v>0.70798899999999998</v>
      </c>
      <c r="DE20">
        <v>0.72654949999999996</v>
      </c>
      <c r="DF20">
        <v>0.73575550000000001</v>
      </c>
      <c r="DG20">
        <v>0.74957149999999995</v>
      </c>
      <c r="DH20">
        <v>0.76333249999999997</v>
      </c>
      <c r="DI20">
        <v>0.77929850000000001</v>
      </c>
      <c r="DJ20">
        <v>0.79127000000000003</v>
      </c>
      <c r="DK20">
        <v>0.80405300000000002</v>
      </c>
      <c r="DL20">
        <v>0.81866450000000002</v>
      </c>
      <c r="DM20">
        <v>0.82874749999999997</v>
      </c>
      <c r="DN20">
        <v>0.84714299999999998</v>
      </c>
      <c r="DO20">
        <v>0.85620399999999997</v>
      </c>
      <c r="DP20">
        <v>0.87546849999999998</v>
      </c>
    </row>
    <row r="21" spans="1:120" x14ac:dyDescent="0.25">
      <c r="A21" t="s">
        <v>124</v>
      </c>
      <c r="B21" t="s">
        <v>125</v>
      </c>
      <c r="C21" s="114" t="s">
        <v>135</v>
      </c>
      <c r="D21" s="114" t="s">
        <v>127</v>
      </c>
      <c r="E21">
        <v>95</v>
      </c>
      <c r="F21" s="114" t="s">
        <v>130</v>
      </c>
      <c r="G21" s="114" t="s">
        <v>133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14">
        <v>0</v>
      </c>
      <c r="AT21" s="114">
        <v>1.0000000000000001E-5</v>
      </c>
      <c r="AU21" s="114">
        <v>3.0000000000000001E-5</v>
      </c>
      <c r="AV21" s="114">
        <v>6.9999999999999994E-5</v>
      </c>
      <c r="AW21">
        <v>1.2999999999999999E-4</v>
      </c>
      <c r="AX21" s="114">
        <v>2.1000000000000001E-4</v>
      </c>
      <c r="AY21">
        <v>3.2000000000000003E-4</v>
      </c>
      <c r="AZ21">
        <v>4.305E-4</v>
      </c>
      <c r="BA21">
        <v>5.6050000000000002E-4</v>
      </c>
      <c r="BB21">
        <v>6.9050000000000003E-4</v>
      </c>
      <c r="BC21">
        <v>8.1050000000000002E-4</v>
      </c>
      <c r="BD21">
        <v>9.3000000000000005E-4</v>
      </c>
      <c r="BE21">
        <v>1.0304999999999999E-3</v>
      </c>
      <c r="BF21">
        <v>1.1299999999999999E-3</v>
      </c>
      <c r="BG21">
        <v>1.2099999999999999E-3</v>
      </c>
      <c r="BH21">
        <v>1.2905E-3</v>
      </c>
      <c r="BI21">
        <v>1.3699999999999999E-3</v>
      </c>
      <c r="BJ21">
        <v>1.42E-3</v>
      </c>
      <c r="BK21">
        <v>1.451E-3</v>
      </c>
      <c r="BL21">
        <v>1.5E-3</v>
      </c>
      <c r="BM21">
        <v>1.5299999999999999E-3</v>
      </c>
      <c r="BN21">
        <v>1.5405E-3</v>
      </c>
      <c r="BO21">
        <v>1.57E-3</v>
      </c>
      <c r="BP21">
        <v>1.5900000000000001E-3</v>
      </c>
      <c r="BQ21">
        <v>1.6004999999999999E-3</v>
      </c>
      <c r="BR21">
        <v>1.6299999999999999E-3</v>
      </c>
      <c r="BS21">
        <v>1.6804999999999999E-3</v>
      </c>
      <c r="BT21">
        <v>1.7409999999999999E-3</v>
      </c>
      <c r="BU21">
        <v>1.8E-3</v>
      </c>
      <c r="BV21">
        <v>1.8400000000000001E-3</v>
      </c>
      <c r="BW21">
        <v>1.9E-3</v>
      </c>
      <c r="BX21">
        <v>1.9605E-3</v>
      </c>
      <c r="BY21">
        <v>2.0400000000000001E-3</v>
      </c>
      <c r="BZ21">
        <v>2.1004999999999999E-3</v>
      </c>
      <c r="CA21">
        <v>2.1610000000000002E-3</v>
      </c>
      <c r="CB21">
        <v>2.2499999999999998E-3</v>
      </c>
      <c r="CC21">
        <v>2.31E-3</v>
      </c>
      <c r="CD21">
        <v>2.3800000000000002E-3</v>
      </c>
      <c r="CE21">
        <v>2.4510000000000001E-3</v>
      </c>
      <c r="CF21">
        <v>2.5205000000000002E-3</v>
      </c>
      <c r="CG21">
        <v>2.5904999999999999E-3</v>
      </c>
      <c r="CH21">
        <v>2.66E-3</v>
      </c>
      <c r="CI21">
        <v>2.7504999999999999E-3</v>
      </c>
      <c r="CJ21">
        <v>2.8210000000000002E-3</v>
      </c>
      <c r="CK21">
        <v>2.8809999999999999E-3</v>
      </c>
      <c r="CL21">
        <v>2.9505E-3</v>
      </c>
      <c r="CM21">
        <v>3.0205000000000002E-3</v>
      </c>
      <c r="CN21">
        <v>3.0899999999999999E-3</v>
      </c>
      <c r="CO21">
        <v>3.15E-3</v>
      </c>
      <c r="CP21">
        <v>3.2200000000000002E-3</v>
      </c>
      <c r="CQ21">
        <v>3.2910000000000001E-3</v>
      </c>
      <c r="CR21">
        <v>3.3804999999999998E-3</v>
      </c>
      <c r="CS21">
        <v>3.4505E-3</v>
      </c>
      <c r="CT21">
        <v>3.5200000000000001E-3</v>
      </c>
      <c r="CU21">
        <v>3.5704999999999999E-3</v>
      </c>
      <c r="CV21">
        <v>3.63E-3</v>
      </c>
      <c r="CW21">
        <v>3.7004999999999998E-3</v>
      </c>
      <c r="CX21">
        <v>3.7699999999999999E-3</v>
      </c>
      <c r="CY21">
        <v>3.8310000000000002E-3</v>
      </c>
      <c r="CZ21">
        <v>3.8600000000000001E-3</v>
      </c>
      <c r="DA21">
        <v>3.9119999999999997E-3</v>
      </c>
      <c r="DB21">
        <v>3.9715000000000002E-3</v>
      </c>
      <c r="DC21">
        <v>4.0309999999999999E-3</v>
      </c>
      <c r="DD21">
        <v>4.071E-3</v>
      </c>
      <c r="DE21">
        <v>4.1304999999999996E-3</v>
      </c>
      <c r="DF21">
        <v>4.1900000000000001E-3</v>
      </c>
      <c r="DG21">
        <v>4.2304999999999999E-3</v>
      </c>
      <c r="DH21">
        <v>4.3105000000000001E-3</v>
      </c>
      <c r="DI21">
        <v>4.3800000000000002E-3</v>
      </c>
      <c r="DJ21">
        <v>4.431E-3</v>
      </c>
      <c r="DK21">
        <v>4.4704999999999996E-3</v>
      </c>
      <c r="DL21">
        <v>4.5304999999999998E-3</v>
      </c>
      <c r="DM21">
        <v>4.5799999999999999E-3</v>
      </c>
      <c r="DN21">
        <v>4.6299999999999996E-3</v>
      </c>
      <c r="DO21">
        <v>4.6800000000000001E-3</v>
      </c>
      <c r="DP21">
        <v>4.7400000000000003E-3</v>
      </c>
    </row>
    <row r="22" spans="1:120" x14ac:dyDescent="0.25">
      <c r="A22" t="s">
        <v>124</v>
      </c>
      <c r="B22" t="s">
        <v>125</v>
      </c>
      <c r="C22" s="114" t="s">
        <v>86</v>
      </c>
      <c r="D22" s="114" t="s">
        <v>127</v>
      </c>
      <c r="E22" s="114">
        <v>5</v>
      </c>
      <c r="F22" s="114" t="s">
        <v>128</v>
      </c>
      <c r="G22" s="114" t="s">
        <v>129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435.54689450000001</v>
      </c>
      <c r="AV22">
        <v>438.88377150000002</v>
      </c>
      <c r="AW22">
        <v>442.27988499999998</v>
      </c>
      <c r="AX22">
        <v>445.73778650000003</v>
      </c>
      <c r="AY22">
        <v>449.28790550000002</v>
      </c>
      <c r="AZ22">
        <v>452.85459650000001</v>
      </c>
      <c r="BA22">
        <v>456.4302485</v>
      </c>
      <c r="BB22">
        <v>460.06433149999998</v>
      </c>
      <c r="BC22">
        <v>463.71544949999998</v>
      </c>
      <c r="BD22">
        <v>467.438671</v>
      </c>
      <c r="BE22">
        <v>471.19048550000002</v>
      </c>
      <c r="BF22">
        <v>474.98478949999998</v>
      </c>
      <c r="BG22">
        <v>478.822945</v>
      </c>
      <c r="BH22">
        <v>482.70492999999999</v>
      </c>
      <c r="BI22">
        <v>486.62963400000001</v>
      </c>
      <c r="BJ22">
        <v>490.58350849999999</v>
      </c>
      <c r="BK22">
        <v>494.5700875</v>
      </c>
      <c r="BL22">
        <v>498.57061349999998</v>
      </c>
      <c r="BM22">
        <v>502.57676300000003</v>
      </c>
      <c r="BN22">
        <v>506.61394849999999</v>
      </c>
      <c r="BO22">
        <v>510.68894299999999</v>
      </c>
      <c r="BP22">
        <v>514.82437249999998</v>
      </c>
      <c r="BQ22">
        <v>518.98484399999995</v>
      </c>
      <c r="BR22">
        <v>523.23850549999997</v>
      </c>
      <c r="BS22">
        <v>527.54861200000005</v>
      </c>
      <c r="BT22">
        <v>531.85892550000005</v>
      </c>
      <c r="BU22">
        <v>536.14037399999995</v>
      </c>
      <c r="BV22">
        <v>540.45644049999999</v>
      </c>
      <c r="BW22">
        <v>544.79025300000001</v>
      </c>
      <c r="BX22">
        <v>549.14509350000003</v>
      </c>
      <c r="BY22">
        <v>553.54200300000002</v>
      </c>
      <c r="BZ22">
        <v>557.97212449999995</v>
      </c>
      <c r="CA22">
        <v>562.47246199999995</v>
      </c>
      <c r="CB22">
        <v>567.00420350000002</v>
      </c>
      <c r="CC22">
        <v>571.55737650000003</v>
      </c>
      <c r="CD22">
        <v>576.13800849999996</v>
      </c>
      <c r="CE22">
        <v>580.74728000000005</v>
      </c>
      <c r="CF22">
        <v>585.38706049999996</v>
      </c>
      <c r="CG22">
        <v>590.05878050000001</v>
      </c>
      <c r="CH22">
        <v>594.76408349999997</v>
      </c>
      <c r="CI22">
        <v>599.50585349999994</v>
      </c>
      <c r="CJ22">
        <v>604.27675950000003</v>
      </c>
      <c r="CK22">
        <v>609.07253800000001</v>
      </c>
      <c r="CL22">
        <v>613.90212899999995</v>
      </c>
      <c r="CM22">
        <v>618.76313449999998</v>
      </c>
      <c r="CN22">
        <v>623.65317249999998</v>
      </c>
      <c r="CO22">
        <v>628.57477449999999</v>
      </c>
      <c r="CP22">
        <v>633.50332649999996</v>
      </c>
      <c r="CQ22">
        <v>638.42777349999994</v>
      </c>
      <c r="CR22">
        <v>643.3856505</v>
      </c>
      <c r="CS22">
        <v>648.40563950000001</v>
      </c>
      <c r="CT22">
        <v>653.51910399999997</v>
      </c>
      <c r="CU22">
        <v>658.67492349999998</v>
      </c>
      <c r="CV22">
        <v>663.87386400000003</v>
      </c>
      <c r="CW22">
        <v>669.07736999999997</v>
      </c>
      <c r="CX22">
        <v>674.30514900000003</v>
      </c>
      <c r="CY22">
        <v>679.58629099999996</v>
      </c>
      <c r="CZ22">
        <v>684.91735800000004</v>
      </c>
      <c r="DA22">
        <v>690.29822300000001</v>
      </c>
      <c r="DB22">
        <v>695.72844750000002</v>
      </c>
      <c r="DC22">
        <v>701.20794599999999</v>
      </c>
      <c r="DD22">
        <v>706.73753550000004</v>
      </c>
      <c r="DE22">
        <v>712.31802449999998</v>
      </c>
      <c r="DF22">
        <v>717.99448600000005</v>
      </c>
      <c r="DG22">
        <v>723.73606299999994</v>
      </c>
      <c r="DH22">
        <v>729.547279</v>
      </c>
      <c r="DI22">
        <v>735.42569200000003</v>
      </c>
      <c r="DJ22">
        <v>741.36640499999999</v>
      </c>
      <c r="DK22">
        <v>747.40540499999997</v>
      </c>
      <c r="DL22">
        <v>753.52472399999999</v>
      </c>
      <c r="DM22">
        <v>759.70155750000004</v>
      </c>
      <c r="DN22">
        <v>765.88707099999999</v>
      </c>
      <c r="DO22">
        <v>772.13620049999997</v>
      </c>
      <c r="DP22">
        <v>778.47072749999995</v>
      </c>
    </row>
    <row r="23" spans="1:120" x14ac:dyDescent="0.25">
      <c r="A23" t="s">
        <v>124</v>
      </c>
      <c r="B23" t="s">
        <v>125</v>
      </c>
      <c r="C23" s="114" t="s">
        <v>86</v>
      </c>
      <c r="D23" s="114" t="s">
        <v>127</v>
      </c>
      <c r="E23" s="114">
        <v>5</v>
      </c>
      <c r="F23" s="114" t="s">
        <v>130</v>
      </c>
      <c r="G23" s="114" t="s">
        <v>131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1.157801093</v>
      </c>
      <c r="AU23">
        <v>1.1858798580000001</v>
      </c>
      <c r="AV23">
        <v>1.2116057790000001</v>
      </c>
      <c r="AW23">
        <v>1.2373614070000001</v>
      </c>
      <c r="AX23">
        <v>1.265770828</v>
      </c>
      <c r="AY23">
        <v>1.295650328</v>
      </c>
      <c r="AZ23">
        <v>1.3237633680000001</v>
      </c>
      <c r="BA23">
        <v>1.3530386029999999</v>
      </c>
      <c r="BB23">
        <v>1.385582162</v>
      </c>
      <c r="BC23">
        <v>1.4205998479999999</v>
      </c>
      <c r="BD23">
        <v>1.461206848</v>
      </c>
      <c r="BE23">
        <v>1.490859328</v>
      </c>
      <c r="BF23">
        <v>1.5129879749999999</v>
      </c>
      <c r="BG23">
        <v>1.5414134559999999</v>
      </c>
      <c r="BH23">
        <v>1.565538093</v>
      </c>
      <c r="BI23">
        <v>1.5904041520000001</v>
      </c>
      <c r="BJ23">
        <v>1.6168414360000001</v>
      </c>
      <c r="BK23">
        <v>1.641827417</v>
      </c>
      <c r="BL23">
        <v>1.6689004169999999</v>
      </c>
      <c r="BM23">
        <v>1.700488475</v>
      </c>
      <c r="BN23">
        <v>1.7382847889999999</v>
      </c>
      <c r="BO23">
        <v>1.7716712889999999</v>
      </c>
      <c r="BP23">
        <v>1.8026287990000001</v>
      </c>
      <c r="BQ23">
        <v>1.8295887989999999</v>
      </c>
      <c r="BR23">
        <v>1.853421838</v>
      </c>
      <c r="BS23">
        <v>1.8804366619999999</v>
      </c>
      <c r="BT23">
        <v>1.9085982109999999</v>
      </c>
      <c r="BU23">
        <v>1.932143172</v>
      </c>
      <c r="BV23">
        <v>1.9601587009999999</v>
      </c>
      <c r="BW23">
        <v>1.989710407</v>
      </c>
      <c r="BX23">
        <v>2.0200130249999999</v>
      </c>
      <c r="BY23">
        <v>2.0493280249999999</v>
      </c>
      <c r="BZ23">
        <v>2.0785755250000002</v>
      </c>
      <c r="CA23">
        <v>2.1062424750000002</v>
      </c>
      <c r="CB23">
        <v>2.1321689749999999</v>
      </c>
      <c r="CC23">
        <v>2.1553845250000001</v>
      </c>
      <c r="CD23">
        <v>2.1795609069999999</v>
      </c>
      <c r="CE23">
        <v>2.2042654069999998</v>
      </c>
      <c r="CF23">
        <v>2.229587113</v>
      </c>
      <c r="CG23">
        <v>2.2558721130000001</v>
      </c>
      <c r="CH23">
        <v>2.2845374359999999</v>
      </c>
      <c r="CI23">
        <v>2.3158878870000001</v>
      </c>
      <c r="CJ23">
        <v>2.3466193679999998</v>
      </c>
      <c r="CK23">
        <v>2.37495273</v>
      </c>
      <c r="CL23">
        <v>2.4016878190000002</v>
      </c>
      <c r="CM23">
        <v>2.427728025</v>
      </c>
      <c r="CN23">
        <v>2.4505992299999999</v>
      </c>
      <c r="CO23">
        <v>2.4762062789999999</v>
      </c>
      <c r="CP23">
        <v>2.5016794070000001</v>
      </c>
      <c r="CQ23">
        <v>2.5239970540000001</v>
      </c>
      <c r="CR23">
        <v>2.5515384459999999</v>
      </c>
      <c r="CS23">
        <v>2.5802169460000002</v>
      </c>
      <c r="CT23">
        <v>2.6084945249999998</v>
      </c>
      <c r="CU23">
        <v>2.637903025</v>
      </c>
      <c r="CV23">
        <v>2.6675035249999999</v>
      </c>
      <c r="CW23">
        <v>2.6976999259999999</v>
      </c>
      <c r="CX23">
        <v>2.7260779259999999</v>
      </c>
      <c r="CY23">
        <v>2.7534724260000001</v>
      </c>
      <c r="CZ23">
        <v>2.7808229259999999</v>
      </c>
      <c r="DA23">
        <v>2.8072524259999998</v>
      </c>
      <c r="DB23">
        <v>2.833722426</v>
      </c>
      <c r="DC23">
        <v>2.8609304259999999</v>
      </c>
      <c r="DD23">
        <v>2.8886354070000002</v>
      </c>
      <c r="DE23">
        <v>2.9177484260000002</v>
      </c>
      <c r="DF23">
        <v>2.948352426</v>
      </c>
      <c r="DG23">
        <v>2.9794834950000002</v>
      </c>
      <c r="DH23">
        <v>3.0109094070000002</v>
      </c>
      <c r="DI23">
        <v>3.0407459069999998</v>
      </c>
      <c r="DJ23">
        <v>3.0689164070000001</v>
      </c>
      <c r="DK23">
        <v>3.0953977699999999</v>
      </c>
      <c r="DL23">
        <v>3.1211922699999999</v>
      </c>
      <c r="DM23">
        <v>3.1475798579999998</v>
      </c>
      <c r="DN23">
        <v>3.1743124850000002</v>
      </c>
      <c r="DO23">
        <v>3.2022013970000001</v>
      </c>
      <c r="DP23">
        <v>3.2324746229999999</v>
      </c>
    </row>
    <row r="24" spans="1:120" x14ac:dyDescent="0.25">
      <c r="A24" t="s">
        <v>124</v>
      </c>
      <c r="B24" t="s">
        <v>125</v>
      </c>
      <c r="C24" s="114" t="s">
        <v>86</v>
      </c>
      <c r="D24" s="114" t="s">
        <v>127</v>
      </c>
      <c r="E24" s="114">
        <v>17</v>
      </c>
      <c r="F24" s="114" t="s">
        <v>128</v>
      </c>
      <c r="G24" s="114" t="s">
        <v>129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436.27404990000002</v>
      </c>
      <c r="AV24">
        <v>439.70856659999998</v>
      </c>
      <c r="AW24">
        <v>443.16280230000001</v>
      </c>
      <c r="AX24">
        <v>446.69691879999999</v>
      </c>
      <c r="AY24">
        <v>450.30631190000003</v>
      </c>
      <c r="AZ24">
        <v>453.91797810000003</v>
      </c>
      <c r="BA24">
        <v>457.61211029999998</v>
      </c>
      <c r="BB24">
        <v>461.3479944</v>
      </c>
      <c r="BC24">
        <v>465.10933449999999</v>
      </c>
      <c r="BD24">
        <v>468.90888530000001</v>
      </c>
      <c r="BE24">
        <v>472.77225559999999</v>
      </c>
      <c r="BF24">
        <v>476.69650610000002</v>
      </c>
      <c r="BG24">
        <v>480.55853730000001</v>
      </c>
      <c r="BH24">
        <v>484.54430109999998</v>
      </c>
      <c r="BI24">
        <v>488.59604100000001</v>
      </c>
      <c r="BJ24">
        <v>492.61396459999997</v>
      </c>
      <c r="BK24">
        <v>496.65292470000003</v>
      </c>
      <c r="BL24">
        <v>500.8059379</v>
      </c>
      <c r="BM24">
        <v>504.9410565</v>
      </c>
      <c r="BN24">
        <v>509.17485219999998</v>
      </c>
      <c r="BO24">
        <v>513.44751159999998</v>
      </c>
      <c r="BP24">
        <v>517.76304249999998</v>
      </c>
      <c r="BQ24">
        <v>522.12266750000003</v>
      </c>
      <c r="BR24">
        <v>526.51337579999995</v>
      </c>
      <c r="BS24">
        <v>530.9039914</v>
      </c>
      <c r="BT24">
        <v>535.29617250000001</v>
      </c>
      <c r="BU24">
        <v>539.70895040000005</v>
      </c>
      <c r="BV24">
        <v>544.14929740000002</v>
      </c>
      <c r="BW24">
        <v>548.60914979999995</v>
      </c>
      <c r="BX24">
        <v>553.12392009999996</v>
      </c>
      <c r="BY24">
        <v>557.66925739999999</v>
      </c>
      <c r="BZ24">
        <v>562.28466089999995</v>
      </c>
      <c r="CA24">
        <v>566.97157819999995</v>
      </c>
      <c r="CB24">
        <v>571.67908030000001</v>
      </c>
      <c r="CC24">
        <v>576.38975989999994</v>
      </c>
      <c r="CD24">
        <v>581.17795090000004</v>
      </c>
      <c r="CE24">
        <v>585.99058509999998</v>
      </c>
      <c r="CF24">
        <v>590.73288839999998</v>
      </c>
      <c r="CG24">
        <v>595.51260119999995</v>
      </c>
      <c r="CH24">
        <v>600.38633370000002</v>
      </c>
      <c r="CI24">
        <v>605.29940160000001</v>
      </c>
      <c r="CJ24">
        <v>610.23592069999995</v>
      </c>
      <c r="CK24">
        <v>615.19363720000001</v>
      </c>
      <c r="CL24">
        <v>620.22387960000003</v>
      </c>
      <c r="CM24">
        <v>625.29110790000004</v>
      </c>
      <c r="CN24">
        <v>630.39289129999997</v>
      </c>
      <c r="CO24">
        <v>635.51944249999997</v>
      </c>
      <c r="CP24">
        <v>640.68373399999996</v>
      </c>
      <c r="CQ24">
        <v>645.91425919999995</v>
      </c>
      <c r="CR24">
        <v>651.11860209999998</v>
      </c>
      <c r="CS24">
        <v>656.34142729999996</v>
      </c>
      <c r="CT24">
        <v>661.6046685</v>
      </c>
      <c r="CU24">
        <v>666.94074090000004</v>
      </c>
      <c r="CV24">
        <v>672.34343009999998</v>
      </c>
      <c r="CW24">
        <v>677.76300700000002</v>
      </c>
      <c r="CX24">
        <v>683.23767510000005</v>
      </c>
      <c r="CY24">
        <v>688.76509590000001</v>
      </c>
      <c r="CZ24">
        <v>694.34156480000001</v>
      </c>
      <c r="DA24">
        <v>699.96831970000005</v>
      </c>
      <c r="DB24">
        <v>705.6318996</v>
      </c>
      <c r="DC24">
        <v>711.29164109999999</v>
      </c>
      <c r="DD24">
        <v>717.09608930000002</v>
      </c>
      <c r="DE24">
        <v>722.93172059999995</v>
      </c>
      <c r="DF24">
        <v>728.80815749999999</v>
      </c>
      <c r="DG24">
        <v>734.75930700000004</v>
      </c>
      <c r="DH24">
        <v>740.77258659999995</v>
      </c>
      <c r="DI24">
        <v>746.80070039999998</v>
      </c>
      <c r="DJ24">
        <v>752.89474529999995</v>
      </c>
      <c r="DK24">
        <v>759.11832619999996</v>
      </c>
      <c r="DL24">
        <v>765.41996489999997</v>
      </c>
      <c r="DM24">
        <v>771.77099710000005</v>
      </c>
      <c r="DN24">
        <v>778.1406551</v>
      </c>
      <c r="DO24">
        <v>784.56893709999997</v>
      </c>
      <c r="DP24">
        <v>791.09740750000003</v>
      </c>
    </row>
    <row r="25" spans="1:120" x14ac:dyDescent="0.25">
      <c r="A25" t="s">
        <v>124</v>
      </c>
      <c r="B25" t="s">
        <v>125</v>
      </c>
      <c r="C25" s="114" t="s">
        <v>86</v>
      </c>
      <c r="D25" s="114" t="s">
        <v>127</v>
      </c>
      <c r="E25" s="114">
        <v>17</v>
      </c>
      <c r="F25" s="114" t="s">
        <v>130</v>
      </c>
      <c r="G25" s="114" t="s">
        <v>131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 s="114">
        <v>1.2783184480000001</v>
      </c>
      <c r="AU25" s="114">
        <v>1.31073566</v>
      </c>
      <c r="AV25" s="114">
        <v>1.343218526</v>
      </c>
      <c r="AW25">
        <v>1.3716703809999999</v>
      </c>
      <c r="AX25">
        <v>1.40069434</v>
      </c>
      <c r="AY25" s="114">
        <v>1.4320738850000001</v>
      </c>
      <c r="AZ25" s="114">
        <v>1.4601390320000001</v>
      </c>
      <c r="BA25" s="114">
        <v>1.4904816279999999</v>
      </c>
      <c r="BB25">
        <v>1.525338015</v>
      </c>
      <c r="BC25">
        <v>1.562661509</v>
      </c>
      <c r="BD25">
        <v>1.6008685380000001</v>
      </c>
      <c r="BE25">
        <v>1.6351528399999999</v>
      </c>
      <c r="BF25">
        <v>1.6698525129999999</v>
      </c>
      <c r="BG25">
        <v>1.6998684209999999</v>
      </c>
      <c r="BH25">
        <v>1.7354739539999999</v>
      </c>
      <c r="BI25">
        <v>1.767896656</v>
      </c>
      <c r="BJ25">
        <v>1.798390556</v>
      </c>
      <c r="BK25">
        <v>1.83004824</v>
      </c>
      <c r="BL25">
        <v>1.866300928</v>
      </c>
      <c r="BM25">
        <v>1.9048463170000001</v>
      </c>
      <c r="BN25">
        <v>1.9421847169999999</v>
      </c>
      <c r="BO25">
        <v>1.982999626</v>
      </c>
      <c r="BP25">
        <v>2.0194313419999999</v>
      </c>
      <c r="BQ25">
        <v>2.053625389</v>
      </c>
      <c r="BR25">
        <v>2.0831382889999999</v>
      </c>
      <c r="BS25">
        <v>2.1117254889999999</v>
      </c>
      <c r="BT25">
        <v>2.1386406739999999</v>
      </c>
      <c r="BU25">
        <v>2.164715626</v>
      </c>
      <c r="BV25">
        <v>2.1939656259999998</v>
      </c>
      <c r="BW25">
        <v>2.2285768620000002</v>
      </c>
      <c r="BX25">
        <v>2.26200446</v>
      </c>
      <c r="BY25">
        <v>2.2942198679999999</v>
      </c>
      <c r="BZ25">
        <v>2.326536226</v>
      </c>
      <c r="CA25">
        <v>2.3588323600000001</v>
      </c>
      <c r="CB25">
        <v>2.38808986</v>
      </c>
      <c r="CC25">
        <v>2.4136120989999998</v>
      </c>
      <c r="CD25">
        <v>2.4419468260000001</v>
      </c>
      <c r="CE25">
        <v>2.4693308260000002</v>
      </c>
      <c r="CF25">
        <v>2.4978030499999999</v>
      </c>
      <c r="CG25">
        <v>2.5279263169999999</v>
      </c>
      <c r="CH25">
        <v>2.5631312049999999</v>
      </c>
      <c r="CI25">
        <v>2.5952863829999999</v>
      </c>
      <c r="CJ25">
        <v>2.6295028170000001</v>
      </c>
      <c r="CK25">
        <v>2.6622309749999999</v>
      </c>
      <c r="CL25">
        <v>2.6923644260000001</v>
      </c>
      <c r="CM25">
        <v>2.7202024260000002</v>
      </c>
      <c r="CN25">
        <v>2.7481347500000002</v>
      </c>
      <c r="CO25">
        <v>2.776951575</v>
      </c>
      <c r="CP25">
        <v>2.8053815750000002</v>
      </c>
      <c r="CQ25">
        <v>2.8342892750000002</v>
      </c>
      <c r="CR25">
        <v>2.863518075</v>
      </c>
      <c r="CS25">
        <v>2.8939903440000001</v>
      </c>
      <c r="CT25">
        <v>2.9256066789999999</v>
      </c>
      <c r="CU25">
        <v>2.9592086439999998</v>
      </c>
      <c r="CV25">
        <v>2.992626526</v>
      </c>
      <c r="CW25">
        <v>3.025717244</v>
      </c>
      <c r="CX25">
        <v>3.0571020440000001</v>
      </c>
      <c r="CY25">
        <v>3.086300944</v>
      </c>
      <c r="CZ25">
        <v>3.1157639499999998</v>
      </c>
      <c r="DA25">
        <v>3.14387675</v>
      </c>
      <c r="DB25">
        <v>3.1717619500000001</v>
      </c>
      <c r="DC25">
        <v>3.200896417</v>
      </c>
      <c r="DD25">
        <v>3.2288416230000001</v>
      </c>
      <c r="DE25">
        <v>3.257773523</v>
      </c>
      <c r="DF25">
        <v>3.2936117870000001</v>
      </c>
      <c r="DG25">
        <v>3.3291115640000002</v>
      </c>
      <c r="DH25">
        <v>3.3672823969999999</v>
      </c>
      <c r="DI25">
        <v>3.4008113770000001</v>
      </c>
      <c r="DJ25">
        <v>3.430675677</v>
      </c>
      <c r="DK25">
        <v>3.4615126599999999</v>
      </c>
      <c r="DL25">
        <v>3.4914247600000001</v>
      </c>
      <c r="DM25">
        <v>3.5203448499999999</v>
      </c>
      <c r="DN25">
        <v>3.5464883399999998</v>
      </c>
      <c r="DO25">
        <v>3.5747833400000002</v>
      </c>
      <c r="DP25">
        <v>3.6074152069999998</v>
      </c>
    </row>
    <row r="26" spans="1:120" x14ac:dyDescent="0.25">
      <c r="A26" t="s">
        <v>124</v>
      </c>
      <c r="B26" t="s">
        <v>125</v>
      </c>
      <c r="C26" s="114" t="s">
        <v>86</v>
      </c>
      <c r="D26" s="114" t="s">
        <v>127</v>
      </c>
      <c r="E26" s="114">
        <v>50</v>
      </c>
      <c r="F26" s="114" t="s">
        <v>128</v>
      </c>
      <c r="G26" s="114" t="s">
        <v>129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438.08298000000002</v>
      </c>
      <c r="AV26">
        <v>441.70171499999998</v>
      </c>
      <c r="AW26">
        <v>445.40652</v>
      </c>
      <c r="AX26">
        <v>449.15629000000001</v>
      </c>
      <c r="AY26">
        <v>453.00459499999999</v>
      </c>
      <c r="AZ26">
        <v>456.85727000000003</v>
      </c>
      <c r="BA26">
        <v>460.86360999999999</v>
      </c>
      <c r="BB26">
        <v>464.87033500000001</v>
      </c>
      <c r="BC26">
        <v>468.92099999999999</v>
      </c>
      <c r="BD26">
        <v>473.03581000000003</v>
      </c>
      <c r="BE26">
        <v>477.17613</v>
      </c>
      <c r="BF26">
        <v>481.44045</v>
      </c>
      <c r="BG26">
        <v>485.73433499999999</v>
      </c>
      <c r="BH26">
        <v>490.09474999999998</v>
      </c>
      <c r="BI26">
        <v>494.61379499999998</v>
      </c>
      <c r="BJ26">
        <v>499.08838500000002</v>
      </c>
      <c r="BK26">
        <v>503.65946000000002</v>
      </c>
      <c r="BL26">
        <v>508.18049000000002</v>
      </c>
      <c r="BM26">
        <v>512.76395500000001</v>
      </c>
      <c r="BN26">
        <v>517.42102999999997</v>
      </c>
      <c r="BO26">
        <v>522.07272499999999</v>
      </c>
      <c r="BP26">
        <v>526.82919500000003</v>
      </c>
      <c r="BQ26">
        <v>531.62149999999997</v>
      </c>
      <c r="BR26">
        <v>536.49806999999998</v>
      </c>
      <c r="BS26">
        <v>541.53123000000005</v>
      </c>
      <c r="BT26">
        <v>546.51838499999997</v>
      </c>
      <c r="BU26">
        <v>551.49604999999997</v>
      </c>
      <c r="BV26">
        <v>556.59222999999997</v>
      </c>
      <c r="BW26">
        <v>561.69429000000002</v>
      </c>
      <c r="BX26">
        <v>566.76934000000006</v>
      </c>
      <c r="BY26">
        <v>571.84643000000005</v>
      </c>
      <c r="BZ26">
        <v>577.04372499999999</v>
      </c>
      <c r="CA26">
        <v>582.18947500000002</v>
      </c>
      <c r="CB26">
        <v>587.40272000000004</v>
      </c>
      <c r="CC26">
        <v>592.72787000000005</v>
      </c>
      <c r="CD26">
        <v>598.08564999999999</v>
      </c>
      <c r="CE26">
        <v>603.51831000000004</v>
      </c>
      <c r="CF26">
        <v>608.982305</v>
      </c>
      <c r="CG26">
        <v>614.45816000000002</v>
      </c>
      <c r="CH26">
        <v>620.09362999999996</v>
      </c>
      <c r="CI26">
        <v>625.68317500000001</v>
      </c>
      <c r="CJ26">
        <v>631.338615</v>
      </c>
      <c r="CK26">
        <v>636.91107999999997</v>
      </c>
      <c r="CL26">
        <v>642.60386000000005</v>
      </c>
      <c r="CM26">
        <v>648.24668999999994</v>
      </c>
      <c r="CN26">
        <v>654.09366999999997</v>
      </c>
      <c r="CO26">
        <v>659.94687499999998</v>
      </c>
      <c r="CP26">
        <v>665.80615499999999</v>
      </c>
      <c r="CQ26">
        <v>671.69936499999994</v>
      </c>
      <c r="CR26">
        <v>677.75279</v>
      </c>
      <c r="CS26">
        <v>683.71748500000001</v>
      </c>
      <c r="CT26">
        <v>689.674395</v>
      </c>
      <c r="CU26">
        <v>695.75640499999997</v>
      </c>
      <c r="CV26">
        <v>701.86832500000003</v>
      </c>
      <c r="CW26">
        <v>708.06070499999998</v>
      </c>
      <c r="CX26">
        <v>714.18962499999998</v>
      </c>
      <c r="CY26">
        <v>720.44052999999997</v>
      </c>
      <c r="CZ26">
        <v>726.84839999999997</v>
      </c>
      <c r="DA26">
        <v>733.13428499999998</v>
      </c>
      <c r="DB26">
        <v>739.74124500000005</v>
      </c>
      <c r="DC26">
        <v>746.56765499999995</v>
      </c>
      <c r="DD26">
        <v>753.231405</v>
      </c>
      <c r="DE26">
        <v>759.95591999999999</v>
      </c>
      <c r="DF26">
        <v>766.74267499999996</v>
      </c>
      <c r="DG26">
        <v>773.52038000000005</v>
      </c>
      <c r="DH26">
        <v>780.340915</v>
      </c>
      <c r="DI26">
        <v>787.23861999999997</v>
      </c>
      <c r="DJ26">
        <v>794.07005500000002</v>
      </c>
      <c r="DK26">
        <v>800.99463000000003</v>
      </c>
      <c r="DL26">
        <v>808.00529500000005</v>
      </c>
      <c r="DM26">
        <v>815.18378499999994</v>
      </c>
      <c r="DN26">
        <v>822.58438000000001</v>
      </c>
      <c r="DO26">
        <v>829.98445500000003</v>
      </c>
      <c r="DP26">
        <v>837.44259499999998</v>
      </c>
    </row>
    <row r="27" spans="1:120" x14ac:dyDescent="0.25">
      <c r="A27" t="s">
        <v>124</v>
      </c>
      <c r="B27" t="s">
        <v>125</v>
      </c>
      <c r="C27" s="114" t="s">
        <v>86</v>
      </c>
      <c r="D27" s="114" t="s">
        <v>127</v>
      </c>
      <c r="E27" s="114">
        <v>50</v>
      </c>
      <c r="F27" s="114" t="s">
        <v>130</v>
      </c>
      <c r="G27" s="114" t="s">
        <v>131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 s="114">
        <v>1.410985436</v>
      </c>
      <c r="AT27">
        <v>1.446317887</v>
      </c>
      <c r="AU27">
        <v>1.4810561229999999</v>
      </c>
      <c r="AV27">
        <v>1.5188045539999999</v>
      </c>
      <c r="AW27">
        <v>1.55570524</v>
      </c>
      <c r="AX27" s="114">
        <v>1.5938171029999999</v>
      </c>
      <c r="AY27">
        <v>1.6297949460000001</v>
      </c>
      <c r="AZ27">
        <v>1.6668110249999999</v>
      </c>
      <c r="BA27">
        <v>1.711823181</v>
      </c>
      <c r="BB27">
        <v>1.757568475</v>
      </c>
      <c r="BC27">
        <v>1.8025499460000001</v>
      </c>
      <c r="BD27">
        <v>1.8459196520000001</v>
      </c>
      <c r="BE27">
        <v>1.8878590639999999</v>
      </c>
      <c r="BF27">
        <v>1.931254652</v>
      </c>
      <c r="BG27">
        <v>1.9704518090000001</v>
      </c>
      <c r="BH27">
        <v>2.0067462210000002</v>
      </c>
      <c r="BI27">
        <v>2.044730044</v>
      </c>
      <c r="BJ27">
        <v>2.0822174950000001</v>
      </c>
      <c r="BK27">
        <v>2.1230374950000002</v>
      </c>
      <c r="BL27">
        <v>2.1643349459999999</v>
      </c>
      <c r="BM27">
        <v>2.2065530830000002</v>
      </c>
      <c r="BN27">
        <v>2.247733083</v>
      </c>
      <c r="BO27">
        <v>2.2892730829999999</v>
      </c>
      <c r="BP27">
        <v>2.333036221</v>
      </c>
      <c r="BQ27">
        <v>2.374552397</v>
      </c>
      <c r="BR27">
        <v>2.4122444559999998</v>
      </c>
      <c r="BS27">
        <v>2.4473094560000002</v>
      </c>
      <c r="BT27">
        <v>2.4814023970000001</v>
      </c>
      <c r="BU27">
        <v>2.5146578869999998</v>
      </c>
      <c r="BV27">
        <v>2.5514341620000001</v>
      </c>
      <c r="BW27">
        <v>2.5913635739999998</v>
      </c>
      <c r="BX27">
        <v>2.6332974949999999</v>
      </c>
      <c r="BY27">
        <v>2.6739422990000001</v>
      </c>
      <c r="BZ27">
        <v>2.7132273969999998</v>
      </c>
      <c r="CA27">
        <v>2.7516611229999999</v>
      </c>
      <c r="CB27">
        <v>2.7864506320000002</v>
      </c>
      <c r="CC27">
        <v>2.8192471029999999</v>
      </c>
      <c r="CD27">
        <v>2.8533381809999998</v>
      </c>
      <c r="CE27">
        <v>2.8897411229999999</v>
      </c>
      <c r="CF27">
        <v>2.9271431809999999</v>
      </c>
      <c r="CG27">
        <v>2.9630670050000001</v>
      </c>
      <c r="CH27">
        <v>2.9991434749999999</v>
      </c>
      <c r="CI27">
        <v>3.040843475</v>
      </c>
      <c r="CJ27">
        <v>3.0806603379999999</v>
      </c>
      <c r="CK27">
        <v>3.1178603379999998</v>
      </c>
      <c r="CL27">
        <v>3.15447926</v>
      </c>
      <c r="CM27">
        <v>3.1925105340000002</v>
      </c>
      <c r="CN27">
        <v>3.2336427890000001</v>
      </c>
      <c r="CO27">
        <v>3.2654973969999999</v>
      </c>
      <c r="CP27">
        <v>3.3019038680000001</v>
      </c>
      <c r="CQ27">
        <v>3.3381911230000001</v>
      </c>
      <c r="CR27">
        <v>3.3769811230000002</v>
      </c>
      <c r="CS27">
        <v>3.4164006320000002</v>
      </c>
      <c r="CT27">
        <v>3.4574306319999999</v>
      </c>
      <c r="CU27">
        <v>3.4997956320000001</v>
      </c>
      <c r="CV27">
        <v>3.5424806320000002</v>
      </c>
      <c r="CW27">
        <v>3.5831789660000002</v>
      </c>
      <c r="CX27">
        <v>3.6221489660000001</v>
      </c>
      <c r="CY27">
        <v>3.6594839659999998</v>
      </c>
      <c r="CZ27">
        <v>3.696323966</v>
      </c>
      <c r="DA27">
        <v>3.731808966</v>
      </c>
      <c r="DB27">
        <v>3.7669939659999998</v>
      </c>
      <c r="DC27">
        <v>3.8044180829999998</v>
      </c>
      <c r="DD27">
        <v>3.8447280830000001</v>
      </c>
      <c r="DE27">
        <v>3.8855183769999999</v>
      </c>
      <c r="DF27">
        <v>3.9311725929999999</v>
      </c>
      <c r="DG27">
        <v>3.9788523969999998</v>
      </c>
      <c r="DH27">
        <v>4.0265899459999996</v>
      </c>
      <c r="DI27">
        <v>4.0673964170000003</v>
      </c>
      <c r="DJ27">
        <v>4.1042814170000002</v>
      </c>
      <c r="DK27">
        <v>4.1394957300000002</v>
      </c>
      <c r="DL27">
        <v>4.17757573</v>
      </c>
      <c r="DM27">
        <v>4.2154780829999998</v>
      </c>
      <c r="DN27">
        <v>4.2536080829999996</v>
      </c>
      <c r="DO27">
        <v>4.2928848479999999</v>
      </c>
      <c r="DP27">
        <v>4.3359048480000002</v>
      </c>
    </row>
    <row r="28" spans="1:120" x14ac:dyDescent="0.25">
      <c r="A28" t="s">
        <v>124</v>
      </c>
      <c r="B28" t="s">
        <v>125</v>
      </c>
      <c r="C28" s="114" t="s">
        <v>86</v>
      </c>
      <c r="D28" s="114" t="s">
        <v>127</v>
      </c>
      <c r="E28" s="114">
        <v>83</v>
      </c>
      <c r="F28" s="114" t="s">
        <v>128</v>
      </c>
      <c r="G28" s="114" t="s">
        <v>129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440.57930670000002</v>
      </c>
      <c r="AV28">
        <v>444.44747919999998</v>
      </c>
      <c r="AW28">
        <v>448.39262009999999</v>
      </c>
      <c r="AX28">
        <v>452.4316129</v>
      </c>
      <c r="AY28">
        <v>456.522334</v>
      </c>
      <c r="AZ28">
        <v>460.6969489</v>
      </c>
      <c r="BA28">
        <v>464.97135320000001</v>
      </c>
      <c r="BB28">
        <v>469.231292</v>
      </c>
      <c r="BC28">
        <v>473.58145919999998</v>
      </c>
      <c r="BD28">
        <v>477.977464</v>
      </c>
      <c r="BE28">
        <v>482.50244290000001</v>
      </c>
      <c r="BF28">
        <v>487.18706359999999</v>
      </c>
      <c r="BG28">
        <v>491.78572380000003</v>
      </c>
      <c r="BH28">
        <v>496.54737080000001</v>
      </c>
      <c r="BI28">
        <v>501.5271247</v>
      </c>
      <c r="BJ28">
        <v>506.48298119999998</v>
      </c>
      <c r="BK28">
        <v>511.33785769999997</v>
      </c>
      <c r="BL28">
        <v>516.19214580000005</v>
      </c>
      <c r="BM28">
        <v>521.25521509999999</v>
      </c>
      <c r="BN28">
        <v>526.39254349999999</v>
      </c>
      <c r="BO28">
        <v>531.63094960000001</v>
      </c>
      <c r="BP28">
        <v>536.90639499999997</v>
      </c>
      <c r="BQ28">
        <v>542.31663800000001</v>
      </c>
      <c r="BR28">
        <v>547.73155650000001</v>
      </c>
      <c r="BS28">
        <v>553.27708729999995</v>
      </c>
      <c r="BT28">
        <v>558.76416010000003</v>
      </c>
      <c r="BU28">
        <v>564.32053289999999</v>
      </c>
      <c r="BV28">
        <v>569.91173370000001</v>
      </c>
      <c r="BW28">
        <v>575.53634199999999</v>
      </c>
      <c r="BX28">
        <v>581.23968579999996</v>
      </c>
      <c r="BY28">
        <v>587.0092803</v>
      </c>
      <c r="BZ28">
        <v>592.77472639999996</v>
      </c>
      <c r="CA28">
        <v>598.54648980000002</v>
      </c>
      <c r="CB28">
        <v>604.39957430000004</v>
      </c>
      <c r="CC28">
        <v>610.29775500000005</v>
      </c>
      <c r="CD28">
        <v>616.2470892</v>
      </c>
      <c r="CE28">
        <v>622.25863030000005</v>
      </c>
      <c r="CF28">
        <v>628.29505640000002</v>
      </c>
      <c r="CG28">
        <v>634.40800290000004</v>
      </c>
      <c r="CH28">
        <v>640.59704390000002</v>
      </c>
      <c r="CI28">
        <v>646.89221190000001</v>
      </c>
      <c r="CJ28">
        <v>653.24734000000001</v>
      </c>
      <c r="CK28">
        <v>659.74945179999997</v>
      </c>
      <c r="CL28">
        <v>666.13788980000004</v>
      </c>
      <c r="CM28">
        <v>672.64254619999997</v>
      </c>
      <c r="CN28">
        <v>679.1756613</v>
      </c>
      <c r="CO28">
        <v>685.52479410000001</v>
      </c>
      <c r="CP28">
        <v>692.14354779999996</v>
      </c>
      <c r="CQ28">
        <v>698.86155489999999</v>
      </c>
      <c r="CR28">
        <v>705.67227820000005</v>
      </c>
      <c r="CS28">
        <v>712.25070970000002</v>
      </c>
      <c r="CT28">
        <v>718.78803110000001</v>
      </c>
      <c r="CU28">
        <v>725.6489881</v>
      </c>
      <c r="CV28">
        <v>732.55057790000001</v>
      </c>
      <c r="CW28">
        <v>739.54018900000005</v>
      </c>
      <c r="CX28">
        <v>746.65611409999997</v>
      </c>
      <c r="CY28">
        <v>753.84107329999995</v>
      </c>
      <c r="CZ28">
        <v>761.09150869999996</v>
      </c>
      <c r="DA28">
        <v>768.40076690000001</v>
      </c>
      <c r="DB28">
        <v>775.82285379999996</v>
      </c>
      <c r="DC28">
        <v>783.27073199999995</v>
      </c>
      <c r="DD28">
        <v>790.68209560000003</v>
      </c>
      <c r="DE28">
        <v>798.30199149999999</v>
      </c>
      <c r="DF28">
        <v>805.77081629999998</v>
      </c>
      <c r="DG28">
        <v>813.34720900000002</v>
      </c>
      <c r="DH28">
        <v>821.35825239999997</v>
      </c>
      <c r="DI28">
        <v>829.13636340000005</v>
      </c>
      <c r="DJ28">
        <v>837.10903519999999</v>
      </c>
      <c r="DK28">
        <v>845.05223450000005</v>
      </c>
      <c r="DL28">
        <v>852.90733690000002</v>
      </c>
      <c r="DM28">
        <v>861.13423760000001</v>
      </c>
      <c r="DN28">
        <v>869.31318450000003</v>
      </c>
      <c r="DO28">
        <v>877.18293800000004</v>
      </c>
      <c r="DP28">
        <v>885.2727754</v>
      </c>
    </row>
    <row r="29" spans="1:120" x14ac:dyDescent="0.25">
      <c r="A29" t="s">
        <v>124</v>
      </c>
      <c r="B29" t="s">
        <v>125</v>
      </c>
      <c r="C29" s="114" t="s">
        <v>86</v>
      </c>
      <c r="D29" s="114" t="s">
        <v>127</v>
      </c>
      <c r="E29" s="114">
        <v>83</v>
      </c>
      <c r="F29" s="114" t="s">
        <v>130</v>
      </c>
      <c r="G29" s="114" t="s">
        <v>131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1.574395123</v>
      </c>
      <c r="AT29">
        <v>1.6188614889999999</v>
      </c>
      <c r="AU29">
        <v>1.657209674</v>
      </c>
      <c r="AV29">
        <v>1.700121507</v>
      </c>
      <c r="AW29">
        <v>1.744548711</v>
      </c>
      <c r="AX29">
        <v>1.7885837870000001</v>
      </c>
      <c r="AY29">
        <v>1.8399627620000001</v>
      </c>
      <c r="AZ29">
        <v>1.8868982620000001</v>
      </c>
      <c r="BA29">
        <v>1.9368279500000001</v>
      </c>
      <c r="BB29">
        <v>1.9877938500000001</v>
      </c>
      <c r="BC29">
        <v>2.03866215</v>
      </c>
      <c r="BD29">
        <v>2.0974339049999999</v>
      </c>
      <c r="BE29">
        <v>2.1484575540000002</v>
      </c>
      <c r="BF29">
        <v>2.2058953130000001</v>
      </c>
      <c r="BG29">
        <v>2.2574446830000001</v>
      </c>
      <c r="BH29">
        <v>2.3071890970000002</v>
      </c>
      <c r="BI29">
        <v>2.3525208580000001</v>
      </c>
      <c r="BJ29">
        <v>2.3992021970000001</v>
      </c>
      <c r="BK29">
        <v>2.4510202849999998</v>
      </c>
      <c r="BL29">
        <v>2.5046122849999999</v>
      </c>
      <c r="BM29">
        <v>2.5576971460000002</v>
      </c>
      <c r="BN29">
        <v>2.6166795660000002</v>
      </c>
      <c r="BO29">
        <v>2.6750880229999998</v>
      </c>
      <c r="BP29">
        <v>2.7295346359999999</v>
      </c>
      <c r="BQ29">
        <v>2.77530747</v>
      </c>
      <c r="BR29">
        <v>2.8177683230000001</v>
      </c>
      <c r="BS29">
        <v>2.8587494229999999</v>
      </c>
      <c r="BT29">
        <v>2.8994378749999998</v>
      </c>
      <c r="BU29">
        <v>2.944620875</v>
      </c>
      <c r="BV29">
        <v>2.9912724420000001</v>
      </c>
      <c r="BW29">
        <v>3.0383448720000001</v>
      </c>
      <c r="BX29">
        <v>3.0887105720000001</v>
      </c>
      <c r="BY29">
        <v>3.139259472</v>
      </c>
      <c r="BZ29">
        <v>3.1885723499999998</v>
      </c>
      <c r="CA29">
        <v>3.239591909</v>
      </c>
      <c r="CB29">
        <v>3.2903215170000002</v>
      </c>
      <c r="CC29">
        <v>3.3325892420000001</v>
      </c>
      <c r="CD29">
        <v>3.3767171419999999</v>
      </c>
      <c r="CE29">
        <v>3.4199599420000002</v>
      </c>
      <c r="CF29">
        <v>3.4668448089999999</v>
      </c>
      <c r="CG29">
        <v>3.5127954090000002</v>
      </c>
      <c r="CH29">
        <v>3.5600093419999999</v>
      </c>
      <c r="CI29">
        <v>3.6126421070000001</v>
      </c>
      <c r="CJ29">
        <v>3.665706385</v>
      </c>
      <c r="CK29">
        <v>3.7185560849999999</v>
      </c>
      <c r="CL29">
        <v>3.765158403</v>
      </c>
      <c r="CM29">
        <v>3.8054755029999998</v>
      </c>
      <c r="CN29">
        <v>3.845115603</v>
      </c>
      <c r="CO29">
        <v>3.8878345090000002</v>
      </c>
      <c r="CP29">
        <v>3.9316554749999999</v>
      </c>
      <c r="CQ29">
        <v>3.9769203910000002</v>
      </c>
      <c r="CR29">
        <v>4.0234214640000001</v>
      </c>
      <c r="CS29">
        <v>4.0652035829999997</v>
      </c>
      <c r="CT29">
        <v>4.1135256419999999</v>
      </c>
      <c r="CU29">
        <v>4.1642932420000003</v>
      </c>
      <c r="CV29">
        <v>4.2147521479999996</v>
      </c>
      <c r="CW29">
        <v>4.2672857479999999</v>
      </c>
      <c r="CX29">
        <v>4.3182321479999999</v>
      </c>
      <c r="CY29">
        <v>4.3691179499999997</v>
      </c>
      <c r="CZ29">
        <v>4.4207209619999999</v>
      </c>
      <c r="DA29">
        <v>4.4755422620000003</v>
      </c>
      <c r="DB29">
        <v>4.5219118829999996</v>
      </c>
      <c r="DC29">
        <v>4.566417317</v>
      </c>
      <c r="DD29">
        <v>4.6146226280000002</v>
      </c>
      <c r="DE29">
        <v>4.6610527169999996</v>
      </c>
      <c r="DF29">
        <v>4.714002217</v>
      </c>
      <c r="DG29">
        <v>4.7683273829999999</v>
      </c>
      <c r="DH29">
        <v>4.824018283</v>
      </c>
      <c r="DI29">
        <v>4.8757457830000002</v>
      </c>
      <c r="DJ29">
        <v>4.9220745829999997</v>
      </c>
      <c r="DK29">
        <v>4.9711028500000003</v>
      </c>
      <c r="DL29">
        <v>5.0147260830000002</v>
      </c>
      <c r="DM29">
        <v>5.0578918829999999</v>
      </c>
      <c r="DN29">
        <v>5.1018767829999998</v>
      </c>
      <c r="DO29">
        <v>5.1482087830000003</v>
      </c>
      <c r="DP29">
        <v>5.198107383</v>
      </c>
    </row>
    <row r="30" spans="1:120" x14ac:dyDescent="0.25">
      <c r="A30" t="s">
        <v>124</v>
      </c>
      <c r="B30" t="s">
        <v>125</v>
      </c>
      <c r="C30" s="114" t="s">
        <v>86</v>
      </c>
      <c r="D30" s="114" t="s">
        <v>127</v>
      </c>
      <c r="E30" s="114">
        <v>95</v>
      </c>
      <c r="F30" s="114" t="s">
        <v>128</v>
      </c>
      <c r="G30" s="114" t="s">
        <v>129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438.41414150000003</v>
      </c>
      <c r="AU30">
        <v>442.40014050000002</v>
      </c>
      <c r="AV30">
        <v>446.50036749999998</v>
      </c>
      <c r="AW30">
        <v>450.67195800000002</v>
      </c>
      <c r="AX30">
        <v>454.96972950000003</v>
      </c>
      <c r="AY30">
        <v>459.34447899999998</v>
      </c>
      <c r="AZ30">
        <v>463.703801</v>
      </c>
      <c r="BA30">
        <v>468.23766799999999</v>
      </c>
      <c r="BB30">
        <v>472.80545549999999</v>
      </c>
      <c r="BC30">
        <v>477.27355649999998</v>
      </c>
      <c r="BD30">
        <v>481.88234199999999</v>
      </c>
      <c r="BE30">
        <v>486.87029899999999</v>
      </c>
      <c r="BF30">
        <v>491.80093049999999</v>
      </c>
      <c r="BG30">
        <v>496.71869750000002</v>
      </c>
      <c r="BH30">
        <v>501.764186</v>
      </c>
      <c r="BI30">
        <v>507.0560155</v>
      </c>
      <c r="BJ30">
        <v>512.21839950000003</v>
      </c>
      <c r="BK30">
        <v>517.45743600000003</v>
      </c>
      <c r="BL30">
        <v>523.05111650000003</v>
      </c>
      <c r="BM30">
        <v>528.41429349999999</v>
      </c>
      <c r="BN30">
        <v>533.98488799999996</v>
      </c>
      <c r="BO30">
        <v>539.7255715</v>
      </c>
      <c r="BP30">
        <v>545.14525600000002</v>
      </c>
      <c r="BQ30">
        <v>550.81506300000001</v>
      </c>
      <c r="BR30">
        <v>556.82969000000003</v>
      </c>
      <c r="BS30">
        <v>562.84390099999996</v>
      </c>
      <c r="BT30">
        <v>569.06664899999998</v>
      </c>
      <c r="BU30">
        <v>575.10693549999996</v>
      </c>
      <c r="BV30">
        <v>581.37188449999996</v>
      </c>
      <c r="BW30">
        <v>587.70698249999998</v>
      </c>
      <c r="BX30">
        <v>594.12533699999994</v>
      </c>
      <c r="BY30">
        <v>600.58248200000003</v>
      </c>
      <c r="BZ30">
        <v>607.07890550000002</v>
      </c>
      <c r="CA30">
        <v>613.63590499999998</v>
      </c>
      <c r="CB30">
        <v>620.24805200000003</v>
      </c>
      <c r="CC30">
        <v>626.58131400000002</v>
      </c>
      <c r="CD30">
        <v>632.83279900000002</v>
      </c>
      <c r="CE30">
        <v>639.09085149999999</v>
      </c>
      <c r="CF30">
        <v>645.37737449999997</v>
      </c>
      <c r="CG30">
        <v>651.69643050000002</v>
      </c>
      <c r="CH30">
        <v>658.05321600000002</v>
      </c>
      <c r="CI30">
        <v>664.45826450000004</v>
      </c>
      <c r="CJ30">
        <v>670.91830649999997</v>
      </c>
      <c r="CK30">
        <v>677.73511800000006</v>
      </c>
      <c r="CL30">
        <v>684.63500799999997</v>
      </c>
      <c r="CM30">
        <v>691.71387000000004</v>
      </c>
      <c r="CN30">
        <v>698.82370200000003</v>
      </c>
      <c r="CO30">
        <v>705.68737450000003</v>
      </c>
      <c r="CP30">
        <v>712.75896599999999</v>
      </c>
      <c r="CQ30">
        <v>720.41641849999996</v>
      </c>
      <c r="CR30">
        <v>727.7152135</v>
      </c>
      <c r="CS30">
        <v>735.05373350000002</v>
      </c>
      <c r="CT30">
        <v>742.43603099999996</v>
      </c>
      <c r="CU30">
        <v>749.89256699999999</v>
      </c>
      <c r="CV30">
        <v>757.49630950000005</v>
      </c>
      <c r="CW30">
        <v>765.14248199999997</v>
      </c>
      <c r="CX30">
        <v>772.86515399999996</v>
      </c>
      <c r="CY30">
        <v>780.66045399999996</v>
      </c>
      <c r="CZ30">
        <v>788.52386999999999</v>
      </c>
      <c r="DA30">
        <v>796.454522</v>
      </c>
      <c r="DB30">
        <v>804.44920300000001</v>
      </c>
      <c r="DC30">
        <v>812.50782449999997</v>
      </c>
      <c r="DD30">
        <v>820.63445850000005</v>
      </c>
      <c r="DE30">
        <v>828.83229600000004</v>
      </c>
      <c r="DF30">
        <v>837.10694550000005</v>
      </c>
      <c r="DG30">
        <v>845.46990649999998</v>
      </c>
      <c r="DH30">
        <v>853.93567099999996</v>
      </c>
      <c r="DI30">
        <v>862.47163599999999</v>
      </c>
      <c r="DJ30">
        <v>871.10607149999998</v>
      </c>
      <c r="DK30">
        <v>879.81106799999998</v>
      </c>
      <c r="DL30">
        <v>888.92474100000004</v>
      </c>
      <c r="DM30">
        <v>898.19942300000002</v>
      </c>
      <c r="DN30">
        <v>907.16493649999995</v>
      </c>
      <c r="DO30">
        <v>916.09811200000001</v>
      </c>
      <c r="DP30">
        <v>925.13414299999999</v>
      </c>
    </row>
    <row r="31" spans="1:120" x14ac:dyDescent="0.25">
      <c r="A31" t="s">
        <v>124</v>
      </c>
      <c r="B31" t="s">
        <v>125</v>
      </c>
      <c r="C31" s="114" t="s">
        <v>86</v>
      </c>
      <c r="D31" s="114" t="s">
        <v>127</v>
      </c>
      <c r="E31" s="114">
        <v>95</v>
      </c>
      <c r="F31" s="114" t="s">
        <v>130</v>
      </c>
      <c r="G31" s="114" t="s">
        <v>131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 s="114">
        <v>1.743057319</v>
      </c>
      <c r="AU31" s="114">
        <v>1.7986133280000001</v>
      </c>
      <c r="AV31" s="114">
        <v>1.8468102790000001</v>
      </c>
      <c r="AW31">
        <v>1.900353309</v>
      </c>
      <c r="AX31">
        <v>1.9534357790000001</v>
      </c>
      <c r="AY31" s="114">
        <v>2.0078932599999999</v>
      </c>
      <c r="AZ31" s="114">
        <v>2.0616255250000002</v>
      </c>
      <c r="BA31" s="114">
        <v>2.1171417890000002</v>
      </c>
      <c r="BB31">
        <v>2.1791558090000001</v>
      </c>
      <c r="BC31">
        <v>2.2435336320000001</v>
      </c>
      <c r="BD31">
        <v>2.306369632</v>
      </c>
      <c r="BE31">
        <v>2.3713165150000002</v>
      </c>
      <c r="BF31">
        <v>2.4352506420000002</v>
      </c>
      <c r="BG31">
        <v>2.4997291420000001</v>
      </c>
      <c r="BH31">
        <v>2.5610711419999999</v>
      </c>
      <c r="BI31">
        <v>2.6212916420000001</v>
      </c>
      <c r="BJ31">
        <v>2.6822931319999999</v>
      </c>
      <c r="BK31">
        <v>2.7417479259999999</v>
      </c>
      <c r="BL31">
        <v>2.799882926</v>
      </c>
      <c r="BM31">
        <v>2.8626249260000001</v>
      </c>
      <c r="BN31">
        <v>2.9277629260000002</v>
      </c>
      <c r="BO31">
        <v>2.993958074</v>
      </c>
      <c r="BP31">
        <v>3.0579460740000002</v>
      </c>
      <c r="BQ31">
        <v>3.1166620740000002</v>
      </c>
      <c r="BR31">
        <v>3.169264074</v>
      </c>
      <c r="BS31">
        <v>3.2195170740000001</v>
      </c>
      <c r="BT31">
        <v>3.2732187399999999</v>
      </c>
      <c r="BU31">
        <v>3.327763789</v>
      </c>
      <c r="BV31">
        <v>3.3863327889999999</v>
      </c>
      <c r="BW31">
        <v>3.4500802890000002</v>
      </c>
      <c r="BX31">
        <v>3.5185537889999998</v>
      </c>
      <c r="BY31">
        <v>3.5860547299999999</v>
      </c>
      <c r="BZ31">
        <v>3.6509088680000001</v>
      </c>
      <c r="CA31">
        <v>3.7166230250000001</v>
      </c>
      <c r="CB31">
        <v>3.778886221</v>
      </c>
      <c r="CC31">
        <v>3.8371864850000001</v>
      </c>
      <c r="CD31">
        <v>3.8949819849999998</v>
      </c>
      <c r="CE31">
        <v>3.9519363279999999</v>
      </c>
      <c r="CF31">
        <v>4.0031532890000001</v>
      </c>
      <c r="CG31">
        <v>4.0624817889999996</v>
      </c>
      <c r="CH31">
        <v>4.1290650050000002</v>
      </c>
      <c r="CI31">
        <v>4.1987715049999998</v>
      </c>
      <c r="CJ31">
        <v>4.2689370049999997</v>
      </c>
      <c r="CK31">
        <v>4.3339699459999999</v>
      </c>
      <c r="CL31">
        <v>4.3960779460000001</v>
      </c>
      <c r="CM31">
        <v>4.4558374460000003</v>
      </c>
      <c r="CN31">
        <v>4.5144736910000001</v>
      </c>
      <c r="CO31">
        <v>4.573551191</v>
      </c>
      <c r="CP31">
        <v>4.6299291619999998</v>
      </c>
      <c r="CQ31">
        <v>4.6824546619999996</v>
      </c>
      <c r="CR31">
        <v>4.7354501620000002</v>
      </c>
      <c r="CS31">
        <v>4.7902406620000004</v>
      </c>
      <c r="CT31">
        <v>4.8531067889999999</v>
      </c>
      <c r="CU31">
        <v>4.9193357889999998</v>
      </c>
      <c r="CV31">
        <v>4.9866061520000002</v>
      </c>
      <c r="CW31">
        <v>5.0522536520000001</v>
      </c>
      <c r="CX31">
        <v>5.1159766519999996</v>
      </c>
      <c r="CY31">
        <v>5.1763946519999999</v>
      </c>
      <c r="CZ31">
        <v>5.2353201519999999</v>
      </c>
      <c r="DA31">
        <v>5.2914476519999996</v>
      </c>
      <c r="DB31">
        <v>5.3464321520000002</v>
      </c>
      <c r="DC31">
        <v>5.4031526520000002</v>
      </c>
      <c r="DD31">
        <v>5.4619316519999996</v>
      </c>
      <c r="DE31">
        <v>5.5245001519999999</v>
      </c>
      <c r="DF31">
        <v>5.5921706520000001</v>
      </c>
      <c r="DG31">
        <v>5.6624246520000003</v>
      </c>
      <c r="DH31">
        <v>5.7348626520000003</v>
      </c>
      <c r="DI31">
        <v>5.8014845639999999</v>
      </c>
      <c r="DJ31">
        <v>5.8619710639999996</v>
      </c>
      <c r="DK31">
        <v>5.9201900639999998</v>
      </c>
      <c r="DL31">
        <v>5.976698152</v>
      </c>
      <c r="DM31">
        <v>6.0320196519999998</v>
      </c>
      <c r="DN31">
        <v>6.0884286520000002</v>
      </c>
      <c r="DO31">
        <v>6.1480476519999998</v>
      </c>
      <c r="DP31">
        <v>6.212687152</v>
      </c>
    </row>
    <row r="32" spans="1:120" x14ac:dyDescent="0.25">
      <c r="C32" s="114"/>
      <c r="D32" s="114"/>
      <c r="E32" s="114"/>
      <c r="F32" s="114"/>
      <c r="G32" s="114"/>
    </row>
    <row r="33" spans="3:7" x14ac:dyDescent="0.25">
      <c r="C33" s="114"/>
      <c r="D33" s="114"/>
      <c r="E33" s="114"/>
      <c r="F33" s="114"/>
      <c r="G33" s="114"/>
    </row>
    <row r="34" spans="3:7" x14ac:dyDescent="0.25">
      <c r="C34" s="114"/>
      <c r="D34" s="114"/>
      <c r="E34" s="114"/>
      <c r="F34" s="114"/>
      <c r="G34" s="114"/>
    </row>
    <row r="35" spans="3:7" x14ac:dyDescent="0.25">
      <c r="C35" s="114"/>
      <c r="D35" s="114"/>
      <c r="E35" s="114"/>
      <c r="F35" s="114"/>
      <c r="G35" s="114"/>
    </row>
    <row r="36" spans="3:7" x14ac:dyDescent="0.25">
      <c r="C36" s="114"/>
      <c r="D36" s="114"/>
      <c r="E36" s="114"/>
      <c r="F36" s="114"/>
      <c r="G36" s="114"/>
    </row>
    <row r="37" spans="3:7" x14ac:dyDescent="0.25">
      <c r="C37" s="114"/>
      <c r="D37" s="114"/>
      <c r="E37" s="114"/>
      <c r="F37" s="114"/>
      <c r="G37" s="114"/>
    </row>
    <row r="38" spans="3:7" x14ac:dyDescent="0.25">
      <c r="C38" s="114"/>
      <c r="D38" s="114"/>
      <c r="E38" s="114"/>
      <c r="F38" s="114"/>
      <c r="G38" s="114"/>
    </row>
    <row r="39" spans="3:7" x14ac:dyDescent="0.25">
      <c r="C39" s="114"/>
      <c r="D39" s="114"/>
      <c r="E39" s="114"/>
      <c r="F39" s="114"/>
      <c r="G39" s="114"/>
    </row>
    <row r="40" spans="3:7" x14ac:dyDescent="0.25">
      <c r="C40" s="114"/>
      <c r="D40" s="114"/>
      <c r="E40" s="114"/>
      <c r="F40" s="114"/>
      <c r="G40" s="114"/>
    </row>
    <row r="41" spans="3:7" x14ac:dyDescent="0.25">
      <c r="C41" s="114"/>
      <c r="D41" s="114"/>
      <c r="E41" s="114"/>
      <c r="F41" s="114"/>
      <c r="G41" s="114"/>
    </row>
    <row r="42" spans="3:7" x14ac:dyDescent="0.25">
      <c r="C42" s="114"/>
      <c r="D42" s="114"/>
      <c r="E42" s="114"/>
      <c r="F42" s="114"/>
      <c r="G42" s="114"/>
    </row>
    <row r="43" spans="3:7" x14ac:dyDescent="0.25">
      <c r="C43" s="114"/>
      <c r="D43" s="114"/>
      <c r="E43" s="114"/>
      <c r="F43" s="114"/>
      <c r="G43" s="114"/>
    </row>
    <row r="44" spans="3:7" x14ac:dyDescent="0.25">
      <c r="C44" s="114"/>
      <c r="D44" s="114"/>
      <c r="E44" s="114"/>
      <c r="F44" s="114"/>
      <c r="G44" s="114"/>
    </row>
    <row r="45" spans="3:7" x14ac:dyDescent="0.25">
      <c r="C45" s="114"/>
      <c r="D45" s="114"/>
      <c r="E45" s="114"/>
      <c r="F45" s="114"/>
      <c r="G45" s="114"/>
    </row>
    <row r="46" spans="3:7" x14ac:dyDescent="0.25">
      <c r="C46" s="114"/>
      <c r="D46" s="114"/>
      <c r="E46" s="114"/>
      <c r="F46" s="114"/>
      <c r="G46" s="114"/>
    </row>
    <row r="47" spans="3:7" x14ac:dyDescent="0.25">
      <c r="C47" s="114"/>
      <c r="D47" s="114"/>
      <c r="E47" s="114"/>
      <c r="F47" s="114"/>
      <c r="G47" s="114"/>
    </row>
    <row r="48" spans="3:7" x14ac:dyDescent="0.25">
      <c r="C48" s="114"/>
      <c r="D48" s="114"/>
      <c r="E48" s="114"/>
      <c r="F48" s="114"/>
      <c r="G48" s="114"/>
    </row>
    <row r="49" spans="3:7" x14ac:dyDescent="0.25">
      <c r="C49" s="114"/>
      <c r="D49" s="114"/>
      <c r="E49" s="114"/>
      <c r="F49" s="114"/>
      <c r="G49" s="114"/>
    </row>
    <row r="50" spans="3:7" x14ac:dyDescent="0.25">
      <c r="C50" s="114"/>
      <c r="D50" s="114"/>
      <c r="E50" s="114"/>
      <c r="F50" s="114"/>
      <c r="G50" s="114"/>
    </row>
    <row r="51" spans="3:7" x14ac:dyDescent="0.25">
      <c r="C51" s="114"/>
      <c r="D51" s="114"/>
      <c r="E51" s="114"/>
      <c r="F51" s="114"/>
      <c r="G51" s="114"/>
    </row>
    <row r="52" spans="3:7" x14ac:dyDescent="0.25">
      <c r="C52" s="114"/>
      <c r="D52" s="114"/>
      <c r="E52" s="114"/>
      <c r="F52" s="114"/>
      <c r="G52" s="114"/>
    </row>
    <row r="53" spans="3:7" x14ac:dyDescent="0.25">
      <c r="C53" s="114"/>
      <c r="D53" s="114"/>
      <c r="E53" s="114"/>
      <c r="F53" s="114"/>
      <c r="G53" s="114"/>
    </row>
    <row r="54" spans="3:7" x14ac:dyDescent="0.25">
      <c r="C54" s="114"/>
      <c r="D54" s="114"/>
      <c r="E54" s="114"/>
      <c r="F54" s="114"/>
      <c r="G54" s="114"/>
    </row>
    <row r="55" spans="3:7" x14ac:dyDescent="0.25">
      <c r="C55" s="114"/>
      <c r="D55" s="114"/>
      <c r="E55" s="114"/>
      <c r="F55" s="114"/>
      <c r="G55" s="114"/>
    </row>
    <row r="56" spans="3:7" x14ac:dyDescent="0.25">
      <c r="C56" s="114"/>
      <c r="D56" s="114"/>
      <c r="E56" s="114"/>
      <c r="F56" s="114"/>
      <c r="G56" s="114"/>
    </row>
    <row r="57" spans="3:7" x14ac:dyDescent="0.25">
      <c r="C57" s="114"/>
      <c r="D57" s="114"/>
      <c r="E57" s="114"/>
      <c r="F57" s="114"/>
      <c r="G57" s="114"/>
    </row>
    <row r="58" spans="3:7" x14ac:dyDescent="0.25">
      <c r="C58" s="114"/>
      <c r="D58" s="114"/>
      <c r="E58" s="114"/>
      <c r="F58" s="114"/>
      <c r="G58" s="114"/>
    </row>
    <row r="59" spans="3:7" x14ac:dyDescent="0.25">
      <c r="C59" s="114"/>
      <c r="D59" s="114"/>
      <c r="E59" s="114"/>
      <c r="F59" s="114"/>
      <c r="G59" s="114"/>
    </row>
    <row r="60" spans="3:7" x14ac:dyDescent="0.25">
      <c r="C60" s="114"/>
      <c r="D60" s="114"/>
      <c r="E60" s="114"/>
      <c r="F60" s="114"/>
      <c r="G60" s="114"/>
    </row>
    <row r="61" spans="3:7" x14ac:dyDescent="0.25">
      <c r="C61" s="114"/>
      <c r="D61" s="114"/>
      <c r="E61" s="114"/>
      <c r="F61" s="114"/>
      <c r="G61" s="114"/>
    </row>
    <row r="62" spans="3:7" x14ac:dyDescent="0.25">
      <c r="C62" s="114"/>
      <c r="D62" s="114"/>
      <c r="E62" s="114"/>
      <c r="F62" s="114"/>
      <c r="G62" s="114"/>
    </row>
    <row r="63" spans="3:7" x14ac:dyDescent="0.25">
      <c r="C63" s="114"/>
      <c r="D63" s="114"/>
      <c r="E63" s="114"/>
      <c r="F63" s="114"/>
      <c r="G63" s="114"/>
    </row>
    <row r="64" spans="3:7" x14ac:dyDescent="0.25">
      <c r="C64" s="114"/>
      <c r="D64" s="114"/>
      <c r="E64" s="114"/>
      <c r="F64" s="114"/>
      <c r="G64" s="114"/>
    </row>
    <row r="65" spans="3:7" x14ac:dyDescent="0.25">
      <c r="C65" s="114"/>
      <c r="D65" s="114"/>
      <c r="E65" s="114"/>
      <c r="F65" s="114"/>
      <c r="G65" s="114"/>
    </row>
    <row r="66" spans="3:7" x14ac:dyDescent="0.25">
      <c r="C66" s="114"/>
      <c r="D66" s="114"/>
      <c r="E66" s="114"/>
      <c r="F66" s="114"/>
      <c r="G66" s="114"/>
    </row>
    <row r="67" spans="3:7" x14ac:dyDescent="0.25">
      <c r="C67" s="114"/>
      <c r="D67" s="114"/>
      <c r="E67" s="114"/>
      <c r="F67" s="114"/>
      <c r="G67" s="114"/>
    </row>
    <row r="68" spans="3:7" x14ac:dyDescent="0.25">
      <c r="C68" s="114"/>
      <c r="D68" s="114"/>
      <c r="E68" s="114"/>
      <c r="F68" s="114"/>
      <c r="G68" s="114"/>
    </row>
    <row r="69" spans="3:7" x14ac:dyDescent="0.25">
      <c r="C69" s="114"/>
      <c r="D69" s="114"/>
      <c r="E69" s="114"/>
      <c r="F69" s="114"/>
      <c r="G69" s="114"/>
    </row>
    <row r="70" spans="3:7" x14ac:dyDescent="0.25">
      <c r="C70" s="114"/>
      <c r="D70" s="114"/>
      <c r="E70" s="114"/>
      <c r="F70" s="114"/>
      <c r="G70" s="114"/>
    </row>
    <row r="71" spans="3:7" x14ac:dyDescent="0.25">
      <c r="C71" s="114"/>
      <c r="D71" s="114"/>
      <c r="E71" s="114"/>
      <c r="F71" s="114"/>
      <c r="G71" s="114"/>
    </row>
    <row r="72" spans="3:7" x14ac:dyDescent="0.25">
      <c r="C72" s="114"/>
      <c r="D72" s="114"/>
      <c r="E72" s="114"/>
      <c r="F72" s="114"/>
      <c r="G72" s="114"/>
    </row>
    <row r="73" spans="3:7" x14ac:dyDescent="0.25">
      <c r="C73" s="114"/>
      <c r="D73" s="114"/>
      <c r="E73" s="114"/>
      <c r="F73" s="114"/>
      <c r="G73" s="114"/>
    </row>
    <row r="74" spans="3:7" x14ac:dyDescent="0.25">
      <c r="C74" s="114"/>
      <c r="D74" s="114"/>
      <c r="E74" s="114"/>
      <c r="F74" s="114"/>
      <c r="G74" s="114"/>
    </row>
    <row r="75" spans="3:7" x14ac:dyDescent="0.25">
      <c r="C75" s="114"/>
      <c r="D75" s="114"/>
      <c r="E75" s="114"/>
      <c r="F75" s="114"/>
      <c r="G75" s="114"/>
    </row>
    <row r="76" spans="3:7" x14ac:dyDescent="0.25">
      <c r="C76" s="114"/>
      <c r="D76" s="114"/>
      <c r="E76" s="114"/>
      <c r="F76" s="114"/>
      <c r="G76" s="114"/>
    </row>
    <row r="77" spans="3:7" x14ac:dyDescent="0.25">
      <c r="C77" s="114"/>
      <c r="D77" s="114"/>
      <c r="E77" s="114"/>
      <c r="F77" s="114"/>
      <c r="G77" s="114"/>
    </row>
    <row r="78" spans="3:7" x14ac:dyDescent="0.25">
      <c r="C78" s="114"/>
      <c r="D78" s="114"/>
      <c r="E78" s="114"/>
      <c r="F78" s="114"/>
      <c r="G78" s="114"/>
    </row>
    <row r="79" spans="3:7" x14ac:dyDescent="0.25">
      <c r="C79" s="114"/>
      <c r="D79" s="114"/>
      <c r="E79" s="114"/>
      <c r="F79" s="114"/>
      <c r="G79" s="114"/>
    </row>
    <row r="80" spans="3:7" x14ac:dyDescent="0.25">
      <c r="C80" s="114"/>
      <c r="D80" s="114"/>
      <c r="E80" s="114"/>
      <c r="F80" s="114"/>
      <c r="G80" s="114"/>
    </row>
    <row r="81" spans="3:7" x14ac:dyDescent="0.25">
      <c r="C81" s="114"/>
      <c r="D81" s="114"/>
      <c r="E81" s="114"/>
      <c r="F81" s="114"/>
      <c r="G81" s="114"/>
    </row>
    <row r="82" spans="3:7" x14ac:dyDescent="0.25">
      <c r="C82" s="114"/>
      <c r="D82" s="114"/>
      <c r="E82" s="114"/>
      <c r="F82" s="114"/>
      <c r="G82" s="114"/>
    </row>
    <row r="83" spans="3:7" x14ac:dyDescent="0.25">
      <c r="C83" s="114"/>
      <c r="D83" s="114"/>
      <c r="E83" s="114"/>
      <c r="F83" s="114"/>
      <c r="G83" s="114"/>
    </row>
    <row r="84" spans="3:7" x14ac:dyDescent="0.25">
      <c r="C84" s="114"/>
      <c r="D84" s="114"/>
      <c r="E84" s="114"/>
      <c r="F84" s="114"/>
      <c r="G84" s="114"/>
    </row>
    <row r="85" spans="3:7" x14ac:dyDescent="0.25">
      <c r="C85" s="114"/>
      <c r="D85" s="114"/>
      <c r="E85" s="114"/>
      <c r="F85" s="114"/>
      <c r="G85" s="114"/>
    </row>
    <row r="86" spans="3:7" x14ac:dyDescent="0.25">
      <c r="C86" s="114"/>
      <c r="D86" s="114"/>
      <c r="E86" s="114"/>
      <c r="F86" s="114"/>
      <c r="G86" s="114"/>
    </row>
    <row r="87" spans="3:7" x14ac:dyDescent="0.25">
      <c r="C87" s="114"/>
      <c r="D87" s="114"/>
      <c r="E87" s="114"/>
      <c r="F87" s="114"/>
      <c r="G87" s="114"/>
    </row>
    <row r="88" spans="3:7" x14ac:dyDescent="0.25">
      <c r="C88" s="114"/>
      <c r="D88" s="114"/>
      <c r="E88" s="114"/>
      <c r="F88" s="114"/>
      <c r="G88" s="114"/>
    </row>
    <row r="89" spans="3:7" x14ac:dyDescent="0.25">
      <c r="C89" s="114"/>
      <c r="D89" s="114"/>
      <c r="E89" s="114"/>
      <c r="F89" s="114"/>
      <c r="G89" s="114"/>
    </row>
    <row r="90" spans="3:7" x14ac:dyDescent="0.25">
      <c r="C90" s="114"/>
      <c r="D90" s="114"/>
      <c r="E90" s="114"/>
      <c r="F90" s="114"/>
      <c r="G90" s="114"/>
    </row>
    <row r="91" spans="3:7" x14ac:dyDescent="0.25">
      <c r="C91" s="114"/>
      <c r="D91" s="114"/>
      <c r="E91" s="114"/>
      <c r="F91" s="114"/>
      <c r="G91" s="114"/>
    </row>
    <row r="92" spans="3:7" x14ac:dyDescent="0.25">
      <c r="C92" s="114"/>
      <c r="D92" s="114"/>
      <c r="E92" s="114"/>
      <c r="F92" s="114"/>
      <c r="G92" s="114"/>
    </row>
    <row r="93" spans="3:7" x14ac:dyDescent="0.25">
      <c r="C93" s="114"/>
      <c r="D93" s="114"/>
      <c r="E93" s="114"/>
      <c r="F93" s="114"/>
      <c r="G93" s="114"/>
    </row>
    <row r="94" spans="3:7" x14ac:dyDescent="0.25">
      <c r="C94" s="114"/>
      <c r="D94" s="114"/>
      <c r="E94" s="114"/>
      <c r="F94" s="114"/>
      <c r="G94" s="114"/>
    </row>
    <row r="95" spans="3:7" x14ac:dyDescent="0.25">
      <c r="C95" s="114"/>
      <c r="D95" s="114"/>
      <c r="E95" s="114"/>
      <c r="F95" s="114"/>
      <c r="G95" s="114"/>
    </row>
    <row r="96" spans="3:7" x14ac:dyDescent="0.25">
      <c r="C96" s="114"/>
      <c r="D96" s="114"/>
      <c r="E96" s="114"/>
      <c r="F96" s="114"/>
      <c r="G96" s="114"/>
    </row>
    <row r="97" spans="3:7" x14ac:dyDescent="0.25">
      <c r="C97" s="114"/>
      <c r="D97" s="114"/>
      <c r="E97" s="114"/>
      <c r="F97" s="114"/>
      <c r="G97" s="114"/>
    </row>
    <row r="98" spans="3:7" x14ac:dyDescent="0.25">
      <c r="C98" s="114"/>
      <c r="D98" s="114"/>
      <c r="E98" s="114"/>
      <c r="F98" s="114"/>
      <c r="G98" s="114"/>
    </row>
    <row r="99" spans="3:7" x14ac:dyDescent="0.25">
      <c r="C99" s="114"/>
      <c r="D99" s="114"/>
      <c r="E99" s="114"/>
      <c r="F99" s="114"/>
      <c r="G99" s="114"/>
    </row>
    <row r="100" spans="3:7" x14ac:dyDescent="0.25">
      <c r="C100" s="114"/>
      <c r="D100" s="114"/>
      <c r="E100" s="114"/>
      <c r="F100" s="114"/>
      <c r="G100" s="114"/>
    </row>
    <row r="101" spans="3:7" x14ac:dyDescent="0.25">
      <c r="C101" s="114"/>
      <c r="D101" s="114"/>
      <c r="E101" s="114"/>
      <c r="F101" s="114"/>
      <c r="G101" s="114"/>
    </row>
    <row r="102" spans="3:7" x14ac:dyDescent="0.25">
      <c r="C102" s="114"/>
      <c r="D102" s="114"/>
      <c r="E102" s="114"/>
      <c r="F102" s="114"/>
      <c r="G102" s="114"/>
    </row>
    <row r="103" spans="3:7" x14ac:dyDescent="0.25">
      <c r="C103" s="114"/>
      <c r="D103" s="114"/>
      <c r="E103" s="114"/>
      <c r="F103" s="114"/>
      <c r="G103" s="114"/>
    </row>
    <row r="104" spans="3:7" x14ac:dyDescent="0.25">
      <c r="C104" s="114"/>
      <c r="D104" s="114"/>
      <c r="E104" s="114"/>
      <c r="F104" s="114"/>
      <c r="G104" s="114"/>
    </row>
    <row r="105" spans="3:7" x14ac:dyDescent="0.25">
      <c r="C105" s="114"/>
      <c r="D105" s="114"/>
      <c r="E105" s="114"/>
      <c r="F105" s="114"/>
      <c r="G105" s="114"/>
    </row>
    <row r="106" spans="3:7" x14ac:dyDescent="0.25">
      <c r="C106" s="114"/>
      <c r="D106" s="114"/>
      <c r="E106" s="114"/>
      <c r="F106" s="114"/>
      <c r="G106" s="114"/>
    </row>
    <row r="107" spans="3:7" x14ac:dyDescent="0.25">
      <c r="C107" s="114"/>
      <c r="D107" s="114"/>
      <c r="E107" s="114"/>
      <c r="F107" s="114"/>
      <c r="G107" s="114"/>
    </row>
    <row r="108" spans="3:7" x14ac:dyDescent="0.25">
      <c r="C108" s="114"/>
      <c r="D108" s="114"/>
      <c r="E108" s="114"/>
      <c r="F108" s="114"/>
      <c r="G108" s="114"/>
    </row>
    <row r="109" spans="3:7" x14ac:dyDescent="0.25">
      <c r="C109" s="114"/>
      <c r="D109" s="114"/>
      <c r="E109" s="114"/>
      <c r="F109" s="114"/>
      <c r="G109" s="114"/>
    </row>
    <row r="110" spans="3:7" x14ac:dyDescent="0.25">
      <c r="C110" s="114"/>
      <c r="D110" s="114"/>
      <c r="E110" s="114"/>
      <c r="F110" s="114"/>
      <c r="G110" s="114"/>
    </row>
    <row r="111" spans="3:7" x14ac:dyDescent="0.25">
      <c r="C111" s="114"/>
      <c r="D111" s="114"/>
      <c r="E111" s="114"/>
      <c r="F111" s="114"/>
      <c r="G111" s="114"/>
    </row>
    <row r="112" spans="3:7" x14ac:dyDescent="0.25">
      <c r="C112" s="114"/>
      <c r="D112" s="114"/>
      <c r="E112" s="114"/>
      <c r="F112" s="114"/>
      <c r="G112" s="114"/>
    </row>
    <row r="113" spans="3:7" x14ac:dyDescent="0.25">
      <c r="C113" s="114"/>
      <c r="D113" s="114"/>
      <c r="E113" s="114"/>
      <c r="F113" s="114"/>
      <c r="G113" s="114"/>
    </row>
    <row r="114" spans="3:7" x14ac:dyDescent="0.25">
      <c r="C114" s="114"/>
      <c r="D114" s="114"/>
      <c r="E114" s="114"/>
      <c r="F114" s="114"/>
      <c r="G114" s="114"/>
    </row>
    <row r="115" spans="3:7" x14ac:dyDescent="0.25">
      <c r="C115" s="114"/>
      <c r="D115" s="114"/>
      <c r="E115" s="114"/>
      <c r="F115" s="114"/>
      <c r="G115" s="114"/>
    </row>
    <row r="116" spans="3:7" x14ac:dyDescent="0.25">
      <c r="C116" s="114"/>
      <c r="D116" s="114"/>
      <c r="E116" s="114"/>
      <c r="F116" s="114"/>
      <c r="G116" s="114"/>
    </row>
    <row r="117" spans="3:7" x14ac:dyDescent="0.25">
      <c r="C117" s="114"/>
      <c r="D117" s="114"/>
      <c r="E117" s="114"/>
      <c r="F117" s="114"/>
      <c r="G117" s="114"/>
    </row>
    <row r="118" spans="3:7" x14ac:dyDescent="0.25">
      <c r="C118" s="114"/>
      <c r="D118" s="114"/>
      <c r="E118" s="114"/>
      <c r="F118" s="114"/>
      <c r="G118" s="114"/>
    </row>
    <row r="119" spans="3:7" x14ac:dyDescent="0.25">
      <c r="C119" s="114"/>
      <c r="D119" s="114"/>
      <c r="E119" s="114"/>
      <c r="F119" s="114"/>
      <c r="G119" s="114"/>
    </row>
    <row r="120" spans="3:7" x14ac:dyDescent="0.25">
      <c r="C120" s="114"/>
      <c r="D120" s="114"/>
      <c r="E120" s="114"/>
      <c r="F120" s="114"/>
      <c r="G120" s="114"/>
    </row>
    <row r="121" spans="3:7" x14ac:dyDescent="0.25">
      <c r="C121" s="114"/>
      <c r="D121" s="114"/>
      <c r="E121" s="114"/>
      <c r="F121" s="114"/>
      <c r="G121" s="114"/>
    </row>
    <row r="122" spans="3:7" x14ac:dyDescent="0.25">
      <c r="C122" s="114"/>
      <c r="D122" s="114"/>
      <c r="E122" s="114"/>
      <c r="F122" s="114"/>
      <c r="G122" s="114"/>
    </row>
    <row r="123" spans="3:7" x14ac:dyDescent="0.25">
      <c r="C123" s="114"/>
      <c r="D123" s="114"/>
      <c r="E123" s="114"/>
      <c r="F123" s="114"/>
      <c r="G123" s="114"/>
    </row>
    <row r="124" spans="3:7" x14ac:dyDescent="0.25">
      <c r="C124" s="114"/>
      <c r="D124" s="114"/>
      <c r="E124" s="114"/>
      <c r="F124" s="114"/>
      <c r="G124" s="114"/>
    </row>
    <row r="125" spans="3:7" x14ac:dyDescent="0.25">
      <c r="C125" s="114"/>
      <c r="D125" s="114"/>
      <c r="E125" s="114"/>
      <c r="F125" s="114"/>
      <c r="G125" s="114"/>
    </row>
    <row r="126" spans="3:7" x14ac:dyDescent="0.25">
      <c r="C126" s="114"/>
      <c r="D126" s="114"/>
      <c r="E126" s="114"/>
      <c r="F126" s="114"/>
      <c r="G126" s="114"/>
    </row>
    <row r="127" spans="3:7" x14ac:dyDescent="0.25">
      <c r="C127" s="114"/>
      <c r="D127" s="114"/>
      <c r="E127" s="114"/>
      <c r="F127" s="114"/>
      <c r="G127" s="114"/>
    </row>
    <row r="128" spans="3:7" x14ac:dyDescent="0.25">
      <c r="C128" s="114"/>
      <c r="D128" s="114"/>
      <c r="E128" s="114"/>
      <c r="F128" s="114"/>
      <c r="G128" s="114"/>
    </row>
    <row r="129" spans="3:7" x14ac:dyDescent="0.25">
      <c r="C129" s="114"/>
      <c r="D129" s="114"/>
      <c r="E129" s="114"/>
      <c r="F129" s="114"/>
      <c r="G129" s="114"/>
    </row>
    <row r="130" spans="3:7" x14ac:dyDescent="0.25">
      <c r="C130" s="114"/>
      <c r="D130" s="114"/>
      <c r="E130" s="114"/>
      <c r="F130" s="114"/>
      <c r="G130" s="114"/>
    </row>
    <row r="131" spans="3:7" x14ac:dyDescent="0.25">
      <c r="C131" s="114"/>
      <c r="D131" s="114"/>
      <c r="E131" s="114"/>
      <c r="F131" s="114"/>
      <c r="G131" s="114"/>
    </row>
    <row r="132" spans="3:7" x14ac:dyDescent="0.25">
      <c r="C132" s="114"/>
      <c r="D132" s="114"/>
      <c r="E132" s="114"/>
      <c r="F132" s="114"/>
      <c r="G132" s="114"/>
    </row>
    <row r="133" spans="3:7" x14ac:dyDescent="0.25">
      <c r="C133" s="114"/>
      <c r="D133" s="114"/>
      <c r="E133" s="114"/>
      <c r="F133" s="114"/>
      <c r="G133" s="114"/>
    </row>
    <row r="134" spans="3:7" x14ac:dyDescent="0.25">
      <c r="C134" s="114"/>
      <c r="D134" s="114"/>
      <c r="E134" s="114"/>
      <c r="F134" s="114"/>
      <c r="G134" s="114"/>
    </row>
    <row r="135" spans="3:7" x14ac:dyDescent="0.25">
      <c r="C135" s="114"/>
      <c r="D135" s="114"/>
      <c r="E135" s="114"/>
      <c r="F135" s="114"/>
      <c r="G135" s="114"/>
    </row>
    <row r="136" spans="3:7" x14ac:dyDescent="0.25">
      <c r="C136" s="114"/>
      <c r="D136" s="114"/>
      <c r="E136" s="114"/>
      <c r="F136" s="114"/>
      <c r="G136" s="114"/>
    </row>
    <row r="137" spans="3:7" x14ac:dyDescent="0.25">
      <c r="C137" s="114"/>
      <c r="D137" s="114"/>
      <c r="E137" s="114"/>
      <c r="F137" s="114"/>
      <c r="G137" s="114"/>
    </row>
    <row r="138" spans="3:7" x14ac:dyDescent="0.25">
      <c r="C138" s="114"/>
      <c r="D138" s="114"/>
      <c r="E138" s="114"/>
      <c r="F138" s="114"/>
      <c r="G138" s="114"/>
    </row>
    <row r="139" spans="3:7" x14ac:dyDescent="0.25">
      <c r="C139" s="114"/>
      <c r="D139" s="114"/>
      <c r="E139" s="114"/>
      <c r="F139" s="114"/>
      <c r="G139" s="114"/>
    </row>
    <row r="140" spans="3:7" x14ac:dyDescent="0.25">
      <c r="C140" s="114"/>
      <c r="D140" s="114"/>
      <c r="E140" s="114"/>
      <c r="F140" s="114"/>
      <c r="G140" s="114"/>
    </row>
    <row r="141" spans="3:7" x14ac:dyDescent="0.25">
      <c r="C141" s="114"/>
      <c r="D141" s="114"/>
      <c r="E141" s="114"/>
      <c r="F141" s="114"/>
      <c r="G141" s="114"/>
    </row>
    <row r="142" spans="3:7" x14ac:dyDescent="0.25">
      <c r="C142" s="114"/>
      <c r="D142" s="114"/>
      <c r="E142" s="114"/>
      <c r="F142" s="114"/>
      <c r="G142" s="114"/>
    </row>
    <row r="143" spans="3:7" x14ac:dyDescent="0.25">
      <c r="C143" s="114"/>
      <c r="D143" s="114"/>
      <c r="E143" s="114"/>
      <c r="F143" s="114"/>
      <c r="G143" s="114"/>
    </row>
    <row r="144" spans="3:7" x14ac:dyDescent="0.25">
      <c r="C144" s="114"/>
      <c r="D144" s="114"/>
      <c r="E144" s="114"/>
      <c r="F144" s="114"/>
      <c r="G144" s="114"/>
    </row>
    <row r="145" spans="3:7" x14ac:dyDescent="0.25">
      <c r="C145" s="114"/>
      <c r="D145" s="114"/>
      <c r="E145" s="114"/>
      <c r="F145" s="114"/>
      <c r="G145" s="114"/>
    </row>
    <row r="146" spans="3:7" x14ac:dyDescent="0.25">
      <c r="C146" s="114"/>
      <c r="D146" s="114"/>
      <c r="E146" s="114"/>
      <c r="F146" s="114"/>
      <c r="G146" s="114"/>
    </row>
    <row r="147" spans="3:7" x14ac:dyDescent="0.25">
      <c r="C147" s="114"/>
      <c r="D147" s="114"/>
      <c r="E147" s="114"/>
      <c r="F147" s="114"/>
      <c r="G147" s="114"/>
    </row>
    <row r="148" spans="3:7" x14ac:dyDescent="0.25">
      <c r="C148" s="114"/>
      <c r="D148" s="114"/>
      <c r="E148" s="114"/>
      <c r="F148" s="114"/>
      <c r="G148" s="114"/>
    </row>
    <row r="149" spans="3:7" x14ac:dyDescent="0.25">
      <c r="C149" s="114"/>
      <c r="D149" s="114"/>
      <c r="E149" s="114"/>
      <c r="F149" s="114"/>
      <c r="G149" s="114"/>
    </row>
    <row r="150" spans="3:7" x14ac:dyDescent="0.25">
      <c r="C150" s="114"/>
      <c r="D150" s="114"/>
      <c r="E150" s="114"/>
      <c r="F150" s="114"/>
      <c r="G150" s="114"/>
    </row>
    <row r="151" spans="3:7" x14ac:dyDescent="0.25">
      <c r="C151" s="114"/>
      <c r="D151" s="114"/>
      <c r="E151" s="114"/>
      <c r="F151" s="114"/>
      <c r="G151" s="114"/>
    </row>
    <row r="152" spans="3:7" x14ac:dyDescent="0.25">
      <c r="C152" s="114"/>
      <c r="D152" s="114"/>
      <c r="E152" s="114"/>
      <c r="F152" s="114"/>
      <c r="G152" s="114"/>
    </row>
    <row r="153" spans="3:7" x14ac:dyDescent="0.25">
      <c r="C153" s="114"/>
      <c r="D153" s="114"/>
      <c r="E153" s="114"/>
      <c r="F153" s="114"/>
      <c r="G153" s="114"/>
    </row>
    <row r="154" spans="3:7" x14ac:dyDescent="0.25">
      <c r="C154" s="114"/>
      <c r="D154" s="114"/>
      <c r="E154" s="114"/>
      <c r="F154" s="114"/>
      <c r="G154" s="114"/>
    </row>
    <row r="155" spans="3:7" x14ac:dyDescent="0.25">
      <c r="C155" s="114"/>
      <c r="D155" s="114"/>
      <c r="E155" s="114"/>
      <c r="F155" s="114"/>
      <c r="G155" s="114"/>
    </row>
    <row r="156" spans="3:7" x14ac:dyDescent="0.25">
      <c r="C156" s="114"/>
      <c r="D156" s="114"/>
      <c r="E156" s="114"/>
      <c r="F156" s="114"/>
      <c r="G156" s="114"/>
    </row>
    <row r="157" spans="3:7" x14ac:dyDescent="0.25">
      <c r="C157" s="114"/>
      <c r="D157" s="114"/>
      <c r="E157" s="114"/>
      <c r="F157" s="114"/>
      <c r="G157" s="114"/>
    </row>
    <row r="158" spans="3:7" x14ac:dyDescent="0.25">
      <c r="C158" s="114"/>
      <c r="D158" s="114"/>
      <c r="E158" s="114"/>
      <c r="F158" s="114"/>
      <c r="G158" s="114"/>
    </row>
    <row r="159" spans="3:7" x14ac:dyDescent="0.25">
      <c r="C159" s="114"/>
      <c r="D159" s="114"/>
      <c r="E159" s="114"/>
      <c r="F159" s="114"/>
      <c r="G159" s="114"/>
    </row>
    <row r="160" spans="3:7" x14ac:dyDescent="0.25">
      <c r="C160" s="114"/>
      <c r="D160" s="114"/>
      <c r="E160" s="114"/>
      <c r="F160" s="114"/>
      <c r="G160" s="114"/>
    </row>
    <row r="161" spans="3:7" x14ac:dyDescent="0.25">
      <c r="C161" s="114"/>
      <c r="D161" s="114"/>
      <c r="E161" s="114"/>
      <c r="F161" s="114"/>
      <c r="G161" s="114"/>
    </row>
    <row r="162" spans="3:7" x14ac:dyDescent="0.25">
      <c r="C162" s="114"/>
      <c r="D162" s="114"/>
      <c r="E162" s="114"/>
      <c r="F162" s="114"/>
      <c r="G162" s="114"/>
    </row>
    <row r="163" spans="3:7" x14ac:dyDescent="0.25">
      <c r="C163" s="114"/>
      <c r="D163" s="114"/>
      <c r="E163" s="114"/>
      <c r="F163" s="114"/>
      <c r="G163" s="114"/>
    </row>
    <row r="164" spans="3:7" x14ac:dyDescent="0.25">
      <c r="C164" s="114"/>
      <c r="D164" s="114"/>
      <c r="E164" s="114"/>
      <c r="F164" s="114"/>
      <c r="G164" s="114"/>
    </row>
    <row r="165" spans="3:7" x14ac:dyDescent="0.25">
      <c r="C165" s="114"/>
      <c r="D165" s="114"/>
      <c r="E165" s="114"/>
      <c r="F165" s="114"/>
      <c r="G165" s="114"/>
    </row>
    <row r="166" spans="3:7" x14ac:dyDescent="0.25">
      <c r="C166" s="114"/>
      <c r="D166" s="114"/>
      <c r="E166" s="114"/>
      <c r="F166" s="114"/>
      <c r="G166" s="114"/>
    </row>
    <row r="167" spans="3:7" x14ac:dyDescent="0.25">
      <c r="C167" s="114"/>
      <c r="D167" s="114"/>
      <c r="E167" s="114"/>
      <c r="F167" s="114"/>
      <c r="G167" s="114"/>
    </row>
    <row r="168" spans="3:7" x14ac:dyDescent="0.25">
      <c r="C168" s="114"/>
      <c r="D168" s="114"/>
      <c r="E168" s="114"/>
      <c r="F168" s="114"/>
      <c r="G168" s="114"/>
    </row>
    <row r="169" spans="3:7" x14ac:dyDescent="0.25">
      <c r="C169" s="114"/>
      <c r="D169" s="114"/>
      <c r="E169" s="114"/>
      <c r="F169" s="114"/>
      <c r="G169" s="114"/>
    </row>
    <row r="170" spans="3:7" x14ac:dyDescent="0.25">
      <c r="C170" s="114"/>
      <c r="D170" s="114"/>
      <c r="E170" s="114"/>
      <c r="F170" s="114"/>
      <c r="G170" s="114"/>
    </row>
    <row r="171" spans="3:7" x14ac:dyDescent="0.25">
      <c r="C171" s="114"/>
      <c r="D171" s="114"/>
      <c r="E171" s="114"/>
      <c r="F171" s="114"/>
      <c r="G171" s="114"/>
    </row>
    <row r="172" spans="3:7" x14ac:dyDescent="0.25">
      <c r="C172" s="114"/>
      <c r="D172" s="114"/>
      <c r="E172" s="114"/>
      <c r="F172" s="114"/>
      <c r="G172" s="114"/>
    </row>
    <row r="173" spans="3:7" x14ac:dyDescent="0.25">
      <c r="C173" s="114"/>
      <c r="D173" s="114"/>
      <c r="E173" s="114"/>
      <c r="F173" s="114"/>
      <c r="G173" s="114"/>
    </row>
    <row r="174" spans="3:7" x14ac:dyDescent="0.25">
      <c r="C174" s="114"/>
      <c r="D174" s="114"/>
      <c r="E174" s="114"/>
      <c r="F174" s="114"/>
      <c r="G174" s="114"/>
    </row>
    <row r="175" spans="3:7" x14ac:dyDescent="0.25">
      <c r="C175" s="114"/>
      <c r="D175" s="114"/>
      <c r="E175" s="114"/>
      <c r="F175" s="114"/>
      <c r="G175" s="114"/>
    </row>
    <row r="176" spans="3:7" x14ac:dyDescent="0.25">
      <c r="C176" s="114"/>
      <c r="D176" s="114"/>
      <c r="E176" s="114"/>
      <c r="F176" s="114"/>
      <c r="G176" s="114"/>
    </row>
    <row r="177" spans="3:7" x14ac:dyDescent="0.25">
      <c r="C177" s="114"/>
      <c r="D177" s="114"/>
      <c r="E177" s="114"/>
      <c r="F177" s="114"/>
      <c r="G177" s="114"/>
    </row>
    <row r="178" spans="3:7" x14ac:dyDescent="0.25">
      <c r="C178" s="114"/>
      <c r="D178" s="114"/>
      <c r="E178" s="114"/>
      <c r="F178" s="114"/>
      <c r="G178" s="114"/>
    </row>
    <row r="179" spans="3:7" x14ac:dyDescent="0.25">
      <c r="C179" s="114"/>
      <c r="D179" s="114"/>
      <c r="E179" s="114"/>
      <c r="F179" s="114"/>
      <c r="G179" s="114"/>
    </row>
    <row r="180" spans="3:7" x14ac:dyDescent="0.25">
      <c r="C180" s="114"/>
      <c r="D180" s="114"/>
      <c r="E180" s="114"/>
      <c r="F180" s="114"/>
      <c r="G180" s="114"/>
    </row>
    <row r="181" spans="3:7" x14ac:dyDescent="0.25">
      <c r="C181" s="114"/>
      <c r="D181" s="114"/>
      <c r="E181" s="114"/>
      <c r="F181" s="114"/>
      <c r="G181" s="114"/>
    </row>
    <row r="182" spans="3:7" x14ac:dyDescent="0.25">
      <c r="C182" s="114"/>
      <c r="D182" s="114"/>
      <c r="E182" s="114"/>
      <c r="F182" s="114"/>
      <c r="G182" s="114"/>
    </row>
    <row r="183" spans="3:7" x14ac:dyDescent="0.25">
      <c r="C183" s="114"/>
      <c r="D183" s="114"/>
      <c r="E183" s="114"/>
      <c r="F183" s="114"/>
      <c r="G183" s="114"/>
    </row>
    <row r="184" spans="3:7" x14ac:dyDescent="0.25">
      <c r="C184" s="114"/>
      <c r="D184" s="114"/>
      <c r="E184" s="114"/>
      <c r="F184" s="114"/>
      <c r="G184" s="114"/>
    </row>
    <row r="185" spans="3:7" x14ac:dyDescent="0.25">
      <c r="C185" s="114"/>
      <c r="D185" s="114"/>
      <c r="E185" s="114"/>
      <c r="F185" s="114"/>
      <c r="G185" s="114"/>
    </row>
    <row r="186" spans="3:7" x14ac:dyDescent="0.25">
      <c r="C186" s="114"/>
      <c r="D186" s="114"/>
      <c r="E186" s="114"/>
      <c r="F186" s="114"/>
      <c r="G186" s="114"/>
    </row>
    <row r="187" spans="3:7" x14ac:dyDescent="0.25">
      <c r="C187" s="114"/>
      <c r="D187" s="114"/>
      <c r="E187" s="114"/>
      <c r="F187" s="114"/>
      <c r="G187" s="114"/>
    </row>
    <row r="188" spans="3:7" x14ac:dyDescent="0.25">
      <c r="C188" s="114"/>
      <c r="D188" s="114"/>
      <c r="E188" s="114"/>
      <c r="F188" s="114"/>
      <c r="G188" s="114"/>
    </row>
    <row r="189" spans="3:7" x14ac:dyDescent="0.25">
      <c r="C189" s="114"/>
      <c r="D189" s="114"/>
      <c r="E189" s="114"/>
      <c r="F189" s="114"/>
      <c r="G189" s="114"/>
    </row>
    <row r="190" spans="3:7" x14ac:dyDescent="0.25">
      <c r="C190" s="114"/>
      <c r="D190" s="114"/>
      <c r="E190" s="114"/>
      <c r="F190" s="114"/>
      <c r="G190" s="114"/>
    </row>
    <row r="191" spans="3:7" x14ac:dyDescent="0.25">
      <c r="C191" s="114"/>
      <c r="D191" s="114"/>
      <c r="E191" s="114"/>
      <c r="F191" s="114"/>
      <c r="G191" s="114"/>
    </row>
    <row r="192" spans="3:7" x14ac:dyDescent="0.25">
      <c r="C192" s="114"/>
      <c r="D192" s="114"/>
      <c r="E192" s="114"/>
      <c r="F192" s="114"/>
      <c r="G192" s="114"/>
    </row>
    <row r="193" spans="3:7" x14ac:dyDescent="0.25">
      <c r="C193" s="114"/>
      <c r="D193" s="114"/>
      <c r="E193" s="114"/>
      <c r="F193" s="114"/>
      <c r="G193" s="114"/>
    </row>
    <row r="194" spans="3:7" x14ac:dyDescent="0.25">
      <c r="C194" s="114"/>
      <c r="D194" s="114"/>
      <c r="E194" s="114"/>
      <c r="F194" s="114"/>
      <c r="G194" s="114"/>
    </row>
    <row r="195" spans="3:7" x14ac:dyDescent="0.25">
      <c r="C195" s="114"/>
      <c r="D195" s="114"/>
      <c r="E195" s="114"/>
      <c r="F195" s="114"/>
      <c r="G195" s="114"/>
    </row>
    <row r="196" spans="3:7" x14ac:dyDescent="0.25">
      <c r="C196" s="114"/>
      <c r="D196" s="114"/>
      <c r="E196" s="114"/>
      <c r="F196" s="114"/>
      <c r="G196" s="114"/>
    </row>
    <row r="197" spans="3:7" x14ac:dyDescent="0.25">
      <c r="C197" s="114"/>
      <c r="D197" s="114"/>
      <c r="E197" s="114"/>
      <c r="F197" s="114"/>
      <c r="G197" s="114"/>
    </row>
    <row r="198" spans="3:7" x14ac:dyDescent="0.25">
      <c r="C198" s="114"/>
      <c r="D198" s="114"/>
      <c r="E198" s="114"/>
      <c r="F198" s="114"/>
      <c r="G198" s="114"/>
    </row>
    <row r="199" spans="3:7" x14ac:dyDescent="0.25">
      <c r="C199" s="114"/>
      <c r="D199" s="114"/>
      <c r="E199" s="114"/>
      <c r="F199" s="114"/>
      <c r="G199" s="114"/>
    </row>
    <row r="200" spans="3:7" x14ac:dyDescent="0.25">
      <c r="C200" s="114"/>
      <c r="D200" s="114"/>
      <c r="E200" s="114"/>
      <c r="F200" s="114"/>
      <c r="G200" s="114"/>
    </row>
    <row r="201" spans="3:7" x14ac:dyDescent="0.25">
      <c r="C201" s="114"/>
      <c r="D201" s="114"/>
      <c r="E201" s="114"/>
      <c r="F201" s="114"/>
      <c r="G201" s="114"/>
    </row>
    <row r="202" spans="3:7" x14ac:dyDescent="0.25">
      <c r="C202" s="114"/>
      <c r="D202" s="114"/>
      <c r="E202" s="114"/>
      <c r="F202" s="114"/>
      <c r="G202" s="114"/>
    </row>
    <row r="203" spans="3:7" x14ac:dyDescent="0.25">
      <c r="C203" s="114"/>
      <c r="D203" s="114"/>
      <c r="E203" s="114"/>
      <c r="F203" s="114"/>
      <c r="G203" s="114"/>
    </row>
    <row r="204" spans="3:7" x14ac:dyDescent="0.25">
      <c r="C204" s="114"/>
      <c r="D204" s="114"/>
      <c r="E204" s="114"/>
      <c r="F204" s="114"/>
      <c r="G204" s="114"/>
    </row>
    <row r="205" spans="3:7" x14ac:dyDescent="0.25">
      <c r="C205" s="114"/>
      <c r="D205" s="114"/>
      <c r="E205" s="114"/>
      <c r="F205" s="114"/>
      <c r="G205" s="114"/>
    </row>
    <row r="206" spans="3:7" x14ac:dyDescent="0.25">
      <c r="C206" s="114"/>
      <c r="D206" s="114"/>
      <c r="E206" s="114"/>
      <c r="F206" s="114"/>
      <c r="G206" s="114"/>
    </row>
    <row r="207" spans="3:7" x14ac:dyDescent="0.25">
      <c r="C207" s="114"/>
      <c r="D207" s="114"/>
      <c r="E207" s="114"/>
      <c r="F207" s="114"/>
      <c r="G207" s="114"/>
    </row>
    <row r="208" spans="3:7" x14ac:dyDescent="0.25">
      <c r="C208" s="114"/>
      <c r="D208" s="114"/>
      <c r="E208" s="114"/>
      <c r="F208" s="114"/>
      <c r="G208" s="114"/>
    </row>
    <row r="209" spans="3:7" x14ac:dyDescent="0.25">
      <c r="C209" s="114"/>
      <c r="D209" s="114"/>
      <c r="E209" s="114"/>
      <c r="F209" s="114"/>
      <c r="G209" s="114"/>
    </row>
    <row r="210" spans="3:7" x14ac:dyDescent="0.25">
      <c r="C210" s="114"/>
      <c r="D210" s="114"/>
      <c r="E210" s="114"/>
      <c r="F210" s="114"/>
      <c r="G210" s="114"/>
    </row>
    <row r="211" spans="3:7" x14ac:dyDescent="0.25">
      <c r="C211" s="114"/>
      <c r="D211" s="114"/>
      <c r="E211" s="114"/>
      <c r="F211" s="114"/>
      <c r="G211" s="114"/>
    </row>
    <row r="212" spans="3:7" x14ac:dyDescent="0.25">
      <c r="C212" s="114"/>
      <c r="D212" s="114"/>
      <c r="E212" s="114"/>
      <c r="F212" s="114"/>
      <c r="G212" s="114"/>
    </row>
    <row r="213" spans="3:7" x14ac:dyDescent="0.25">
      <c r="C213" s="114"/>
      <c r="D213" s="114"/>
      <c r="E213" s="114"/>
      <c r="F213" s="114"/>
      <c r="G213" s="114"/>
    </row>
    <row r="214" spans="3:7" x14ac:dyDescent="0.25">
      <c r="C214" s="114"/>
      <c r="D214" s="114"/>
      <c r="E214" s="114"/>
      <c r="F214" s="114"/>
      <c r="G214" s="114"/>
    </row>
    <row r="215" spans="3:7" x14ac:dyDescent="0.25">
      <c r="C215" s="114"/>
      <c r="D215" s="114"/>
      <c r="E215" s="114"/>
      <c r="F215" s="114"/>
      <c r="G215" s="114"/>
    </row>
    <row r="216" spans="3:7" x14ac:dyDescent="0.25">
      <c r="C216" s="114"/>
      <c r="D216" s="114"/>
      <c r="E216" s="114"/>
      <c r="F216" s="114"/>
      <c r="G216" s="114"/>
    </row>
    <row r="217" spans="3:7" x14ac:dyDescent="0.25">
      <c r="C217" s="114"/>
      <c r="D217" s="114"/>
      <c r="E217" s="114"/>
      <c r="F217" s="114"/>
      <c r="G217" s="114"/>
    </row>
    <row r="218" spans="3:7" x14ac:dyDescent="0.25">
      <c r="C218" s="114"/>
      <c r="D218" s="114"/>
      <c r="E218" s="114"/>
      <c r="F218" s="114"/>
      <c r="G218" s="114"/>
    </row>
    <row r="219" spans="3:7" x14ac:dyDescent="0.25">
      <c r="C219" s="114"/>
      <c r="D219" s="114"/>
      <c r="E219" s="114"/>
      <c r="F219" s="114"/>
      <c r="G219" s="114"/>
    </row>
    <row r="220" spans="3:7" x14ac:dyDescent="0.25">
      <c r="C220" s="114"/>
      <c r="D220" s="114"/>
      <c r="E220" s="114"/>
      <c r="F220" s="114"/>
      <c r="G220" s="114"/>
    </row>
    <row r="221" spans="3:7" x14ac:dyDescent="0.25">
      <c r="C221" s="114"/>
      <c r="D221" s="114"/>
      <c r="E221" s="114"/>
      <c r="F221" s="114"/>
      <c r="G221" s="114"/>
    </row>
    <row r="222" spans="3:7" x14ac:dyDescent="0.25">
      <c r="C222" s="114"/>
      <c r="D222" s="114"/>
      <c r="E222" s="114"/>
      <c r="F222" s="114"/>
      <c r="G222" s="114"/>
    </row>
    <row r="223" spans="3:7" x14ac:dyDescent="0.25">
      <c r="C223" s="114"/>
      <c r="D223" s="114"/>
      <c r="E223" s="114"/>
      <c r="F223" s="114"/>
      <c r="G223" s="114"/>
    </row>
    <row r="224" spans="3:7" x14ac:dyDescent="0.25">
      <c r="C224" s="114"/>
      <c r="D224" s="114"/>
      <c r="E224" s="114"/>
      <c r="F224" s="114"/>
      <c r="G224" s="114"/>
    </row>
    <row r="225" spans="3:7" x14ac:dyDescent="0.25">
      <c r="C225" s="114"/>
      <c r="D225" s="114"/>
      <c r="E225" s="114"/>
      <c r="F225" s="114"/>
      <c r="G225" s="114"/>
    </row>
    <row r="226" spans="3:7" x14ac:dyDescent="0.25">
      <c r="C226" s="114"/>
      <c r="D226" s="114"/>
      <c r="E226" s="114"/>
      <c r="F226" s="114"/>
      <c r="G226" s="114"/>
    </row>
    <row r="227" spans="3:7" x14ac:dyDescent="0.25">
      <c r="C227" s="114"/>
      <c r="D227" s="114"/>
      <c r="E227" s="114"/>
      <c r="F227" s="114"/>
      <c r="G227" s="114"/>
    </row>
    <row r="228" spans="3:7" x14ac:dyDescent="0.25">
      <c r="C228" s="114"/>
      <c r="D228" s="114"/>
      <c r="E228" s="114"/>
      <c r="F228" s="114"/>
      <c r="G228" s="114"/>
    </row>
    <row r="229" spans="3:7" x14ac:dyDescent="0.25">
      <c r="C229" s="114"/>
      <c r="D229" s="114"/>
      <c r="E229" s="114"/>
      <c r="F229" s="114"/>
      <c r="G229" s="114"/>
    </row>
    <row r="230" spans="3:7" x14ac:dyDescent="0.25">
      <c r="C230" s="114"/>
      <c r="D230" s="114"/>
      <c r="E230" s="114"/>
      <c r="F230" s="114"/>
      <c r="G230" s="114"/>
    </row>
    <row r="231" spans="3:7" x14ac:dyDescent="0.25">
      <c r="C231" s="114"/>
      <c r="D231" s="114"/>
      <c r="E231" s="114"/>
      <c r="F231" s="114"/>
      <c r="G231" s="114"/>
    </row>
    <row r="232" spans="3:7" x14ac:dyDescent="0.25">
      <c r="C232" s="114"/>
      <c r="D232" s="114"/>
      <c r="E232" s="114"/>
      <c r="F232" s="114"/>
      <c r="G232" s="114"/>
    </row>
    <row r="233" spans="3:7" x14ac:dyDescent="0.25">
      <c r="C233" s="114"/>
      <c r="D233" s="114"/>
      <c r="E233" s="114"/>
      <c r="F233" s="114"/>
      <c r="G233" s="114"/>
    </row>
    <row r="234" spans="3:7" x14ac:dyDescent="0.25">
      <c r="C234" s="114"/>
      <c r="D234" s="114"/>
      <c r="E234" s="114"/>
      <c r="F234" s="114"/>
      <c r="G234" s="114"/>
    </row>
    <row r="235" spans="3:7" x14ac:dyDescent="0.25">
      <c r="C235" s="114"/>
      <c r="D235" s="114"/>
      <c r="E235" s="114"/>
      <c r="F235" s="114"/>
      <c r="G235" s="114"/>
    </row>
    <row r="236" spans="3:7" x14ac:dyDescent="0.25">
      <c r="C236" s="114"/>
      <c r="D236" s="114"/>
      <c r="E236" s="114"/>
      <c r="F236" s="114"/>
      <c r="G236" s="114"/>
    </row>
    <row r="237" spans="3:7" x14ac:dyDescent="0.25">
      <c r="C237" s="114"/>
      <c r="D237" s="114"/>
      <c r="E237" s="114"/>
      <c r="F237" s="114"/>
      <c r="G237" s="114"/>
    </row>
    <row r="238" spans="3:7" x14ac:dyDescent="0.25">
      <c r="C238" s="114"/>
      <c r="D238" s="114"/>
      <c r="E238" s="114"/>
      <c r="F238" s="114"/>
      <c r="G238" s="114"/>
    </row>
    <row r="239" spans="3:7" x14ac:dyDescent="0.25">
      <c r="C239" s="114"/>
      <c r="D239" s="114"/>
      <c r="E239" s="114"/>
      <c r="F239" s="114"/>
      <c r="G239" s="114"/>
    </row>
    <row r="240" spans="3:7" x14ac:dyDescent="0.25">
      <c r="C240" s="114"/>
      <c r="D240" s="114"/>
      <c r="E240" s="114"/>
      <c r="F240" s="114"/>
      <c r="G240" s="114"/>
    </row>
    <row r="241" spans="3:7" x14ac:dyDescent="0.25">
      <c r="C241" s="114"/>
      <c r="D241" s="114"/>
      <c r="E241" s="114"/>
      <c r="F241" s="114"/>
      <c r="G241" s="114"/>
    </row>
    <row r="242" spans="3:7" x14ac:dyDescent="0.25">
      <c r="C242" s="114"/>
      <c r="D242" s="114"/>
      <c r="E242" s="114"/>
      <c r="F242" s="114"/>
      <c r="G242" s="114"/>
    </row>
    <row r="243" spans="3:7" x14ac:dyDescent="0.25">
      <c r="C243" s="114"/>
      <c r="D243" s="114"/>
      <c r="E243" s="114"/>
      <c r="F243" s="114"/>
      <c r="G243" s="114"/>
    </row>
    <row r="244" spans="3:7" x14ac:dyDescent="0.25">
      <c r="C244" s="114"/>
      <c r="D244" s="114"/>
      <c r="E244" s="114"/>
      <c r="F244" s="114"/>
      <c r="G244" s="114"/>
    </row>
    <row r="245" spans="3:7" x14ac:dyDescent="0.25">
      <c r="C245" s="114"/>
      <c r="D245" s="114"/>
      <c r="E245" s="114"/>
      <c r="F245" s="114"/>
      <c r="G245" s="114"/>
    </row>
    <row r="246" spans="3:7" x14ac:dyDescent="0.25">
      <c r="C246" s="114"/>
      <c r="D246" s="114"/>
      <c r="E246" s="114"/>
      <c r="F246" s="114"/>
      <c r="G246" s="114"/>
    </row>
    <row r="247" spans="3:7" x14ac:dyDescent="0.25">
      <c r="C247" s="114"/>
      <c r="D247" s="114"/>
      <c r="E247" s="114"/>
      <c r="F247" s="114"/>
      <c r="G247" s="114"/>
    </row>
    <row r="248" spans="3:7" x14ac:dyDescent="0.25">
      <c r="C248" s="114"/>
      <c r="D248" s="114"/>
      <c r="E248" s="114"/>
      <c r="F248" s="114"/>
      <c r="G248" s="114"/>
    </row>
    <row r="249" spans="3:7" x14ac:dyDescent="0.25">
      <c r="C249" s="114"/>
      <c r="D249" s="114"/>
      <c r="E249" s="114"/>
      <c r="F249" s="114"/>
      <c r="G249" s="114"/>
    </row>
    <row r="250" spans="3:7" x14ac:dyDescent="0.25">
      <c r="C250" s="114"/>
      <c r="D250" s="114"/>
      <c r="E250" s="114"/>
      <c r="F250" s="114"/>
      <c r="G250" s="114"/>
    </row>
    <row r="251" spans="3:7" x14ac:dyDescent="0.25">
      <c r="C251" s="114"/>
      <c r="D251" s="114"/>
      <c r="E251" s="114"/>
      <c r="F251" s="114"/>
      <c r="G251" s="114"/>
    </row>
    <row r="252" spans="3:7" x14ac:dyDescent="0.25">
      <c r="C252" s="114"/>
      <c r="D252" s="114"/>
      <c r="E252" s="114"/>
      <c r="F252" s="114"/>
      <c r="G252" s="114"/>
    </row>
    <row r="253" spans="3:7" x14ac:dyDescent="0.25">
      <c r="C253" s="114"/>
      <c r="D253" s="114"/>
      <c r="E253" s="114"/>
      <c r="F253" s="114"/>
      <c r="G253" s="114"/>
    </row>
    <row r="254" spans="3:7" x14ac:dyDescent="0.25">
      <c r="C254" s="114"/>
      <c r="D254" s="114"/>
      <c r="E254" s="114"/>
      <c r="F254" s="114"/>
      <c r="G254" s="114"/>
    </row>
    <row r="255" spans="3:7" x14ac:dyDescent="0.25">
      <c r="C255" s="114"/>
      <c r="D255" s="114"/>
      <c r="E255" s="114"/>
      <c r="F255" s="114"/>
      <c r="G255" s="114"/>
    </row>
    <row r="256" spans="3:7" x14ac:dyDescent="0.25">
      <c r="C256" s="114"/>
      <c r="D256" s="114"/>
      <c r="E256" s="114"/>
      <c r="F256" s="114"/>
      <c r="G256" s="114"/>
    </row>
    <row r="257" spans="3:7" x14ac:dyDescent="0.25">
      <c r="C257" s="114"/>
      <c r="D257" s="114"/>
      <c r="E257" s="114"/>
      <c r="F257" s="114"/>
      <c r="G257" s="114"/>
    </row>
    <row r="258" spans="3:7" x14ac:dyDescent="0.25">
      <c r="C258" s="114"/>
      <c r="D258" s="114"/>
      <c r="E258" s="114"/>
      <c r="F258" s="114"/>
      <c r="G258" s="114"/>
    </row>
    <row r="259" spans="3:7" x14ac:dyDescent="0.25">
      <c r="C259" s="114"/>
      <c r="D259" s="114"/>
      <c r="E259" s="114"/>
      <c r="F259" s="114"/>
      <c r="G259" s="114"/>
    </row>
    <row r="260" spans="3:7" x14ac:dyDescent="0.25">
      <c r="C260" s="114"/>
      <c r="D260" s="114"/>
      <c r="E260" s="114"/>
      <c r="F260" s="114"/>
      <c r="G260" s="114"/>
    </row>
    <row r="261" spans="3:7" x14ac:dyDescent="0.25">
      <c r="C261" s="114"/>
      <c r="D261" s="114"/>
      <c r="E261" s="114"/>
      <c r="F261" s="114"/>
      <c r="G261" s="114"/>
    </row>
    <row r="262" spans="3:7" x14ac:dyDescent="0.25">
      <c r="C262" s="114"/>
      <c r="D262" s="114"/>
      <c r="E262" s="114"/>
      <c r="F262" s="114"/>
      <c r="G262" s="114"/>
    </row>
    <row r="263" spans="3:7" x14ac:dyDescent="0.25">
      <c r="C263" s="114"/>
      <c r="D263" s="114"/>
      <c r="E263" s="114"/>
      <c r="F263" s="114"/>
      <c r="G263" s="114"/>
    </row>
    <row r="264" spans="3:7" x14ac:dyDescent="0.25">
      <c r="C264" s="114"/>
      <c r="D264" s="114"/>
      <c r="E264" s="114"/>
      <c r="F264" s="114"/>
      <c r="G264" s="114"/>
    </row>
    <row r="265" spans="3:7" x14ac:dyDescent="0.25">
      <c r="C265" s="114"/>
      <c r="D265" s="114"/>
      <c r="E265" s="114"/>
      <c r="F265" s="114"/>
      <c r="G265" s="114"/>
    </row>
    <row r="266" spans="3:7" x14ac:dyDescent="0.25">
      <c r="C266" s="114"/>
      <c r="D266" s="114"/>
      <c r="E266" s="114"/>
      <c r="F266" s="114"/>
      <c r="G266" s="114"/>
    </row>
    <row r="267" spans="3:7" x14ac:dyDescent="0.25">
      <c r="C267" s="114"/>
      <c r="D267" s="114"/>
      <c r="E267" s="114"/>
      <c r="F267" s="114"/>
      <c r="G267" s="114"/>
    </row>
    <row r="268" spans="3:7" x14ac:dyDescent="0.25">
      <c r="C268" s="114"/>
      <c r="D268" s="114"/>
      <c r="E268" s="114"/>
      <c r="F268" s="114"/>
      <c r="G268" s="114"/>
    </row>
    <row r="269" spans="3:7" x14ac:dyDescent="0.25">
      <c r="C269" s="114"/>
      <c r="D269" s="114"/>
      <c r="E269" s="114"/>
      <c r="F269" s="114"/>
      <c r="G269" s="114"/>
    </row>
    <row r="270" spans="3:7" x14ac:dyDescent="0.25">
      <c r="C270" s="114"/>
      <c r="D270" s="114"/>
      <c r="E270" s="114"/>
      <c r="F270" s="114"/>
      <c r="G270" s="114"/>
    </row>
    <row r="271" spans="3:7" x14ac:dyDescent="0.25">
      <c r="C271" s="114"/>
      <c r="D271" s="114"/>
      <c r="E271" s="114"/>
      <c r="F271" s="114"/>
      <c r="G271" s="114"/>
    </row>
    <row r="272" spans="3:7" x14ac:dyDescent="0.25">
      <c r="C272" s="114"/>
      <c r="D272" s="114"/>
      <c r="E272" s="114"/>
      <c r="F272" s="114"/>
      <c r="G272" s="114"/>
    </row>
    <row r="273" spans="3:7" x14ac:dyDescent="0.25">
      <c r="C273" s="114"/>
      <c r="D273" s="114"/>
      <c r="E273" s="114"/>
      <c r="F273" s="114"/>
      <c r="G273" s="114"/>
    </row>
    <row r="274" spans="3:7" x14ac:dyDescent="0.25">
      <c r="C274" s="114"/>
      <c r="D274" s="114"/>
      <c r="E274" s="114"/>
      <c r="F274" s="114"/>
      <c r="G274" s="114"/>
    </row>
    <row r="275" spans="3:7" x14ac:dyDescent="0.25">
      <c r="C275" s="114"/>
      <c r="D275" s="114"/>
      <c r="E275" s="114"/>
      <c r="F275" s="114"/>
      <c r="G275" s="114"/>
    </row>
    <row r="276" spans="3:7" x14ac:dyDescent="0.25">
      <c r="C276" s="114"/>
      <c r="D276" s="114"/>
      <c r="E276" s="114"/>
      <c r="F276" s="114"/>
      <c r="G276" s="114"/>
    </row>
    <row r="277" spans="3:7" x14ac:dyDescent="0.25">
      <c r="C277" s="114"/>
      <c r="D277" s="114"/>
      <c r="E277" s="114"/>
      <c r="F277" s="114"/>
      <c r="G277" s="114"/>
    </row>
    <row r="278" spans="3:7" x14ac:dyDescent="0.25">
      <c r="C278" s="114"/>
      <c r="D278" s="114"/>
      <c r="E278" s="114"/>
      <c r="F278" s="114"/>
      <c r="G278" s="114"/>
    </row>
    <row r="279" spans="3:7" x14ac:dyDescent="0.25">
      <c r="C279" s="114"/>
      <c r="D279" s="114"/>
      <c r="E279" s="114"/>
      <c r="F279" s="114"/>
      <c r="G279" s="114"/>
    </row>
    <row r="280" spans="3:7" x14ac:dyDescent="0.25">
      <c r="C280" s="114"/>
      <c r="D280" s="114"/>
      <c r="E280" s="114"/>
      <c r="F280" s="114"/>
      <c r="G280" s="114"/>
    </row>
    <row r="281" spans="3:7" x14ac:dyDescent="0.25">
      <c r="C281" s="114"/>
      <c r="D281" s="114"/>
      <c r="E281" s="114"/>
      <c r="F281" s="114"/>
      <c r="G281" s="114"/>
    </row>
    <row r="282" spans="3:7" x14ac:dyDescent="0.25">
      <c r="C282" s="114"/>
      <c r="D282" s="114"/>
      <c r="E282" s="114"/>
      <c r="F282" s="114"/>
      <c r="G282" s="114"/>
    </row>
    <row r="283" spans="3:7" x14ac:dyDescent="0.25">
      <c r="C283" s="114"/>
      <c r="D283" s="114"/>
      <c r="E283" s="114"/>
      <c r="F283" s="114"/>
      <c r="G283" s="114"/>
    </row>
    <row r="284" spans="3:7" x14ac:dyDescent="0.25">
      <c r="C284" s="114"/>
      <c r="D284" s="114"/>
      <c r="E284" s="114"/>
      <c r="F284" s="114"/>
      <c r="G284" s="114"/>
    </row>
    <row r="285" spans="3:7" x14ac:dyDescent="0.25">
      <c r="C285" s="114"/>
      <c r="D285" s="114"/>
      <c r="E285" s="114"/>
      <c r="F285" s="114"/>
      <c r="G285" s="114"/>
    </row>
    <row r="286" spans="3:7" x14ac:dyDescent="0.25">
      <c r="C286" s="114"/>
      <c r="D286" s="114"/>
      <c r="E286" s="114"/>
      <c r="F286" s="114"/>
      <c r="G286" s="114"/>
    </row>
    <row r="287" spans="3:7" x14ac:dyDescent="0.25">
      <c r="C287" s="114"/>
      <c r="D287" s="114"/>
      <c r="E287" s="114"/>
      <c r="F287" s="114"/>
      <c r="G287" s="114"/>
    </row>
    <row r="288" spans="3:7" x14ac:dyDescent="0.25">
      <c r="C288" s="114"/>
      <c r="D288" s="114"/>
      <c r="E288" s="114"/>
      <c r="F288" s="114"/>
      <c r="G288" s="114"/>
    </row>
    <row r="289" spans="3:7" x14ac:dyDescent="0.25">
      <c r="C289" s="114"/>
      <c r="D289" s="114"/>
      <c r="E289" s="114"/>
      <c r="F289" s="114"/>
      <c r="G289" s="114"/>
    </row>
    <row r="290" spans="3:7" x14ac:dyDescent="0.25">
      <c r="C290" s="114"/>
      <c r="D290" s="114"/>
      <c r="E290" s="114"/>
      <c r="F290" s="114"/>
      <c r="G290" s="114"/>
    </row>
    <row r="291" spans="3:7" x14ac:dyDescent="0.25">
      <c r="C291" s="114"/>
      <c r="D291" s="114"/>
      <c r="E291" s="114"/>
      <c r="F291" s="114"/>
      <c r="G291" s="114"/>
    </row>
    <row r="292" spans="3:7" x14ac:dyDescent="0.25">
      <c r="C292" s="114"/>
      <c r="D292" s="114"/>
      <c r="E292" s="114"/>
      <c r="F292" s="114"/>
      <c r="G292" s="114"/>
    </row>
    <row r="293" spans="3:7" x14ac:dyDescent="0.25">
      <c r="C293" s="114"/>
      <c r="D293" s="114"/>
      <c r="E293" s="114"/>
      <c r="F293" s="114"/>
      <c r="G293" s="114"/>
    </row>
    <row r="294" spans="3:7" x14ac:dyDescent="0.25">
      <c r="C294" s="114"/>
      <c r="D294" s="114"/>
      <c r="E294" s="114"/>
      <c r="F294" s="114"/>
      <c r="G294" s="114"/>
    </row>
    <row r="295" spans="3:7" x14ac:dyDescent="0.25">
      <c r="C295" s="114"/>
      <c r="D295" s="114"/>
      <c r="E295" s="114"/>
      <c r="F295" s="114"/>
      <c r="G295" s="114"/>
    </row>
    <row r="296" spans="3:7" x14ac:dyDescent="0.25">
      <c r="C296" s="114"/>
      <c r="D296" s="114"/>
      <c r="E296" s="114"/>
      <c r="F296" s="114"/>
      <c r="G296" s="114"/>
    </row>
    <row r="297" spans="3:7" x14ac:dyDescent="0.25">
      <c r="C297" s="114"/>
      <c r="D297" s="114"/>
      <c r="E297" s="114"/>
      <c r="F297" s="114"/>
      <c r="G297" s="114"/>
    </row>
    <row r="298" spans="3:7" x14ac:dyDescent="0.25">
      <c r="C298" s="114"/>
      <c r="D298" s="114"/>
      <c r="E298" s="114"/>
      <c r="F298" s="114"/>
      <c r="G298" s="114"/>
    </row>
    <row r="299" spans="3:7" x14ac:dyDescent="0.25">
      <c r="C299" s="114"/>
      <c r="D299" s="114"/>
      <c r="E299" s="114"/>
      <c r="F299" s="114"/>
      <c r="G299" s="114"/>
    </row>
    <row r="300" spans="3:7" x14ac:dyDescent="0.25">
      <c r="C300" s="114"/>
      <c r="D300" s="114"/>
      <c r="E300" s="114"/>
      <c r="F300" s="114"/>
      <c r="G300" s="114"/>
    </row>
    <row r="301" spans="3:7" x14ac:dyDescent="0.25">
      <c r="C301" s="114"/>
      <c r="D301" s="114"/>
      <c r="E301" s="114"/>
      <c r="F301" s="114"/>
      <c r="G301" s="114"/>
    </row>
    <row r="302" spans="3:7" x14ac:dyDescent="0.25">
      <c r="C302" s="114"/>
      <c r="D302" s="114"/>
      <c r="E302" s="114"/>
      <c r="F302" s="114"/>
      <c r="G302" s="114"/>
    </row>
    <row r="303" spans="3:7" x14ac:dyDescent="0.25">
      <c r="C303" s="114"/>
      <c r="D303" s="114"/>
      <c r="E303" s="114"/>
      <c r="F303" s="114"/>
      <c r="G303" s="114"/>
    </row>
    <row r="304" spans="3:7" x14ac:dyDescent="0.25">
      <c r="C304" s="114"/>
      <c r="D304" s="114"/>
      <c r="E304" s="114"/>
      <c r="F304" s="114"/>
      <c r="G304" s="114"/>
    </row>
    <row r="305" spans="3:7" x14ac:dyDescent="0.25">
      <c r="C305" s="114"/>
      <c r="D305" s="114"/>
      <c r="E305" s="114"/>
      <c r="F305" s="114"/>
      <c r="G305" s="114"/>
    </row>
    <row r="306" spans="3:7" x14ac:dyDescent="0.25">
      <c r="C306" s="114"/>
      <c r="D306" s="114"/>
      <c r="E306" s="114"/>
      <c r="F306" s="114"/>
      <c r="G306" s="114"/>
    </row>
    <row r="307" spans="3:7" x14ac:dyDescent="0.25">
      <c r="C307" s="114"/>
      <c r="D307" s="114"/>
      <c r="E307" s="114"/>
      <c r="F307" s="114"/>
      <c r="G307" s="114"/>
    </row>
    <row r="308" spans="3:7" x14ac:dyDescent="0.25">
      <c r="C308" s="114"/>
      <c r="D308" s="114"/>
      <c r="E308" s="114"/>
      <c r="F308" s="114"/>
      <c r="G308" s="114"/>
    </row>
    <row r="309" spans="3:7" x14ac:dyDescent="0.25">
      <c r="C309" s="114"/>
      <c r="D309" s="114"/>
      <c r="E309" s="114"/>
      <c r="F309" s="114"/>
      <c r="G309" s="114"/>
    </row>
    <row r="310" spans="3:7" x14ac:dyDescent="0.25">
      <c r="C310" s="114"/>
      <c r="D310" s="114"/>
      <c r="E310" s="114"/>
      <c r="F310" s="114"/>
      <c r="G310" s="114"/>
    </row>
    <row r="311" spans="3:7" x14ac:dyDescent="0.25">
      <c r="C311" s="114"/>
      <c r="D311" s="114"/>
      <c r="E311" s="114"/>
      <c r="F311" s="114"/>
      <c r="G311" s="114"/>
    </row>
    <row r="312" spans="3:7" x14ac:dyDescent="0.25">
      <c r="C312" s="114"/>
      <c r="D312" s="114"/>
      <c r="E312" s="114"/>
      <c r="F312" s="114"/>
      <c r="G312" s="114"/>
    </row>
    <row r="313" spans="3:7" x14ac:dyDescent="0.25">
      <c r="C313" s="114"/>
      <c r="D313" s="114"/>
      <c r="E313" s="114"/>
      <c r="F313" s="114"/>
      <c r="G313" s="114"/>
    </row>
    <row r="314" spans="3:7" x14ac:dyDescent="0.25">
      <c r="C314" s="114"/>
      <c r="D314" s="114"/>
      <c r="E314" s="114"/>
      <c r="F314" s="114"/>
      <c r="G314" s="114"/>
    </row>
    <row r="315" spans="3:7" x14ac:dyDescent="0.25">
      <c r="C315" s="114"/>
      <c r="D315" s="114"/>
      <c r="E315" s="114"/>
      <c r="F315" s="114"/>
      <c r="G315" s="114"/>
    </row>
    <row r="316" spans="3:7" x14ac:dyDescent="0.25">
      <c r="C316" s="114"/>
      <c r="D316" s="114"/>
      <c r="E316" s="114"/>
      <c r="F316" s="114"/>
      <c r="G316" s="114"/>
    </row>
    <row r="317" spans="3:7" x14ac:dyDescent="0.25">
      <c r="C317" s="114"/>
      <c r="D317" s="114"/>
      <c r="E317" s="114"/>
      <c r="F317" s="114"/>
      <c r="G317" s="114"/>
    </row>
    <row r="318" spans="3:7" x14ac:dyDescent="0.25">
      <c r="C318" s="114"/>
      <c r="D318" s="114"/>
      <c r="E318" s="114"/>
      <c r="F318" s="114"/>
      <c r="G318" s="114"/>
    </row>
    <row r="319" spans="3:7" x14ac:dyDescent="0.25">
      <c r="C319" s="114"/>
      <c r="D319" s="114"/>
      <c r="E319" s="114"/>
      <c r="F319" s="114"/>
      <c r="G319" s="114"/>
    </row>
    <row r="320" spans="3:7" x14ac:dyDescent="0.25">
      <c r="C320" s="114"/>
      <c r="D320" s="114"/>
      <c r="E320" s="114"/>
      <c r="F320" s="114"/>
      <c r="G320" s="114"/>
    </row>
    <row r="321" spans="3:7" x14ac:dyDescent="0.25">
      <c r="C321" s="114"/>
      <c r="D321" s="114"/>
      <c r="E321" s="114"/>
      <c r="F321" s="114"/>
      <c r="G321" s="114"/>
    </row>
    <row r="322" spans="3:7" x14ac:dyDescent="0.25">
      <c r="C322" s="114"/>
      <c r="D322" s="114"/>
      <c r="E322" s="114"/>
      <c r="F322" s="114"/>
      <c r="G322" s="114"/>
    </row>
    <row r="323" spans="3:7" x14ac:dyDescent="0.25">
      <c r="C323" s="114"/>
      <c r="D323" s="114"/>
      <c r="E323" s="114"/>
      <c r="F323" s="114"/>
      <c r="G323" s="114"/>
    </row>
    <row r="324" spans="3:7" x14ac:dyDescent="0.25">
      <c r="C324" s="114"/>
      <c r="D324" s="114"/>
      <c r="E324" s="114"/>
      <c r="F324" s="114"/>
      <c r="G324" s="114"/>
    </row>
    <row r="325" spans="3:7" x14ac:dyDescent="0.25">
      <c r="C325" s="114"/>
      <c r="D325" s="114"/>
      <c r="E325" s="114"/>
      <c r="F325" s="114"/>
      <c r="G325" s="114"/>
    </row>
    <row r="326" spans="3:7" x14ac:dyDescent="0.25">
      <c r="C326" s="114"/>
      <c r="D326" s="114"/>
      <c r="E326" s="114"/>
      <c r="F326" s="114"/>
      <c r="G326" s="114"/>
    </row>
    <row r="327" spans="3:7" x14ac:dyDescent="0.25">
      <c r="C327" s="114"/>
      <c r="D327" s="114"/>
      <c r="E327" s="114"/>
      <c r="F327" s="114"/>
      <c r="G327" s="114"/>
    </row>
    <row r="328" spans="3:7" x14ac:dyDescent="0.25">
      <c r="C328" s="114"/>
      <c r="D328" s="114"/>
      <c r="E328" s="114"/>
      <c r="F328" s="114"/>
      <c r="G328" s="114"/>
    </row>
    <row r="329" spans="3:7" x14ac:dyDescent="0.25">
      <c r="C329" s="114"/>
      <c r="D329" s="114"/>
      <c r="E329" s="114"/>
      <c r="F329" s="114"/>
      <c r="G329" s="114"/>
    </row>
    <row r="330" spans="3:7" x14ac:dyDescent="0.25">
      <c r="C330" s="114"/>
      <c r="D330" s="114"/>
      <c r="E330" s="114"/>
      <c r="F330" s="114"/>
      <c r="G330" s="114"/>
    </row>
    <row r="331" spans="3:7" x14ac:dyDescent="0.25">
      <c r="C331" s="114"/>
      <c r="D331" s="114"/>
      <c r="E331" s="114"/>
      <c r="F331" s="114"/>
      <c r="G331" s="114"/>
    </row>
    <row r="332" spans="3:7" x14ac:dyDescent="0.25">
      <c r="C332" s="114"/>
      <c r="D332" s="114"/>
      <c r="E332" s="114"/>
      <c r="F332" s="114"/>
      <c r="G332" s="114"/>
    </row>
    <row r="333" spans="3:7" x14ac:dyDescent="0.25">
      <c r="C333" s="114"/>
      <c r="D333" s="114"/>
      <c r="E333" s="114"/>
      <c r="F333" s="114"/>
      <c r="G333" s="114"/>
    </row>
    <row r="334" spans="3:7" x14ac:dyDescent="0.25">
      <c r="C334" s="114"/>
      <c r="D334" s="114"/>
      <c r="E334" s="114"/>
      <c r="F334" s="114"/>
      <c r="G334" s="114"/>
    </row>
    <row r="335" spans="3:7" x14ac:dyDescent="0.25">
      <c r="C335" s="114"/>
      <c r="D335" s="114"/>
      <c r="E335" s="114"/>
      <c r="F335" s="114"/>
      <c r="G335" s="114"/>
    </row>
    <row r="336" spans="3:7" x14ac:dyDescent="0.25">
      <c r="C336" s="114"/>
      <c r="D336" s="114"/>
      <c r="E336" s="114"/>
      <c r="F336" s="114"/>
      <c r="G336" s="114"/>
    </row>
    <row r="337" spans="3:7" x14ac:dyDescent="0.25">
      <c r="C337" s="114"/>
      <c r="D337" s="114"/>
      <c r="E337" s="114"/>
      <c r="F337" s="114"/>
      <c r="G337" s="114"/>
    </row>
    <row r="338" spans="3:7" x14ac:dyDescent="0.25">
      <c r="C338" s="114"/>
      <c r="D338" s="114"/>
      <c r="E338" s="114"/>
      <c r="F338" s="114"/>
      <c r="G338" s="114"/>
    </row>
    <row r="339" spans="3:7" x14ac:dyDescent="0.25">
      <c r="C339" s="114"/>
      <c r="D339" s="114"/>
      <c r="E339" s="114"/>
      <c r="F339" s="114"/>
      <c r="G339" s="114"/>
    </row>
    <row r="340" spans="3:7" x14ac:dyDescent="0.25">
      <c r="C340" s="114"/>
      <c r="D340" s="114"/>
      <c r="E340" s="114"/>
      <c r="F340" s="114"/>
      <c r="G340" s="114"/>
    </row>
    <row r="341" spans="3:7" x14ac:dyDescent="0.25">
      <c r="C341" s="114"/>
      <c r="D341" s="114"/>
      <c r="E341" s="114"/>
      <c r="F341" s="114"/>
      <c r="G341" s="114"/>
    </row>
    <row r="342" spans="3:7" x14ac:dyDescent="0.25">
      <c r="C342" s="114"/>
      <c r="D342" s="114"/>
      <c r="E342" s="114"/>
      <c r="F342" s="114"/>
      <c r="G342" s="114"/>
    </row>
    <row r="343" spans="3:7" x14ac:dyDescent="0.25">
      <c r="C343" s="114"/>
      <c r="D343" s="114"/>
      <c r="E343" s="114"/>
      <c r="F343" s="114"/>
      <c r="G343" s="114"/>
    </row>
    <row r="344" spans="3:7" x14ac:dyDescent="0.25">
      <c r="C344" s="114"/>
      <c r="D344" s="114"/>
      <c r="E344" s="114"/>
      <c r="F344" s="114"/>
      <c r="G344" s="114"/>
    </row>
    <row r="345" spans="3:7" x14ac:dyDescent="0.25">
      <c r="C345" s="114"/>
      <c r="D345" s="114"/>
      <c r="E345" s="114"/>
      <c r="F345" s="114"/>
      <c r="G345" s="114"/>
    </row>
    <row r="346" spans="3:7" x14ac:dyDescent="0.25">
      <c r="C346" s="114"/>
      <c r="D346" s="114"/>
      <c r="E346" s="114"/>
      <c r="F346" s="114"/>
      <c r="G346" s="114"/>
    </row>
    <row r="347" spans="3:7" x14ac:dyDescent="0.25">
      <c r="C347" s="114"/>
      <c r="D347" s="114"/>
      <c r="E347" s="114"/>
      <c r="F347" s="114"/>
      <c r="G347" s="114"/>
    </row>
    <row r="348" spans="3:7" x14ac:dyDescent="0.25">
      <c r="C348" s="114"/>
      <c r="D348" s="114"/>
      <c r="E348" s="114"/>
      <c r="F348" s="114"/>
      <c r="G348" s="114"/>
    </row>
    <row r="349" spans="3:7" x14ac:dyDescent="0.25">
      <c r="C349" s="114"/>
      <c r="D349" s="114"/>
      <c r="E349" s="114"/>
      <c r="F349" s="114"/>
      <c r="G349" s="114"/>
    </row>
    <row r="350" spans="3:7" x14ac:dyDescent="0.25">
      <c r="C350" s="114"/>
      <c r="D350" s="114"/>
      <c r="E350" s="114"/>
      <c r="F350" s="114"/>
      <c r="G350" s="114"/>
    </row>
    <row r="351" spans="3:7" x14ac:dyDescent="0.25">
      <c r="C351" s="114"/>
      <c r="D351" s="114"/>
      <c r="E351" s="114"/>
      <c r="F351" s="114"/>
      <c r="G351" s="114"/>
    </row>
    <row r="352" spans="3:7" x14ac:dyDescent="0.25">
      <c r="C352" s="114"/>
      <c r="D352" s="114"/>
      <c r="E352" s="114"/>
      <c r="F352" s="114"/>
      <c r="G352" s="114"/>
    </row>
    <row r="353" spans="3:7" x14ac:dyDescent="0.25">
      <c r="C353" s="114"/>
      <c r="D353" s="114"/>
      <c r="E353" s="114"/>
      <c r="F353" s="114"/>
      <c r="G353" s="114"/>
    </row>
    <row r="354" spans="3:7" x14ac:dyDescent="0.25">
      <c r="C354" s="114"/>
      <c r="D354" s="114"/>
      <c r="E354" s="114"/>
      <c r="F354" s="114"/>
      <c r="G354" s="114"/>
    </row>
    <row r="355" spans="3:7" x14ac:dyDescent="0.25">
      <c r="C355" s="114"/>
      <c r="D355" s="114"/>
      <c r="E355" s="114"/>
      <c r="F355" s="114"/>
      <c r="G355" s="114"/>
    </row>
    <row r="356" spans="3:7" x14ac:dyDescent="0.25">
      <c r="C356" s="114"/>
      <c r="D356" s="114"/>
      <c r="E356" s="114"/>
      <c r="F356" s="114"/>
      <c r="G356" s="1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4156-8CF8-484A-9BDD-798F15426CE3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74"/>
      <c r="B1" s="175" t="s">
        <v>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x14ac:dyDescent="0.25">
      <c r="A2" s="174"/>
      <c r="B2" s="174"/>
      <c r="C2" s="174" t="s">
        <v>136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x14ac:dyDescent="0.25">
      <c r="A3" s="174"/>
      <c r="B3" s="174"/>
      <c r="C3" s="174"/>
      <c r="D3" s="111" t="s">
        <v>110</v>
      </c>
      <c r="E3" s="112" t="s">
        <v>111</v>
      </c>
      <c r="F3" s="112" t="s">
        <v>112</v>
      </c>
      <c r="G3" s="112" t="s">
        <v>113</v>
      </c>
      <c r="H3" s="112" t="s">
        <v>114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1" x14ac:dyDescent="0.25">
      <c r="A4" s="174"/>
      <c r="B4" s="174"/>
      <c r="C4" s="174"/>
      <c r="D4" s="111">
        <f>VLOOKUP($B$1,'ICF SLR Lookup'!$A$5:$F$7,2,FALSE)</f>
        <v>4.7211341248418998E-2</v>
      </c>
      <c r="E4" s="111">
        <f>VLOOKUP($B$1,'ICF SLR Lookup'!$A$5:$F$7,3,FALSE)</f>
        <v>0</v>
      </c>
      <c r="F4" s="111">
        <f>VLOOKUP($B$1,'ICF SLR Lookup'!$A$5:$F$7,4,FALSE)</f>
        <v>0</v>
      </c>
      <c r="G4" s="111">
        <f>VLOOKUP($B$1,'ICF SLR Lookup'!$A$5:$F$7,5,FALSE)</f>
        <v>0.24259022558161961</v>
      </c>
      <c r="H4" s="111">
        <f>VLOOKUP($B$1,'ICF SLR Lookup'!$A$5:$F$7,6,FALSE)</f>
        <v>0.16867647376862901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x14ac:dyDescent="0.25">
      <c r="A6" s="174"/>
      <c r="B6" s="176"/>
      <c r="C6" s="177" t="s">
        <v>137</v>
      </c>
      <c r="D6" s="177" t="s">
        <v>138</v>
      </c>
      <c r="E6" s="177" t="s">
        <v>111</v>
      </c>
      <c r="F6" s="177" t="s">
        <v>112</v>
      </c>
      <c r="G6" s="177" t="s">
        <v>113</v>
      </c>
      <c r="H6" s="177" t="s">
        <v>114</v>
      </c>
      <c r="I6" s="174"/>
      <c r="J6" s="178" t="s">
        <v>139</v>
      </c>
      <c r="K6" s="179" t="s">
        <v>140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1" x14ac:dyDescent="0.25">
      <c r="A7" s="174"/>
      <c r="B7" s="174">
        <v>1950</v>
      </c>
      <c r="C7" s="180">
        <v>-0.5</v>
      </c>
      <c r="D7" s="181"/>
      <c r="E7" s="181"/>
      <c r="F7" s="181"/>
      <c r="G7" s="181"/>
      <c r="H7" s="181"/>
      <c r="I7" s="180"/>
      <c r="J7" s="180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x14ac:dyDescent="0.25">
      <c r="A8" s="174"/>
      <c r="B8" s="174">
        <v>1955</v>
      </c>
      <c r="C8" s="180">
        <v>-0.5</v>
      </c>
      <c r="D8" s="181"/>
      <c r="E8" s="181"/>
      <c r="F8" s="181"/>
      <c r="G8" s="181"/>
      <c r="H8" s="181"/>
      <c r="I8" s="180"/>
      <c r="J8" s="180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x14ac:dyDescent="0.25">
      <c r="A9" s="174"/>
      <c r="B9" s="174">
        <v>1960</v>
      </c>
      <c r="C9" s="180">
        <v>-0.7</v>
      </c>
      <c r="D9" s="181"/>
      <c r="E9" s="181"/>
      <c r="F9" s="181"/>
      <c r="G9" s="181"/>
      <c r="H9" s="181"/>
      <c r="I9" s="180"/>
      <c r="J9" s="180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</row>
    <row r="10" spans="1:31" x14ac:dyDescent="0.25">
      <c r="A10" s="174"/>
      <c r="B10" s="174">
        <v>1965</v>
      </c>
      <c r="C10" s="180">
        <v>-0.5</v>
      </c>
      <c r="D10" s="181"/>
      <c r="E10" s="181"/>
      <c r="F10" s="181"/>
      <c r="G10" s="181"/>
      <c r="H10" s="181"/>
      <c r="I10" s="180"/>
      <c r="J10" s="180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x14ac:dyDescent="0.25">
      <c r="A11" s="174"/>
      <c r="B11" s="174">
        <v>1970</v>
      </c>
      <c r="C11" s="180">
        <v>-0.5</v>
      </c>
      <c r="D11" s="181"/>
      <c r="E11" s="181"/>
      <c r="F11" s="181"/>
      <c r="G11" s="181"/>
      <c r="H11" s="181"/>
      <c r="I11" s="180"/>
      <c r="J11" s="180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</row>
    <row r="12" spans="1:31" x14ac:dyDescent="0.25">
      <c r="A12" s="174"/>
      <c r="B12" s="174">
        <v>1975</v>
      </c>
      <c r="C12" s="180">
        <v>-0.5</v>
      </c>
      <c r="D12" s="181"/>
      <c r="E12" s="181"/>
      <c r="F12" s="181"/>
      <c r="G12" s="181"/>
      <c r="H12" s="181"/>
      <c r="I12" s="180"/>
      <c r="J12" s="180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</row>
    <row r="13" spans="1:31" x14ac:dyDescent="0.25">
      <c r="A13" s="174"/>
      <c r="B13" s="174">
        <v>1980</v>
      </c>
      <c r="C13" s="180">
        <v>-0.5</v>
      </c>
      <c r="D13" s="180"/>
      <c r="E13" s="180"/>
      <c r="F13" s="180"/>
      <c r="G13" s="180"/>
      <c r="H13" s="180"/>
      <c r="I13" s="180"/>
      <c r="J13" s="180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</row>
    <row r="14" spans="1:31" x14ac:dyDescent="0.25">
      <c r="A14" s="174"/>
      <c r="B14" s="174">
        <v>1985</v>
      </c>
      <c r="C14" s="180">
        <v>-0.2</v>
      </c>
      <c r="D14" s="181"/>
      <c r="E14" s="180"/>
      <c r="F14" s="180"/>
      <c r="G14" s="180"/>
      <c r="H14" s="180"/>
      <c r="I14" s="180"/>
      <c r="J14" s="180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x14ac:dyDescent="0.25">
      <c r="A15" s="174"/>
      <c r="B15" s="174">
        <v>1990</v>
      </c>
      <c r="C15" s="180">
        <f>HLOOKUP(B15,'CO2 and Temp Alt 0 Alt 1'!$J$1:$DP$9,9,FALSE)</f>
        <v>0.693400617</v>
      </c>
      <c r="D15" s="180"/>
      <c r="E15" s="180">
        <f>AVERAGE(C9:C14)</f>
        <v>-0.48333333333333339</v>
      </c>
      <c r="F15" s="180">
        <f>E15*E15</f>
        <v>0.23361111111111116</v>
      </c>
      <c r="G15" s="180">
        <f>AVERAGE($C$7:C15)</f>
        <v>-0.35628882033333337</v>
      </c>
      <c r="H15" s="180">
        <f>G15*G15</f>
        <v>0.12694172349451829</v>
      </c>
      <c r="I15" s="180"/>
      <c r="J15" s="180">
        <f>(SUMPRODUCT(E15:H15,$E$4:$H$4)+$D$4)*100</f>
        <v>-1.7808761755285811</v>
      </c>
      <c r="K15" s="182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</row>
    <row r="16" spans="1:31" x14ac:dyDescent="0.25">
      <c r="A16" s="174"/>
      <c r="B16" s="174">
        <v>1995</v>
      </c>
      <c r="C16" s="180">
        <f>HLOOKUP(B16,'CO2 and Temp Alt 0 Alt 1'!$J$1:$DP$9,9,FALSE)</f>
        <v>0.60087284399999996</v>
      </c>
      <c r="D16" s="180"/>
      <c r="E16" s="180">
        <f>AVERAGE(C10:C15)</f>
        <v>-0.2510998971666667</v>
      </c>
      <c r="F16" s="180">
        <f>E16*E16</f>
        <v>6.3051158357110587E-2</v>
      </c>
      <c r="G16" s="180">
        <f>AVERAGE($C$7:C16)</f>
        <v>-0.26057265390000006</v>
      </c>
      <c r="H16" s="180">
        <f>G16*G16</f>
        <v>6.7898107960489215E-2</v>
      </c>
      <c r="I16" s="180"/>
      <c r="J16" s="180">
        <f t="shared" ref="J16:J36" si="0">(SUMPRODUCT(E16:H16,$E$4:$H$4)+$D$4)*100</f>
        <v>-0.45482242152463104</v>
      </c>
      <c r="K16" s="182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x14ac:dyDescent="0.25">
      <c r="A17" s="174"/>
      <c r="B17" s="174">
        <v>2000</v>
      </c>
      <c r="C17" s="180">
        <f>HLOOKUP(B17,'CO2 and Temp Alt 0 Alt 1'!$J$1:$DP$9,9,FALSE)</f>
        <v>0.83500323399999998</v>
      </c>
      <c r="D17" s="180"/>
      <c r="E17" s="180">
        <f>AVERAGE(C11:C16)</f>
        <v>-6.7621089833333328E-2</v>
      </c>
      <c r="F17" s="180">
        <f>E17*E17</f>
        <v>4.572611790247736E-3</v>
      </c>
      <c r="G17" s="180">
        <f>AVERAGE($C$7:C17)</f>
        <v>-0.16097484590909095</v>
      </c>
      <c r="H17" s="180">
        <f>G17*G17</f>
        <v>2.5912901015455573E-2</v>
      </c>
      <c r="I17" s="180"/>
      <c r="J17" s="180">
        <f t="shared" si="0"/>
        <v>1.2531313834768736</v>
      </c>
      <c r="K17" s="182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</row>
    <row r="18" spans="1:31" x14ac:dyDescent="0.25">
      <c r="A18" s="174"/>
      <c r="B18" s="174">
        <v>2005</v>
      </c>
      <c r="C18" s="180">
        <f>HLOOKUP(B18,'CO2 and Temp Alt 0 Alt 1'!$J$1:$DP$9,9,FALSE)</f>
        <v>0.94525838900000003</v>
      </c>
      <c r="D18" s="180"/>
      <c r="E18" s="180">
        <f>AVERAGE(C12:C17)</f>
        <v>0.15487944916666666</v>
      </c>
      <c r="F18" s="180">
        <f>E18*E18</f>
        <v>2.3987643774170082E-2</v>
      </c>
      <c r="G18" s="180">
        <f>AVERAGE($C$7:C18)</f>
        <v>-6.8788743000000027E-2</v>
      </c>
      <c r="H18" s="180">
        <f>G18*G18</f>
        <v>4.7318911635200528E-3</v>
      </c>
      <c r="I18" s="180"/>
      <c r="J18" s="180">
        <f t="shared" si="0"/>
        <v>3.1322023282292428</v>
      </c>
      <c r="K18" s="182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</row>
    <row r="19" spans="1:31" x14ac:dyDescent="0.25">
      <c r="A19" s="174"/>
      <c r="B19" s="174">
        <v>2010</v>
      </c>
      <c r="C19" s="180">
        <f>HLOOKUP(B19,'CO2 and Temp Alt 0 Alt 1'!$J$1:$DP$9,9,FALSE)</f>
        <v>1.057970477</v>
      </c>
      <c r="D19" s="180"/>
      <c r="E19" s="180">
        <f>AVERAGE(C13:C18)</f>
        <v>0.39575584733333335</v>
      </c>
      <c r="F19" s="180">
        <f>E19*E19</f>
        <v>0.15662269069852466</v>
      </c>
      <c r="G19" s="180">
        <f>AVERAGE($C$7:C19)</f>
        <v>1.7885043153846127E-2</v>
      </c>
      <c r="H19" s="180">
        <f>G19*G19</f>
        <v>3.1987476861493818E-4</v>
      </c>
      <c r="I19" s="180"/>
      <c r="J19" s="180">
        <f t="shared" si="0"/>
        <v>5.1604033249665049</v>
      </c>
      <c r="K19" s="182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</row>
    <row r="20" spans="1:31" x14ac:dyDescent="0.25">
      <c r="A20" s="174"/>
      <c r="B20" s="174">
        <v>2015</v>
      </c>
      <c r="C20" s="180">
        <f>HLOOKUP(B20,'CO2 and Temp Alt 0 Alt 1'!$J$1:$DP$9,9,FALSE)</f>
        <v>1.2161785190000001</v>
      </c>
      <c r="D20" s="180"/>
      <c r="E20" s="180">
        <f t="shared" ref="E20:E36" si="1">AVERAGE(C14:C19)</f>
        <v>0.65541759350000006</v>
      </c>
      <c r="F20" s="180">
        <f t="shared" ref="F20:F36" si="2">E20*E20</f>
        <v>0.42957222186933131</v>
      </c>
      <c r="G20" s="180">
        <f>AVERAGE($C$7:C20)</f>
        <v>0.10347743428571425</v>
      </c>
      <c r="H20" s="180">
        <f t="shared" ref="H20:H36" si="3">G20*G20</f>
        <v>1.0707579406354311E-2</v>
      </c>
      <c r="I20" s="180"/>
      <c r="J20" s="180">
        <f t="shared" si="0"/>
        <v>7.412007211125907</v>
      </c>
      <c r="K20" s="182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</row>
    <row r="21" spans="1:31" x14ac:dyDescent="0.25">
      <c r="A21" s="174"/>
      <c r="B21" s="174">
        <v>2020</v>
      </c>
      <c r="C21" s="180">
        <f>HLOOKUP(B21,'CO2 and Temp Alt 0 Alt 1'!$J$1:$DP$9,9,FALSE)</f>
        <v>1.339886213</v>
      </c>
      <c r="D21" s="180"/>
      <c r="E21" s="180">
        <f t="shared" si="1"/>
        <v>0.8914473466666667</v>
      </c>
      <c r="F21" s="180">
        <f t="shared" si="2"/>
        <v>0.79467837187904022</v>
      </c>
      <c r="G21" s="180">
        <f>AVERAGE($C$7:C21)</f>
        <v>0.18590468619999995</v>
      </c>
      <c r="H21" s="180">
        <f t="shared" si="3"/>
        <v>3.4560552351120453E-2</v>
      </c>
      <c r="I21" s="180"/>
      <c r="J21" s="180">
        <f t="shared" si="0"/>
        <v>9.8139553112440296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</row>
    <row r="22" spans="1:31" x14ac:dyDescent="0.25">
      <c r="A22" s="174"/>
      <c r="B22" s="174">
        <v>2025</v>
      </c>
      <c r="C22" s="180">
        <f>HLOOKUP(B22,'CO2 and Temp Alt 0 Alt 1'!$J$1:$DP$9,9,FALSE)</f>
        <v>1.5743968230000001</v>
      </c>
      <c r="D22" s="180"/>
      <c r="E22" s="180">
        <f t="shared" si="1"/>
        <v>0.99919494599999992</v>
      </c>
      <c r="F22" s="180">
        <f t="shared" si="2"/>
        <v>0.99839054011194273</v>
      </c>
      <c r="G22" s="180">
        <f>AVERAGE($C$7:C22)</f>
        <v>0.27268544474999995</v>
      </c>
      <c r="H22" s="180">
        <f t="shared" si="3"/>
        <v>7.4357351778505276E-2</v>
      </c>
      <c r="I22" s="180"/>
      <c r="J22" s="180">
        <f t="shared" si="0"/>
        <v>12.590450069991753</v>
      </c>
      <c r="K22" s="182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1:31" x14ac:dyDescent="0.25">
      <c r="A23" s="174"/>
      <c r="B23" s="174">
        <v>2030</v>
      </c>
      <c r="C23" s="180">
        <f>HLOOKUP(B23,'CO2 and Temp Alt 0 Alt 1'!$J$1:$DP$9,9,FALSE)</f>
        <v>1.788818287</v>
      </c>
      <c r="D23" s="180"/>
      <c r="E23" s="180">
        <f t="shared" si="1"/>
        <v>1.1614489425000001</v>
      </c>
      <c r="F23" s="180">
        <f t="shared" si="2"/>
        <v>1.3489636460343686</v>
      </c>
      <c r="G23" s="180">
        <f>AVERAGE($C$7:C23)</f>
        <v>0.36186972958823521</v>
      </c>
      <c r="H23" s="180">
        <f t="shared" si="3"/>
        <v>0.13094970119226249</v>
      </c>
      <c r="I23" s="180"/>
      <c r="J23" s="180">
        <f t="shared" si="0"/>
        <v>15.708553441855514</v>
      </c>
      <c r="K23" s="182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1" x14ac:dyDescent="0.25">
      <c r="A24" s="174"/>
      <c r="B24" s="174">
        <v>2035</v>
      </c>
      <c r="C24" s="180">
        <f>HLOOKUP(B24,'CO2 and Temp Alt 0 Alt 1'!$J$1:$DP$9,9,FALSE)</f>
        <v>2.0395417500000002</v>
      </c>
      <c r="D24" s="180"/>
      <c r="E24" s="180">
        <f t="shared" si="1"/>
        <v>1.3204181179999999</v>
      </c>
      <c r="F24" s="180">
        <f t="shared" si="2"/>
        <v>1.7435040063426617</v>
      </c>
      <c r="G24" s="180">
        <f>AVERAGE($C$7:C24)</f>
        <v>0.45507373072222218</v>
      </c>
      <c r="H24" s="180">
        <f t="shared" si="3"/>
        <v>0.20709210039344159</v>
      </c>
      <c r="I24" s="180"/>
      <c r="J24" s="180">
        <f t="shared" si="0"/>
        <v>19.253934548029672</v>
      </c>
      <c r="K24" s="182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</row>
    <row r="25" spans="1:31" x14ac:dyDescent="0.25">
      <c r="A25" s="174"/>
      <c r="B25" s="174">
        <v>2040</v>
      </c>
      <c r="C25" s="180">
        <f>HLOOKUP(B25,'CO2 and Temp Alt 0 Alt 1'!$J$1:$DP$9,9,FALSE)</f>
        <v>2.3083091969999998</v>
      </c>
      <c r="D25" s="180"/>
      <c r="E25" s="180">
        <f t="shared" si="1"/>
        <v>1.5027986781666665</v>
      </c>
      <c r="F25" s="180">
        <f t="shared" si="2"/>
        <v>2.2584038670994802</v>
      </c>
      <c r="G25" s="180">
        <f>AVERAGE($C$7:C25)</f>
        <v>0.55261243947368421</v>
      </c>
      <c r="H25" s="180">
        <f t="shared" si="3"/>
        <v>0.30538050826105628</v>
      </c>
      <c r="I25" s="180"/>
      <c r="J25" s="180">
        <f t="shared" si="0"/>
        <v>23.278022489069581</v>
      </c>
      <c r="K25" s="182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</row>
    <row r="26" spans="1:31" x14ac:dyDescent="0.25">
      <c r="A26" s="174"/>
      <c r="B26" s="174">
        <v>2045</v>
      </c>
      <c r="C26" s="180">
        <f>HLOOKUP(B26,'CO2 and Temp Alt 0 Alt 1'!$J$1:$DP$9,9,FALSE)</f>
        <v>2.5593463459999999</v>
      </c>
      <c r="D26" s="180"/>
      <c r="E26" s="180">
        <f t="shared" si="1"/>
        <v>1.7111884648333333</v>
      </c>
      <c r="F26" s="180">
        <f t="shared" si="2"/>
        <v>2.9281659621786602</v>
      </c>
      <c r="G26" s="180">
        <f>AVERAGE($C$7:C26)</f>
        <v>0.65294913479999994</v>
      </c>
      <c r="H26" s="180">
        <f t="shared" si="3"/>
        <v>0.42634257263606851</v>
      </c>
      <c r="I26" s="180"/>
      <c r="J26" s="180">
        <f t="shared" si="0"/>
        <v>27.752438092257194</v>
      </c>
      <c r="K26" s="182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</row>
    <row r="27" spans="1:31" x14ac:dyDescent="0.25">
      <c r="A27" s="174"/>
      <c r="B27" s="174">
        <v>2050</v>
      </c>
      <c r="C27" s="180">
        <f>HLOOKUP(B27,'CO2 and Temp Alt 0 Alt 1'!$J$1:$DP$9,9,FALSE)</f>
        <v>2.8193108229999999</v>
      </c>
      <c r="D27" s="180"/>
      <c r="E27" s="180">
        <f t="shared" si="1"/>
        <v>1.9350497693333333</v>
      </c>
      <c r="F27" s="180">
        <f t="shared" si="2"/>
        <v>3.7444176097969861</v>
      </c>
      <c r="G27" s="180">
        <f>AVERAGE($C$7:C27)</f>
        <v>0.75610921519047614</v>
      </c>
      <c r="H27" s="180">
        <f t="shared" si="3"/>
        <v>0.57170114529595772</v>
      </c>
      <c r="I27" s="180"/>
      <c r="J27" s="180">
        <f t="shared" si="0"/>
        <v>32.70685795638267</v>
      </c>
      <c r="K27" s="182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</row>
    <row r="28" spans="1:31" x14ac:dyDescent="0.25">
      <c r="A28" s="174"/>
      <c r="B28" s="174">
        <v>2055</v>
      </c>
      <c r="C28" s="180">
        <f>HLOOKUP(B28,'CO2 and Temp Alt 0 Alt 1'!$J$1:$DP$9,9,FALSE)</f>
        <v>3.0403425720000001</v>
      </c>
      <c r="D28" s="180"/>
      <c r="E28" s="180">
        <f t="shared" si="1"/>
        <v>2.1816205376666669</v>
      </c>
      <c r="F28" s="180">
        <f t="shared" si="2"/>
        <v>4.7594681703689963</v>
      </c>
      <c r="G28" s="180">
        <f>AVERAGE($C$7:C28)</f>
        <v>0.85993800413636368</v>
      </c>
      <c r="H28" s="180">
        <f t="shared" si="3"/>
        <v>0.73949337095803258</v>
      </c>
      <c r="I28" s="180"/>
      <c r="J28" s="180">
        <f t="shared" si="0"/>
        <v>38.055902984654487</v>
      </c>
      <c r="K28" s="182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</row>
    <row r="29" spans="1:31" x14ac:dyDescent="0.25">
      <c r="A29" s="174"/>
      <c r="B29" s="174">
        <v>2060</v>
      </c>
      <c r="C29" s="180">
        <f>HLOOKUP(B29,'CO2 and Temp Alt 0 Alt 1'!$J$1:$DP$9,9,FALSE)</f>
        <v>3.2924010049999999</v>
      </c>
      <c r="D29" s="180"/>
      <c r="E29" s="180">
        <f t="shared" si="1"/>
        <v>2.4259448291666668</v>
      </c>
      <c r="F29" s="180">
        <f t="shared" si="2"/>
        <v>5.8852083141604883</v>
      </c>
      <c r="G29" s="180">
        <f>AVERAGE($C$7:C29)</f>
        <v>0.96569726504347819</v>
      </c>
      <c r="H29" s="180">
        <f t="shared" si="3"/>
        <v>0.93257120771245372</v>
      </c>
      <c r="I29" s="180"/>
      <c r="J29" s="180">
        <f t="shared" si="0"/>
        <v>43.878288147395786</v>
      </c>
      <c r="K29" s="182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1:31" x14ac:dyDescent="0.25">
      <c r="A30" s="174"/>
      <c r="B30" s="174">
        <v>2065</v>
      </c>
      <c r="C30" s="180">
        <f>HLOOKUP(B30,'CO2 and Temp Alt 0 Alt 1'!$J$1:$DP$9,9,FALSE)</f>
        <v>3.5152492089999998</v>
      </c>
      <c r="D30" s="180"/>
      <c r="E30" s="180">
        <f t="shared" si="1"/>
        <v>2.6765419488333335</v>
      </c>
      <c r="F30" s="180">
        <f t="shared" si="2"/>
        <v>7.1638768038645386</v>
      </c>
      <c r="G30" s="180">
        <f>AVERAGE($C$7:C30)</f>
        <v>1.0719285960416667</v>
      </c>
      <c r="H30" s="180">
        <f t="shared" si="3"/>
        <v>1.1490309150118587</v>
      </c>
      <c r="I30" s="180"/>
      <c r="J30" s="180">
        <f t="shared" si="0"/>
        <v>50.106522416489732</v>
      </c>
      <c r="K30" s="182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</row>
    <row r="31" spans="1:31" x14ac:dyDescent="0.25">
      <c r="A31" s="174"/>
      <c r="B31" s="174">
        <v>2070</v>
      </c>
      <c r="C31" s="180">
        <f>HLOOKUP(B31,'CO2 and Temp Alt 0 Alt 1'!$J$1:$DP$9,9,FALSE)</f>
        <v>3.7679337030000002</v>
      </c>
      <c r="D31" s="180"/>
      <c r="E31" s="180">
        <f t="shared" si="1"/>
        <v>2.9224931919999997</v>
      </c>
      <c r="F31" s="180">
        <f t="shared" si="2"/>
        <v>8.5409664572863466</v>
      </c>
      <c r="G31" s="180">
        <f>AVERAGE($C$7:C31)</f>
        <v>1.17976880032</v>
      </c>
      <c r="H31" s="180">
        <f t="shared" si="3"/>
        <v>1.3918544222084919</v>
      </c>
      <c r="I31" s="180"/>
      <c r="J31" s="180">
        <f t="shared" si="0"/>
        <v>56.81848165896055</v>
      </c>
      <c r="K31" s="182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</row>
    <row r="32" spans="1:31" x14ac:dyDescent="0.25">
      <c r="A32" s="174"/>
      <c r="B32" s="174">
        <v>2075</v>
      </c>
      <c r="C32" s="180">
        <f>HLOOKUP(B32,'CO2 and Temp Alt 0 Alt 1'!$J$1:$DP$9,9,FALSE)</f>
        <v>3.9802787909999999</v>
      </c>
      <c r="D32" s="180"/>
      <c r="E32" s="180">
        <f t="shared" si="1"/>
        <v>3.165763943</v>
      </c>
      <c r="F32" s="180">
        <f t="shared" si="2"/>
        <v>10.022061342798906</v>
      </c>
      <c r="G32" s="180">
        <f>AVERAGE($C$7:C32)</f>
        <v>1.2874807230384617</v>
      </c>
      <c r="H32" s="180">
        <f t="shared" si="3"/>
        <v>1.6576066121956401</v>
      </c>
      <c r="I32" s="180"/>
      <c r="J32" s="180">
        <f t="shared" si="0"/>
        <v>63.914081852303006</v>
      </c>
      <c r="K32" s="182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</row>
    <row r="33" spans="1:31" x14ac:dyDescent="0.25">
      <c r="A33" s="174"/>
      <c r="B33" s="174">
        <v>2080</v>
      </c>
      <c r="C33" s="180">
        <f>HLOOKUP(B33,'CO2 and Temp Alt 0 Alt 1'!$J$1:$DP$9,9,FALSE)</f>
        <v>4.2181604479999999</v>
      </c>
      <c r="D33" s="180"/>
      <c r="E33" s="180">
        <f t="shared" si="1"/>
        <v>3.4025860171666671</v>
      </c>
      <c r="F33" s="180">
        <f t="shared" si="2"/>
        <v>11.577591604218123</v>
      </c>
      <c r="G33" s="180">
        <f>AVERAGE($C$7:C33)</f>
        <v>1.3960244165555555</v>
      </c>
      <c r="H33" s="180">
        <f t="shared" si="3"/>
        <v>1.9488841716192793</v>
      </c>
      <c r="I33" s="180"/>
      <c r="J33" s="180">
        <f t="shared" si="0"/>
        <v>71.460412923031569</v>
      </c>
      <c r="K33" s="182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</row>
    <row r="34" spans="1:31" x14ac:dyDescent="0.25">
      <c r="A34" s="174"/>
      <c r="B34" s="174">
        <v>2085</v>
      </c>
      <c r="C34" s="180">
        <f>HLOOKUP(B34,'CO2 and Temp Alt 0 Alt 1'!$J$1:$DP$9,9,FALSE)</f>
        <v>4.4796464619999998</v>
      </c>
      <c r="D34" s="180"/>
      <c r="E34" s="180">
        <f t="shared" si="1"/>
        <v>3.6357276213333329</v>
      </c>
      <c r="F34" s="180">
        <f t="shared" si="2"/>
        <v>13.218515336526135</v>
      </c>
      <c r="G34" s="180">
        <f>AVERAGE($C$7:C34)</f>
        <v>1.5061537753214285</v>
      </c>
      <c r="H34" s="180">
        <f t="shared" si="3"/>
        <v>2.268499194914992</v>
      </c>
      <c r="I34" s="180"/>
      <c r="J34" s="180">
        <f t="shared" si="0"/>
        <v>79.523197030948694</v>
      </c>
      <c r="K34" s="182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</row>
    <row r="35" spans="1:31" x14ac:dyDescent="0.25">
      <c r="A35" s="174"/>
      <c r="B35" s="174">
        <v>2090</v>
      </c>
      <c r="C35" s="180">
        <f>HLOOKUP(B35,'CO2 and Temp Alt 0 Alt 1'!$J$1:$DP$9,9,FALSE)</f>
        <v>4.7177109169999998</v>
      </c>
      <c r="D35" s="180"/>
      <c r="E35" s="180">
        <f t="shared" si="1"/>
        <v>3.8756116029999994</v>
      </c>
      <c r="F35" s="180">
        <f t="shared" si="2"/>
        <v>15.020365297308224</v>
      </c>
      <c r="G35" s="180">
        <f>AVERAGE($C$7:C35)</f>
        <v>1.6168971250344826</v>
      </c>
      <c r="H35" s="180">
        <f t="shared" si="3"/>
        <v>2.6143563129447753</v>
      </c>
      <c r="I35" s="180"/>
      <c r="J35" s="180">
        <f t="shared" si="0"/>
        <v>88.043518359508539</v>
      </c>
      <c r="K35" s="182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</row>
    <row r="36" spans="1:31" x14ac:dyDescent="0.25">
      <c r="A36" s="174"/>
      <c r="B36" s="174">
        <v>2095</v>
      </c>
      <c r="C36" s="180">
        <f>HLOOKUP(B36,'CO2 and Temp Alt 0 Alt 1'!$J$1:$DP$9,9,FALSE)</f>
        <v>4.9752121499999999</v>
      </c>
      <c r="D36" s="180"/>
      <c r="E36" s="180">
        <f t="shared" si="1"/>
        <v>4.1131632549999999</v>
      </c>
      <c r="F36" s="180">
        <f t="shared" si="2"/>
        <v>16.918111962282193</v>
      </c>
      <c r="G36" s="180">
        <f>AVERAGE($C$7:C36)</f>
        <v>1.7288409591999998</v>
      </c>
      <c r="H36" s="180">
        <f t="shared" si="3"/>
        <v>2.9888910622075753</v>
      </c>
      <c r="I36" s="180"/>
      <c r="J36" s="180">
        <f t="shared" si="0"/>
        <v>97.076686438723641</v>
      </c>
      <c r="K36" s="182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</row>
    <row r="37" spans="1:31" x14ac:dyDescent="0.25">
      <c r="A37" s="174"/>
      <c r="B37" s="174">
        <v>2100</v>
      </c>
      <c r="C37" s="180">
        <f>HLOOKUP(B37,'CO2 and Temp Alt 0 Alt 1'!$J$1:$DP$9,9,FALSE)</f>
        <v>5.2021909830000004</v>
      </c>
      <c r="D37" s="180"/>
      <c r="E37" s="180">
        <f>AVERAGE(C31:C36)</f>
        <v>4.3564904118333327</v>
      </c>
      <c r="F37" s="180">
        <f>E37*E37</f>
        <v>18.97900870839576</v>
      </c>
      <c r="G37" s="180">
        <f>AVERAGE($C$7:C37)</f>
        <v>1.8408845083548386</v>
      </c>
      <c r="H37" s="180">
        <f>G37*G37</f>
        <v>3.3888557731008357</v>
      </c>
      <c r="I37" s="180"/>
      <c r="J37" s="180">
        <f>(SUMPRODUCT(E37:H37,$E$4:$H$4)+$D$4)*100</f>
        <v>106.54121713170383</v>
      </c>
      <c r="K37" s="182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</row>
    <row r="38" spans="1:31" x14ac:dyDescent="0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</row>
    <row r="39" spans="1:31" x14ac:dyDescent="0.2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</row>
    <row r="41" spans="1:31" x14ac:dyDescent="0.2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2" spans="1:31" x14ac:dyDescent="0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AED69-5A0B-460C-92F5-B59A1FB1FC95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74"/>
      <c r="B1" s="175" t="s">
        <v>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x14ac:dyDescent="0.25">
      <c r="A2" s="174"/>
      <c r="B2" s="174"/>
      <c r="C2" s="174" t="s">
        <v>136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x14ac:dyDescent="0.25">
      <c r="A3" s="174"/>
      <c r="B3" s="174"/>
      <c r="C3" s="174"/>
      <c r="D3" s="111" t="s">
        <v>110</v>
      </c>
      <c r="E3" s="112" t="s">
        <v>111</v>
      </c>
      <c r="F3" s="112" t="s">
        <v>112</v>
      </c>
      <c r="G3" s="112" t="s">
        <v>113</v>
      </c>
      <c r="H3" s="112" t="s">
        <v>114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1" x14ac:dyDescent="0.25">
      <c r="A4" s="174"/>
      <c r="B4" s="174"/>
      <c r="C4" s="174"/>
      <c r="D4" s="111">
        <f>VLOOKUP($B$1,'ICF SLR Lookup'!$A$5:$F$7,2,FALSE)</f>
        <v>4.7211341248418998E-2</v>
      </c>
      <c r="E4" s="111">
        <f>VLOOKUP($B$1,'ICF SLR Lookup'!$A$5:$F$7,3,FALSE)</f>
        <v>0</v>
      </c>
      <c r="F4" s="111">
        <f>VLOOKUP($B$1,'ICF SLR Lookup'!$A$5:$F$7,4,FALSE)</f>
        <v>0</v>
      </c>
      <c r="G4" s="111">
        <f>VLOOKUP($B$1,'ICF SLR Lookup'!$A$5:$F$7,5,FALSE)</f>
        <v>0.24259022558161961</v>
      </c>
      <c r="H4" s="111">
        <f>VLOOKUP($B$1,'ICF SLR Lookup'!$A$5:$F$7,6,FALSE)</f>
        <v>0.16867647376862901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x14ac:dyDescent="0.25">
      <c r="A6" s="174"/>
      <c r="B6" s="176"/>
      <c r="C6" s="177" t="s">
        <v>137</v>
      </c>
      <c r="D6" s="177" t="s">
        <v>138</v>
      </c>
      <c r="E6" s="177" t="s">
        <v>111</v>
      </c>
      <c r="F6" s="177" t="s">
        <v>112</v>
      </c>
      <c r="G6" s="177" t="s">
        <v>113</v>
      </c>
      <c r="H6" s="177" t="s">
        <v>114</v>
      </c>
      <c r="I6" s="174"/>
      <c r="J6" s="178" t="s">
        <v>139</v>
      </c>
      <c r="K6" s="179" t="s">
        <v>141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1" x14ac:dyDescent="0.25">
      <c r="A7" s="174"/>
      <c r="B7" s="174">
        <v>1950</v>
      </c>
      <c r="C7" s="180">
        <v>-0.5</v>
      </c>
      <c r="D7" s="181"/>
      <c r="E7" s="181"/>
      <c r="F7" s="181"/>
      <c r="G7" s="181"/>
      <c r="H7" s="181"/>
      <c r="I7" s="180"/>
      <c r="J7" s="180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x14ac:dyDescent="0.25">
      <c r="A8" s="174"/>
      <c r="B8" s="174">
        <v>1955</v>
      </c>
      <c r="C8" s="180">
        <v>-0.5</v>
      </c>
      <c r="D8" s="181"/>
      <c r="E8" s="181"/>
      <c r="F8" s="181"/>
      <c r="G8" s="181"/>
      <c r="H8" s="181"/>
      <c r="I8" s="180"/>
      <c r="J8" s="180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x14ac:dyDescent="0.25">
      <c r="A9" s="174"/>
      <c r="B9" s="174">
        <v>1960</v>
      </c>
      <c r="C9" s="180">
        <v>-0.7</v>
      </c>
      <c r="D9" s="181"/>
      <c r="E9" s="181"/>
      <c r="F9" s="181"/>
      <c r="G9" s="181"/>
      <c r="H9" s="181"/>
      <c r="I9" s="180"/>
      <c r="J9" s="180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</row>
    <row r="10" spans="1:31" x14ac:dyDescent="0.25">
      <c r="A10" s="174"/>
      <c r="B10" s="174">
        <v>1965</v>
      </c>
      <c r="C10" s="180">
        <v>-0.5</v>
      </c>
      <c r="D10" s="181"/>
      <c r="E10" s="181"/>
      <c r="F10" s="181"/>
      <c r="G10" s="181"/>
      <c r="H10" s="181"/>
      <c r="I10" s="180"/>
      <c r="J10" s="180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x14ac:dyDescent="0.25">
      <c r="A11" s="174"/>
      <c r="B11" s="174">
        <v>1970</v>
      </c>
      <c r="C11" s="180">
        <v>-0.5</v>
      </c>
      <c r="D11" s="181"/>
      <c r="E11" s="181"/>
      <c r="F11" s="181"/>
      <c r="G11" s="181"/>
      <c r="H11" s="181"/>
      <c r="I11" s="180"/>
      <c r="J11" s="180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</row>
    <row r="12" spans="1:31" x14ac:dyDescent="0.25">
      <c r="A12" s="174"/>
      <c r="B12" s="174">
        <v>1975</v>
      </c>
      <c r="C12" s="180">
        <v>-0.5</v>
      </c>
      <c r="D12" s="181"/>
      <c r="E12" s="181"/>
      <c r="F12" s="181"/>
      <c r="G12" s="181"/>
      <c r="H12" s="181"/>
      <c r="I12" s="180"/>
      <c r="J12" s="180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</row>
    <row r="13" spans="1:31" x14ac:dyDescent="0.25">
      <c r="A13" s="174"/>
      <c r="B13" s="174">
        <v>1980</v>
      </c>
      <c r="C13" s="180">
        <v>-0.5</v>
      </c>
      <c r="D13" s="180"/>
      <c r="E13" s="180"/>
      <c r="F13" s="180"/>
      <c r="G13" s="180"/>
      <c r="H13" s="180"/>
      <c r="I13" s="180"/>
      <c r="J13" s="180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</row>
    <row r="14" spans="1:31" x14ac:dyDescent="0.25">
      <c r="A14" s="174"/>
      <c r="B14" s="174">
        <v>1985</v>
      </c>
      <c r="C14" s="180">
        <v>-0.2</v>
      </c>
      <c r="D14" s="181"/>
      <c r="E14" s="180"/>
      <c r="F14" s="180"/>
      <c r="G14" s="180"/>
      <c r="H14" s="180"/>
      <c r="I14" s="180"/>
      <c r="J14" s="180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x14ac:dyDescent="0.25">
      <c r="A15" s="174"/>
      <c r="B15" s="174">
        <v>1990</v>
      </c>
      <c r="C15" s="180">
        <f>HLOOKUP(B15,'CO2 and Temp Alt 0 Alt 1'!$J$1:$DP$29,29,FALSE)</f>
        <v>0.693400617</v>
      </c>
      <c r="D15" s="180"/>
      <c r="E15" s="180">
        <f>AVERAGE(C9:C14)</f>
        <v>-0.48333333333333339</v>
      </c>
      <c r="F15" s="180">
        <f>E15*E15</f>
        <v>0.23361111111111116</v>
      </c>
      <c r="G15" s="180">
        <f>AVERAGE($C$7:C15)</f>
        <v>-0.35628882033333337</v>
      </c>
      <c r="H15" s="180">
        <f>G15*G15</f>
        <v>0.12694172349451829</v>
      </c>
      <c r="I15" s="180"/>
      <c r="J15" s="180">
        <f>(SUMPRODUCT(E15:H15,$E$4:$H$4)+$D$4)*100</f>
        <v>-1.7808761755285811</v>
      </c>
      <c r="K15" s="183">
        <f>J15-'ICF SLR Module (1)'!J15</f>
        <v>0</v>
      </c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</row>
    <row r="16" spans="1:31" x14ac:dyDescent="0.25">
      <c r="A16" s="174"/>
      <c r="B16" s="174">
        <v>1995</v>
      </c>
      <c r="C16" s="180">
        <f>HLOOKUP(B16,'CO2 and Temp Alt 0 Alt 1'!$J$1:$DP$29,29,FALSE)</f>
        <v>0.60087284399999996</v>
      </c>
      <c r="D16" s="180"/>
      <c r="E16" s="180">
        <f>AVERAGE(C10:C15)</f>
        <v>-0.2510998971666667</v>
      </c>
      <c r="F16" s="180">
        <f>E16*E16</f>
        <v>6.3051158357110587E-2</v>
      </c>
      <c r="G16" s="180">
        <f>AVERAGE($C$7:C16)</f>
        <v>-0.26057265390000006</v>
      </c>
      <c r="H16" s="180">
        <f>G16*G16</f>
        <v>6.7898107960489215E-2</v>
      </c>
      <c r="I16" s="180"/>
      <c r="J16" s="180">
        <f t="shared" ref="J16:J36" si="0">(SUMPRODUCT(E16:H16,$E$4:$H$4)+$D$4)*100</f>
        <v>-0.45482242152463104</v>
      </c>
      <c r="K16" s="183">
        <f>J16-'ICF SLR Module (1)'!J16</f>
        <v>0</v>
      </c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x14ac:dyDescent="0.25">
      <c r="A17" s="174"/>
      <c r="B17" s="174">
        <v>2000</v>
      </c>
      <c r="C17" s="180">
        <f>HLOOKUP(B17,'CO2 and Temp Alt 0 Alt 1'!$J$1:$DP$29,29,FALSE)</f>
        <v>0.83500323399999998</v>
      </c>
      <c r="D17" s="180"/>
      <c r="E17" s="180">
        <f>AVERAGE(C11:C16)</f>
        <v>-6.7621089833333328E-2</v>
      </c>
      <c r="F17" s="180">
        <f>E17*E17</f>
        <v>4.572611790247736E-3</v>
      </c>
      <c r="G17" s="180">
        <f>AVERAGE($C$7:C17)</f>
        <v>-0.16097484590909095</v>
      </c>
      <c r="H17" s="180">
        <f>G17*G17</f>
        <v>2.5912901015455573E-2</v>
      </c>
      <c r="I17" s="180"/>
      <c r="J17" s="180">
        <f t="shared" si="0"/>
        <v>1.2531313834768736</v>
      </c>
      <c r="K17" s="183">
        <f>J17-'ICF SLR Module (1)'!J17</f>
        <v>0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</row>
    <row r="18" spans="1:31" x14ac:dyDescent="0.25">
      <c r="A18" s="174"/>
      <c r="B18" s="174">
        <v>2005</v>
      </c>
      <c r="C18" s="180">
        <f>HLOOKUP(B18,'CO2 and Temp Alt 0 Alt 1'!$J$1:$DP$29,29,FALSE)</f>
        <v>0.94525838900000003</v>
      </c>
      <c r="D18" s="180"/>
      <c r="E18" s="180">
        <f>AVERAGE(C12:C17)</f>
        <v>0.15487944916666666</v>
      </c>
      <c r="F18" s="180">
        <f>E18*E18</f>
        <v>2.3987643774170082E-2</v>
      </c>
      <c r="G18" s="180">
        <f>AVERAGE($C$7:C18)</f>
        <v>-6.8788743000000027E-2</v>
      </c>
      <c r="H18" s="180">
        <f>G18*G18</f>
        <v>4.7318911635200528E-3</v>
      </c>
      <c r="I18" s="180"/>
      <c r="J18" s="180">
        <f t="shared" si="0"/>
        <v>3.1322023282292428</v>
      </c>
      <c r="K18" s="183">
        <f>J18-'ICF SLR Module (1)'!J18</f>
        <v>0</v>
      </c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</row>
    <row r="19" spans="1:31" x14ac:dyDescent="0.25">
      <c r="A19" s="174"/>
      <c r="B19" s="174">
        <v>2010</v>
      </c>
      <c r="C19" s="180">
        <f>HLOOKUP(B19,'CO2 and Temp Alt 0 Alt 1'!$J$1:$DP$29,29,FALSE)</f>
        <v>1.057970477</v>
      </c>
      <c r="D19" s="180"/>
      <c r="E19" s="180">
        <f>AVERAGE(C13:C18)</f>
        <v>0.39575584733333335</v>
      </c>
      <c r="F19" s="180">
        <f>E19*E19</f>
        <v>0.15662269069852466</v>
      </c>
      <c r="G19" s="180">
        <f>AVERAGE($C$7:C19)</f>
        <v>1.7885043153846127E-2</v>
      </c>
      <c r="H19" s="180">
        <f>G19*G19</f>
        <v>3.1987476861493818E-4</v>
      </c>
      <c r="I19" s="180"/>
      <c r="J19" s="180">
        <f t="shared" si="0"/>
        <v>5.1604033249665049</v>
      </c>
      <c r="K19" s="183">
        <f>J19-'ICF SLR Module (1)'!J19</f>
        <v>0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</row>
    <row r="20" spans="1:31" x14ac:dyDescent="0.25">
      <c r="A20" s="174"/>
      <c r="B20" s="174">
        <v>2015</v>
      </c>
      <c r="C20" s="180">
        <f>HLOOKUP(B20,'CO2 and Temp Alt 0 Alt 1'!$J$1:$DP$29,29,FALSE)</f>
        <v>1.2161785190000001</v>
      </c>
      <c r="D20" s="180"/>
      <c r="E20" s="180">
        <f t="shared" ref="E20:E36" si="1">AVERAGE(C14:C19)</f>
        <v>0.65541759350000006</v>
      </c>
      <c r="F20" s="180">
        <f t="shared" ref="F20:F36" si="2">E20*E20</f>
        <v>0.42957222186933131</v>
      </c>
      <c r="G20" s="180">
        <f>AVERAGE($C$7:C20)</f>
        <v>0.10347743428571425</v>
      </c>
      <c r="H20" s="180">
        <f t="shared" ref="H20:H36" si="3">G20*G20</f>
        <v>1.0707579406354311E-2</v>
      </c>
      <c r="I20" s="180"/>
      <c r="J20" s="180">
        <f t="shared" si="0"/>
        <v>7.412007211125907</v>
      </c>
      <c r="K20" s="183">
        <f>J20-'ICF SLR Module (1)'!J20</f>
        <v>0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</row>
    <row r="21" spans="1:31" x14ac:dyDescent="0.25">
      <c r="A21" s="174"/>
      <c r="B21" s="174">
        <v>2020</v>
      </c>
      <c r="C21" s="180">
        <f>HLOOKUP(B21,'CO2 and Temp Alt 0 Alt 1'!$J$1:$DP$29,29,FALSE)</f>
        <v>1.339886213</v>
      </c>
      <c r="D21" s="180"/>
      <c r="E21" s="180">
        <f t="shared" si="1"/>
        <v>0.8914473466666667</v>
      </c>
      <c r="F21" s="180">
        <f t="shared" si="2"/>
        <v>0.79467837187904022</v>
      </c>
      <c r="G21" s="180">
        <f>AVERAGE($C$7:C21)</f>
        <v>0.18590468619999995</v>
      </c>
      <c r="H21" s="180">
        <f t="shared" si="3"/>
        <v>3.4560552351120453E-2</v>
      </c>
      <c r="I21" s="180"/>
      <c r="J21" s="180">
        <f t="shared" si="0"/>
        <v>9.8139553112440296</v>
      </c>
      <c r="K21" s="183">
        <f>J21-'ICF SLR Module (1)'!J21</f>
        <v>0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</row>
    <row r="22" spans="1:31" x14ac:dyDescent="0.25">
      <c r="A22" s="174"/>
      <c r="B22" s="174">
        <v>2025</v>
      </c>
      <c r="C22" s="180">
        <f>HLOOKUP(B22,'CO2 and Temp Alt 0 Alt 1'!$J$1:$DP$29,29,FALSE)</f>
        <v>1.5743968230000001</v>
      </c>
      <c r="D22" s="180"/>
      <c r="E22" s="180">
        <f t="shared" si="1"/>
        <v>0.99919494599999992</v>
      </c>
      <c r="F22" s="180">
        <f t="shared" si="2"/>
        <v>0.99839054011194273</v>
      </c>
      <c r="G22" s="180">
        <f>AVERAGE($C$7:C22)</f>
        <v>0.27268544474999995</v>
      </c>
      <c r="H22" s="180">
        <f t="shared" si="3"/>
        <v>7.4357351778505276E-2</v>
      </c>
      <c r="I22" s="180"/>
      <c r="J22" s="180">
        <f t="shared" si="0"/>
        <v>12.590450069991753</v>
      </c>
      <c r="K22" s="183">
        <f>J22-'ICF SLR Module (1)'!J22</f>
        <v>0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1:31" x14ac:dyDescent="0.25">
      <c r="A23" s="174"/>
      <c r="B23" s="174">
        <v>2030</v>
      </c>
      <c r="C23" s="180">
        <f>HLOOKUP(B23,'CO2 and Temp Alt 0 Alt 1'!$J$1:$DP$29,29,FALSE)</f>
        <v>1.788746787</v>
      </c>
      <c r="D23" s="180"/>
      <c r="E23" s="180">
        <f t="shared" si="1"/>
        <v>1.1614489425000001</v>
      </c>
      <c r="F23" s="180">
        <f t="shared" si="2"/>
        <v>1.3489636460343686</v>
      </c>
      <c r="G23" s="180">
        <f>AVERAGE($C$7:C23)</f>
        <v>0.36186552370588232</v>
      </c>
      <c r="H23" s="180">
        <f t="shared" si="3"/>
        <v>0.13094665724693247</v>
      </c>
      <c r="I23" s="180"/>
      <c r="J23" s="180">
        <f t="shared" si="0"/>
        <v>15.708400067064176</v>
      </c>
      <c r="K23" s="183">
        <f>J23-'ICF SLR Module (1)'!J23</f>
        <v>-1.5337479133847864E-4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1" x14ac:dyDescent="0.25">
      <c r="A24" s="174"/>
      <c r="B24" s="174">
        <v>2035</v>
      </c>
      <c r="C24" s="180">
        <f>HLOOKUP(B24,'CO2 and Temp Alt 0 Alt 1'!$J$1:$DP$29,29,FALSE)</f>
        <v>2.0394234500000001</v>
      </c>
      <c r="D24" s="180"/>
      <c r="E24" s="180">
        <f t="shared" si="1"/>
        <v>1.3204062013333333</v>
      </c>
      <c r="F24" s="180">
        <f t="shared" si="2"/>
        <v>1.7434725365195232</v>
      </c>
      <c r="G24" s="180">
        <f>AVERAGE($C$7:C24)</f>
        <v>0.4550631862777777</v>
      </c>
      <c r="H24" s="180">
        <f t="shared" si="3"/>
        <v>0.2070825035052834</v>
      </c>
      <c r="I24" s="180"/>
      <c r="J24" s="180">
        <f t="shared" si="0"/>
        <v>19.253516873188662</v>
      </c>
      <c r="K24" s="183">
        <f>J24-'ICF SLR Module (1)'!J24</f>
        <v>-4.1767484101029595E-4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</row>
    <row r="25" spans="1:31" x14ac:dyDescent="0.25">
      <c r="A25" s="174"/>
      <c r="B25" s="174">
        <v>2040</v>
      </c>
      <c r="C25" s="180">
        <f>HLOOKUP(B25,'CO2 and Temp Alt 0 Alt 1'!$J$1:$DP$29,29,FALSE)</f>
        <v>2.3082023970000001</v>
      </c>
      <c r="D25" s="180"/>
      <c r="E25" s="180">
        <f t="shared" si="1"/>
        <v>1.5027670448333332</v>
      </c>
      <c r="F25" s="180">
        <f t="shared" si="2"/>
        <v>2.2583087910371096</v>
      </c>
      <c r="G25" s="180">
        <f>AVERAGE($C$7:C25)</f>
        <v>0.55259682894736839</v>
      </c>
      <c r="H25" s="180">
        <f t="shared" si="3"/>
        <v>0.3053632553626871</v>
      </c>
      <c r="I25" s="180"/>
      <c r="J25" s="180">
        <f t="shared" si="0"/>
        <v>23.27735277715362</v>
      </c>
      <c r="K25" s="183">
        <f>J25-'ICF SLR Module (1)'!J25</f>
        <v>-6.6971191596110202E-4</v>
      </c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</row>
    <row r="26" spans="1:31" x14ac:dyDescent="0.25">
      <c r="A26" s="174"/>
      <c r="B26" s="174">
        <v>2045</v>
      </c>
      <c r="C26" s="180">
        <f>HLOOKUP(B26,'CO2 and Temp Alt 0 Alt 1'!$J$1:$DP$29,29,FALSE)</f>
        <v>2.5592180459999998</v>
      </c>
      <c r="D26" s="180"/>
      <c r="E26" s="180">
        <f t="shared" si="1"/>
        <v>1.7111390315000001</v>
      </c>
      <c r="F26" s="180">
        <f t="shared" si="2"/>
        <v>2.9279967851227586</v>
      </c>
      <c r="G26" s="180">
        <f>AVERAGE($C$7:C26)</f>
        <v>0.65292788979999994</v>
      </c>
      <c r="H26" s="180">
        <f t="shared" si="3"/>
        <v>0.42631482927868086</v>
      </c>
      <c r="I26" s="180"/>
      <c r="J26" s="180">
        <f t="shared" si="0"/>
        <v>27.751454744153481</v>
      </c>
      <c r="K26" s="183">
        <f>J26-'ICF SLR Module (1)'!J26</f>
        <v>-9.8334810371270009E-4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</row>
    <row r="27" spans="1:31" x14ac:dyDescent="0.25">
      <c r="A27" s="174"/>
      <c r="B27" s="174">
        <v>2050</v>
      </c>
      <c r="C27" s="180">
        <f>HLOOKUP(B27,'CO2 and Temp Alt 0 Alt 1'!$J$1:$DP$29,29,FALSE)</f>
        <v>2.8191991230000002</v>
      </c>
      <c r="D27" s="180"/>
      <c r="E27" s="180">
        <f t="shared" si="1"/>
        <v>1.9349789526666665</v>
      </c>
      <c r="F27" s="180">
        <f t="shared" si="2"/>
        <v>3.7441435472629898</v>
      </c>
      <c r="G27" s="180">
        <f>AVERAGE($C$7:C27)</f>
        <v>0.75608366280952377</v>
      </c>
      <c r="H27" s="180">
        <f t="shared" si="3"/>
        <v>0.57166250516746564</v>
      </c>
      <c r="I27" s="180"/>
      <c r="J27" s="180">
        <f t="shared" si="0"/>
        <v>32.705586312534741</v>
      </c>
      <c r="K27" s="183">
        <f>J27-'ICF SLR Module (1)'!J27</f>
        <v>-1.2716438479287717E-3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</row>
    <row r="28" spans="1:31" x14ac:dyDescent="0.25">
      <c r="A28" s="174"/>
      <c r="B28" s="174">
        <v>2055</v>
      </c>
      <c r="C28" s="180">
        <f>HLOOKUP(B28,'CO2 and Temp Alt 0 Alt 1'!$J$1:$DP$29,29,FALSE)</f>
        <v>3.0402159719999999</v>
      </c>
      <c r="D28" s="180"/>
      <c r="E28" s="180">
        <f t="shared" si="1"/>
        <v>2.1815311043333332</v>
      </c>
      <c r="F28" s="180">
        <f t="shared" si="2"/>
        <v>4.7590779591738119</v>
      </c>
      <c r="G28" s="180">
        <f>AVERAGE($C$7:C28)</f>
        <v>0.85990785868181807</v>
      </c>
      <c r="H28" s="180">
        <f t="shared" si="3"/>
        <v>0.73944152542274955</v>
      </c>
      <c r="I28" s="180"/>
      <c r="J28" s="180">
        <f t="shared" si="0"/>
        <v>38.054297173185411</v>
      </c>
      <c r="K28" s="183">
        <f>J28-'ICF SLR Module (1)'!J28</f>
        <v>-1.6058114690764569E-3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</row>
    <row r="29" spans="1:31" x14ac:dyDescent="0.25">
      <c r="A29" s="174"/>
      <c r="B29" s="174">
        <v>2060</v>
      </c>
      <c r="C29" s="180">
        <f>HLOOKUP(B29,'CO2 and Temp Alt 0 Alt 1'!$J$1:$DP$29,29,FALSE)</f>
        <v>3.2922876049999998</v>
      </c>
      <c r="D29" s="180"/>
      <c r="E29" s="180">
        <f t="shared" si="1"/>
        <v>2.4258342958333334</v>
      </c>
      <c r="F29" s="180">
        <f t="shared" si="2"/>
        <v>5.8846720308412044</v>
      </c>
      <c r="G29" s="180">
        <f>AVERAGE($C$7:C29)</f>
        <v>0.96566349982608679</v>
      </c>
      <c r="H29" s="180">
        <f t="shared" si="3"/>
        <v>0.93250599489636676</v>
      </c>
      <c r="I29" s="180"/>
      <c r="J29" s="180">
        <f t="shared" si="0"/>
        <v>43.876369049439198</v>
      </c>
      <c r="K29" s="183">
        <f>J29-'ICF SLR Module (1)'!J29</f>
        <v>-1.9190979565877342E-3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1:31" x14ac:dyDescent="0.25">
      <c r="A30" s="174"/>
      <c r="B30" s="174">
        <v>2065</v>
      </c>
      <c r="C30" s="180">
        <f>HLOOKUP(B30,'CO2 and Temp Alt 0 Alt 1'!$J$1:$DP$29,29,FALSE)</f>
        <v>3.5151109090000001</v>
      </c>
      <c r="D30" s="180"/>
      <c r="E30" s="180">
        <f t="shared" si="1"/>
        <v>2.6764244321666664</v>
      </c>
      <c r="F30" s="180">
        <f t="shared" si="2"/>
        <v>7.1632477410986626</v>
      </c>
      <c r="G30" s="180">
        <f>AVERAGE($C$7:C30)</f>
        <v>1.0718904752083331</v>
      </c>
      <c r="H30" s="180">
        <f t="shared" si="3"/>
        <v>1.1489491908423461</v>
      </c>
      <c r="I30" s="180"/>
      <c r="J30" s="180">
        <f t="shared" si="0"/>
        <v>50.104219147860448</v>
      </c>
      <c r="K30" s="183">
        <f>J30-'ICF SLR Module (1)'!J30</f>
        <v>-2.3032686292836502E-3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</row>
    <row r="31" spans="1:31" x14ac:dyDescent="0.25">
      <c r="A31" s="174"/>
      <c r="B31" s="174">
        <v>2070</v>
      </c>
      <c r="C31" s="180">
        <f>HLOOKUP(B31,'CO2 and Temp Alt 0 Alt 1'!$J$1:$DP$29,29,FALSE)</f>
        <v>3.7678020029999999</v>
      </c>
      <c r="D31" s="180"/>
      <c r="E31" s="180">
        <f t="shared" si="1"/>
        <v>2.9223723420000005</v>
      </c>
      <c r="F31" s="180">
        <f t="shared" si="2"/>
        <v>8.5402601052865688</v>
      </c>
      <c r="G31" s="180">
        <f>AVERAGE($C$7:C31)</f>
        <v>1.1797269363199998</v>
      </c>
      <c r="H31" s="180">
        <f t="shared" si="3"/>
        <v>1.3917556442789729</v>
      </c>
      <c r="I31" s="180"/>
      <c r="J31" s="180">
        <f t="shared" si="0"/>
        <v>56.815799927956419</v>
      </c>
      <c r="K31" s="183">
        <f>J31-'ICF SLR Module (1)'!J31</f>
        <v>-2.6817310041309383E-3</v>
      </c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</row>
    <row r="32" spans="1:31" x14ac:dyDescent="0.25">
      <c r="A32" s="174"/>
      <c r="B32" s="174">
        <v>2075</v>
      </c>
      <c r="C32" s="180">
        <f>HLOOKUP(B32,'CO2 and Temp Alt 0 Alt 1'!$J$1:$DP$29,29,FALSE)</f>
        <v>3.9801338909999999</v>
      </c>
      <c r="D32" s="180"/>
      <c r="E32" s="180">
        <f t="shared" si="1"/>
        <v>3.1656389429999998</v>
      </c>
      <c r="F32" s="180">
        <f t="shared" si="2"/>
        <v>10.021269917438156</v>
      </c>
      <c r="G32" s="180">
        <f>AVERAGE($C$7:C32)</f>
        <v>1.2874348961153845</v>
      </c>
      <c r="H32" s="180">
        <f t="shared" si="3"/>
        <v>1.6574886117356309</v>
      </c>
      <c r="I32" s="180"/>
      <c r="J32" s="180">
        <f t="shared" si="0"/>
        <v>63.910979745792559</v>
      </c>
      <c r="K32" s="183">
        <f>J32-'ICF SLR Module (1)'!J32</f>
        <v>-3.1021065104468448E-3</v>
      </c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</row>
    <row r="33" spans="1:31" x14ac:dyDescent="0.25">
      <c r="A33" s="174"/>
      <c r="B33" s="174">
        <v>2080</v>
      </c>
      <c r="C33" s="180">
        <f>HLOOKUP(B33,'CO2 and Temp Alt 0 Alt 1'!$J$1:$DP$29,29,FALSE)</f>
        <v>4.218028748</v>
      </c>
      <c r="D33" s="180"/>
      <c r="E33" s="180">
        <f t="shared" si="1"/>
        <v>3.4024582505000005</v>
      </c>
      <c r="F33" s="180">
        <f t="shared" si="2"/>
        <v>11.576722146395523</v>
      </c>
      <c r="G33" s="180">
        <f>AVERAGE($C$7:C33)</f>
        <v>1.3959754091481482</v>
      </c>
      <c r="H33" s="180">
        <f t="shared" si="3"/>
        <v>1.9487473429463398</v>
      </c>
      <c r="I33" s="180"/>
      <c r="J33" s="180">
        <f t="shared" si="0"/>
        <v>71.456916073423571</v>
      </c>
      <c r="K33" s="183">
        <f>J33-'ICF SLR Module (1)'!J33</f>
        <v>-3.4968496079983424E-3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</row>
    <row r="34" spans="1:31" x14ac:dyDescent="0.25">
      <c r="A34" s="174"/>
      <c r="B34" s="174">
        <v>2085</v>
      </c>
      <c r="C34" s="180">
        <f>HLOOKUP(B34,'CO2 and Temp Alt 0 Alt 1'!$J$1:$DP$29,29,FALSE)</f>
        <v>4.4794998619999999</v>
      </c>
      <c r="D34" s="180"/>
      <c r="E34" s="180">
        <f t="shared" si="1"/>
        <v>3.6355965213333334</v>
      </c>
      <c r="F34" s="180">
        <f t="shared" si="2"/>
        <v>13.217562065931036</v>
      </c>
      <c r="G34" s="180">
        <f>AVERAGE($C$7:C34)</f>
        <v>1.5061012824642857</v>
      </c>
      <c r="H34" s="180">
        <f t="shared" si="3"/>
        <v>2.268341073040566</v>
      </c>
      <c r="I34" s="180"/>
      <c r="J34" s="180">
        <f t="shared" si="0"/>
        <v>79.519256461522744</v>
      </c>
      <c r="K34" s="183">
        <f>J34-'ICF SLR Module (1)'!J34</f>
        <v>-3.9405694259500024E-3</v>
      </c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</row>
    <row r="35" spans="1:31" x14ac:dyDescent="0.25">
      <c r="A35" s="174"/>
      <c r="B35" s="174">
        <v>2090</v>
      </c>
      <c r="C35" s="180">
        <f>HLOOKUP(B35,'CO2 and Temp Alt 0 Alt 1'!$J$1:$DP$29,29,FALSE)</f>
        <v>4.7175809170000003</v>
      </c>
      <c r="D35" s="180"/>
      <c r="E35" s="180">
        <f t="shared" si="1"/>
        <v>3.8754771696666666</v>
      </c>
      <c r="F35" s="180">
        <f t="shared" si="2"/>
        <v>15.019323292607556</v>
      </c>
      <c r="G35" s="180">
        <f>AVERAGE($C$7:C35)</f>
        <v>1.6168419595172412</v>
      </c>
      <c r="H35" s="180">
        <f t="shared" si="3"/>
        <v>2.6141779220555521</v>
      </c>
      <c r="I35" s="180"/>
      <c r="J35" s="180">
        <f t="shared" si="0"/>
        <v>88.03917106336668</v>
      </c>
      <c r="K35" s="183">
        <f>J35-'ICF SLR Module (1)'!J35</f>
        <v>-4.347296141858692E-3</v>
      </c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</row>
    <row r="36" spans="1:31" x14ac:dyDescent="0.25">
      <c r="A36" s="174"/>
      <c r="B36" s="174">
        <v>2095</v>
      </c>
      <c r="C36" s="180">
        <f>HLOOKUP(B36,'CO2 and Temp Alt 0 Alt 1'!$J$1:$DP$29,29,FALSE)</f>
        <v>4.97507535</v>
      </c>
      <c r="D36" s="180"/>
      <c r="E36" s="180">
        <f t="shared" si="1"/>
        <v>4.1130260549999997</v>
      </c>
      <c r="F36" s="180">
        <f t="shared" si="2"/>
        <v>16.916983329108859</v>
      </c>
      <c r="G36" s="180">
        <f>AVERAGE($C$7:C36)</f>
        <v>1.7287830725333331</v>
      </c>
      <c r="H36" s="180">
        <f t="shared" si="3"/>
        <v>2.9886909118777916</v>
      </c>
      <c r="I36" s="180"/>
      <c r="J36" s="180">
        <f t="shared" si="0"/>
        <v>97.071906099585988</v>
      </c>
      <c r="K36" s="183">
        <f>J36-'ICF SLR Module (1)'!J36</f>
        <v>-4.7803391376533E-3</v>
      </c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</row>
    <row r="37" spans="1:31" x14ac:dyDescent="0.25">
      <c r="A37" s="174"/>
      <c r="B37" s="174">
        <v>2100</v>
      </c>
      <c r="C37" s="180">
        <f>HLOOKUP(B37,'CO2 and Temp Alt 0 Alt 1'!$J$1:$DP$29,29,FALSE)</f>
        <v>5.2020443829999996</v>
      </c>
      <c r="D37" s="180"/>
      <c r="E37" s="180">
        <f>AVERAGE(C31:C36)</f>
        <v>4.3563534618333337</v>
      </c>
      <c r="F37" s="180">
        <f>E37*E37</f>
        <v>18.977815484427271</v>
      </c>
      <c r="G37" s="180">
        <f>AVERAGE($C$7:C37)</f>
        <v>1.8408237599677417</v>
      </c>
      <c r="H37" s="180">
        <f>G37*G37</f>
        <v>3.3886321152617742</v>
      </c>
      <c r="I37" s="180"/>
      <c r="J37" s="180">
        <f>(SUMPRODUCT(E37:H37,$E$4:$H$4)+$D$4)*100</f>
        <v>106.53597085364852</v>
      </c>
      <c r="K37" s="183">
        <f>J37-'ICF SLR Module (1)'!J37</f>
        <v>-5.2462780553099719E-3</v>
      </c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</row>
    <row r="38" spans="1:31" x14ac:dyDescent="0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</row>
    <row r="39" spans="1:31" x14ac:dyDescent="0.2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</row>
    <row r="41" spans="1:31" x14ac:dyDescent="0.2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2" spans="1:31" x14ac:dyDescent="0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7CEB4-484E-4322-968F-B8D0560125F8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74"/>
      <c r="B1" s="175" t="s">
        <v>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x14ac:dyDescent="0.25">
      <c r="A2" s="174"/>
      <c r="B2" s="174"/>
      <c r="C2" s="174" t="s">
        <v>136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x14ac:dyDescent="0.25">
      <c r="A3" s="174"/>
      <c r="B3" s="174"/>
      <c r="C3" s="174"/>
      <c r="D3" s="111" t="s">
        <v>110</v>
      </c>
      <c r="E3" s="112" t="s">
        <v>111</v>
      </c>
      <c r="F3" s="112" t="s">
        <v>112</v>
      </c>
      <c r="G3" s="112" t="s">
        <v>113</v>
      </c>
      <c r="H3" s="112" t="s">
        <v>114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1" x14ac:dyDescent="0.25">
      <c r="A4" s="174"/>
      <c r="B4" s="174"/>
      <c r="C4" s="174"/>
      <c r="D4" s="111">
        <f>VLOOKUP($B$1,'ICF SLR Lookup'!$A$5:$F$7,2,FALSE)</f>
        <v>4.7211341248418998E-2</v>
      </c>
      <c r="E4" s="111">
        <f>VLOOKUP($B$1,'ICF SLR Lookup'!$A$5:$F$7,3,FALSE)</f>
        <v>0</v>
      </c>
      <c r="F4" s="111">
        <f>VLOOKUP($B$1,'ICF SLR Lookup'!$A$5:$F$7,4,FALSE)</f>
        <v>0</v>
      </c>
      <c r="G4" s="111">
        <f>VLOOKUP($B$1,'ICF SLR Lookup'!$A$5:$F$7,5,FALSE)</f>
        <v>0.24259022558161961</v>
      </c>
      <c r="H4" s="111">
        <f>VLOOKUP($B$1,'ICF SLR Lookup'!$A$5:$F$7,6,FALSE)</f>
        <v>0.16867647376862901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x14ac:dyDescent="0.25">
      <c r="A6" s="174"/>
      <c r="B6" s="176"/>
      <c r="C6" s="177" t="s">
        <v>137</v>
      </c>
      <c r="D6" s="177" t="s">
        <v>138</v>
      </c>
      <c r="E6" s="177" t="s">
        <v>111</v>
      </c>
      <c r="F6" s="177" t="s">
        <v>112</v>
      </c>
      <c r="G6" s="177" t="s">
        <v>113</v>
      </c>
      <c r="H6" s="177" t="s">
        <v>114</v>
      </c>
      <c r="I6" s="174"/>
      <c r="J6" s="178" t="s">
        <v>139</v>
      </c>
      <c r="K6" s="179" t="s">
        <v>142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1" x14ac:dyDescent="0.25">
      <c r="A7" s="174"/>
      <c r="B7" s="174">
        <v>1950</v>
      </c>
      <c r="C7" s="180">
        <v>-0.5</v>
      </c>
      <c r="D7" s="181"/>
      <c r="E7" s="181"/>
      <c r="F7" s="181"/>
      <c r="G7" s="181"/>
      <c r="H7" s="181"/>
      <c r="I7" s="180"/>
      <c r="J7" s="180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x14ac:dyDescent="0.25">
      <c r="A8" s="174"/>
      <c r="B8" s="174">
        <v>1955</v>
      </c>
      <c r="C8" s="180">
        <v>-0.5</v>
      </c>
      <c r="D8" s="181"/>
      <c r="E8" s="181"/>
      <c r="F8" s="181"/>
      <c r="G8" s="181"/>
      <c r="H8" s="181"/>
      <c r="I8" s="180"/>
      <c r="J8" s="180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x14ac:dyDescent="0.25">
      <c r="A9" s="174"/>
      <c r="B9" s="174">
        <v>1960</v>
      </c>
      <c r="C9" s="180">
        <v>-0.7</v>
      </c>
      <c r="D9" s="181"/>
      <c r="E9" s="181"/>
      <c r="F9" s="181"/>
      <c r="G9" s="181"/>
      <c r="H9" s="181"/>
      <c r="I9" s="180"/>
      <c r="J9" s="180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</row>
    <row r="10" spans="1:31" x14ac:dyDescent="0.25">
      <c r="A10" s="174"/>
      <c r="B10" s="174">
        <v>1965</v>
      </c>
      <c r="C10" s="180">
        <v>-0.5</v>
      </c>
      <c r="D10" s="181"/>
      <c r="E10" s="181"/>
      <c r="F10" s="181"/>
      <c r="G10" s="181"/>
      <c r="H10" s="181"/>
      <c r="I10" s="180"/>
      <c r="J10" s="180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x14ac:dyDescent="0.25">
      <c r="A11" s="174"/>
      <c r="B11" s="174">
        <v>1970</v>
      </c>
      <c r="C11" s="180">
        <v>-0.5</v>
      </c>
      <c r="D11" s="181"/>
      <c r="E11" s="181"/>
      <c r="F11" s="181"/>
      <c r="G11" s="181"/>
      <c r="H11" s="181"/>
      <c r="I11" s="180"/>
      <c r="J11" s="180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</row>
    <row r="12" spans="1:31" x14ac:dyDescent="0.25">
      <c r="A12" s="174"/>
      <c r="B12" s="174">
        <v>1975</v>
      </c>
      <c r="C12" s="180">
        <v>-0.5</v>
      </c>
      <c r="D12" s="181"/>
      <c r="E12" s="181"/>
      <c r="F12" s="181"/>
      <c r="G12" s="181"/>
      <c r="H12" s="181"/>
      <c r="I12" s="180"/>
      <c r="J12" s="180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</row>
    <row r="13" spans="1:31" x14ac:dyDescent="0.25">
      <c r="A13" s="174"/>
      <c r="B13" s="174">
        <v>1980</v>
      </c>
      <c r="C13" s="180">
        <v>-0.5</v>
      </c>
      <c r="D13" s="180"/>
      <c r="E13" s="180"/>
      <c r="F13" s="180"/>
      <c r="G13" s="180"/>
      <c r="H13" s="180"/>
      <c r="I13" s="180"/>
      <c r="J13" s="180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</row>
    <row r="14" spans="1:31" x14ac:dyDescent="0.25">
      <c r="A14" s="174"/>
      <c r="B14" s="174">
        <v>1985</v>
      </c>
      <c r="C14" s="180">
        <v>-0.2</v>
      </c>
      <c r="D14" s="181"/>
      <c r="E14" s="180"/>
      <c r="F14" s="180"/>
      <c r="G14" s="180"/>
      <c r="H14" s="180"/>
      <c r="I14" s="180"/>
      <c r="J14" s="180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x14ac:dyDescent="0.25">
      <c r="A15" s="174"/>
      <c r="B15" s="174">
        <v>1990</v>
      </c>
      <c r="C15" s="180">
        <f>HLOOKUP(B15,'CO2 and Temp Alt 2 Alt 3'!$J$1:$DP$9,9,FALSE)</f>
        <v>0.693400617</v>
      </c>
      <c r="D15" s="180"/>
      <c r="E15" s="180">
        <f>AVERAGE(C9:C14)</f>
        <v>-0.48333333333333339</v>
      </c>
      <c r="F15" s="180">
        <f>E15*E15</f>
        <v>0.23361111111111116</v>
      </c>
      <c r="G15" s="180">
        <f>AVERAGE($C$7:C15)</f>
        <v>-0.35628882033333337</v>
      </c>
      <c r="H15" s="180">
        <f>G15*G15</f>
        <v>0.12694172349451829</v>
      </c>
      <c r="I15" s="180"/>
      <c r="J15" s="180">
        <f>(SUMPRODUCT(E15:H15,$E$4:$H$4)+$D$4)*100</f>
        <v>-1.7808761755285811</v>
      </c>
      <c r="K15" s="184">
        <f>J15-'ICF SLR Module (1)'!J15</f>
        <v>0</v>
      </c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</row>
    <row r="16" spans="1:31" x14ac:dyDescent="0.25">
      <c r="A16" s="174"/>
      <c r="B16" s="174">
        <v>1995</v>
      </c>
      <c r="C16" s="180">
        <f>HLOOKUP(B16,'CO2 and Temp Alt 2 Alt 3'!$J$1:$DP$9,9,FALSE)</f>
        <v>0.60087284399999996</v>
      </c>
      <c r="D16" s="180"/>
      <c r="E16" s="180">
        <f>AVERAGE(C10:C15)</f>
        <v>-0.2510998971666667</v>
      </c>
      <c r="F16" s="180">
        <f>E16*E16</f>
        <v>6.3051158357110587E-2</v>
      </c>
      <c r="G16" s="180">
        <f>AVERAGE($C$7:C16)</f>
        <v>-0.26057265390000006</v>
      </c>
      <c r="H16" s="180">
        <f>G16*G16</f>
        <v>6.7898107960489215E-2</v>
      </c>
      <c r="I16" s="180"/>
      <c r="J16" s="180">
        <f t="shared" ref="J16:J36" si="0">(SUMPRODUCT(E16:H16,$E$4:$H$4)+$D$4)*100</f>
        <v>-0.45482242152463104</v>
      </c>
      <c r="K16" s="184">
        <f>J16-'ICF SLR Module (1)'!J16</f>
        <v>0</v>
      </c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x14ac:dyDescent="0.25">
      <c r="A17" s="174"/>
      <c r="B17" s="174">
        <v>2000</v>
      </c>
      <c r="C17" s="180">
        <f>HLOOKUP(B17,'CO2 and Temp Alt 2 Alt 3'!$J$1:$DP$9,9,FALSE)</f>
        <v>0.83500323399999998</v>
      </c>
      <c r="D17" s="180"/>
      <c r="E17" s="180">
        <f>AVERAGE(C11:C16)</f>
        <v>-6.7621089833333328E-2</v>
      </c>
      <c r="F17" s="180">
        <f>E17*E17</f>
        <v>4.572611790247736E-3</v>
      </c>
      <c r="G17" s="180">
        <f>AVERAGE($C$7:C17)</f>
        <v>-0.16097484590909095</v>
      </c>
      <c r="H17" s="180">
        <f>G17*G17</f>
        <v>2.5912901015455573E-2</v>
      </c>
      <c r="I17" s="180"/>
      <c r="J17" s="180">
        <f t="shared" si="0"/>
        <v>1.2531313834768736</v>
      </c>
      <c r="K17" s="184">
        <f>J17-'ICF SLR Module (1)'!J17</f>
        <v>0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</row>
    <row r="18" spans="1:31" x14ac:dyDescent="0.25">
      <c r="A18" s="174"/>
      <c r="B18" s="174">
        <v>2005</v>
      </c>
      <c r="C18" s="180">
        <f>HLOOKUP(B18,'CO2 and Temp Alt 2 Alt 3'!$J$1:$DP$9,9,FALSE)</f>
        <v>0.94525838900000003</v>
      </c>
      <c r="D18" s="180"/>
      <c r="E18" s="180">
        <f>AVERAGE(C12:C17)</f>
        <v>0.15487944916666666</v>
      </c>
      <c r="F18" s="180">
        <f>E18*E18</f>
        <v>2.3987643774170082E-2</v>
      </c>
      <c r="G18" s="180">
        <f>AVERAGE($C$7:C18)</f>
        <v>-6.8788743000000027E-2</v>
      </c>
      <c r="H18" s="180">
        <f>G18*G18</f>
        <v>4.7318911635200528E-3</v>
      </c>
      <c r="I18" s="180"/>
      <c r="J18" s="180">
        <f t="shared" si="0"/>
        <v>3.1322023282292428</v>
      </c>
      <c r="K18" s="184">
        <f>J18-'ICF SLR Module (1)'!J18</f>
        <v>0</v>
      </c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</row>
    <row r="19" spans="1:31" x14ac:dyDescent="0.25">
      <c r="A19" s="174"/>
      <c r="B19" s="174">
        <v>2010</v>
      </c>
      <c r="C19" s="180">
        <f>HLOOKUP(B19,'CO2 and Temp Alt 2 Alt 3'!$J$1:$DP$9,9,FALSE)</f>
        <v>1.057970477</v>
      </c>
      <c r="D19" s="180"/>
      <c r="E19" s="180">
        <f>AVERAGE(C13:C18)</f>
        <v>0.39575584733333335</v>
      </c>
      <c r="F19" s="180">
        <f>E19*E19</f>
        <v>0.15662269069852466</v>
      </c>
      <c r="G19" s="180">
        <f>AVERAGE($C$7:C19)</f>
        <v>1.7885043153846127E-2</v>
      </c>
      <c r="H19" s="180">
        <f>G19*G19</f>
        <v>3.1987476861493818E-4</v>
      </c>
      <c r="I19" s="180"/>
      <c r="J19" s="180">
        <f t="shared" si="0"/>
        <v>5.1604033249665049</v>
      </c>
      <c r="K19" s="184">
        <f>J19-'ICF SLR Module (1)'!J19</f>
        <v>0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</row>
    <row r="20" spans="1:31" x14ac:dyDescent="0.25">
      <c r="A20" s="174"/>
      <c r="B20" s="174">
        <v>2015</v>
      </c>
      <c r="C20" s="180">
        <f>HLOOKUP(B20,'CO2 and Temp Alt 2 Alt 3'!$J$1:$DP$9,9,FALSE)</f>
        <v>1.2161785190000001</v>
      </c>
      <c r="D20" s="180"/>
      <c r="E20" s="180">
        <f t="shared" ref="E20:E36" si="1">AVERAGE(C14:C19)</f>
        <v>0.65541759350000006</v>
      </c>
      <c r="F20" s="180">
        <f t="shared" ref="F20:F36" si="2">E20*E20</f>
        <v>0.42957222186933131</v>
      </c>
      <c r="G20" s="180">
        <f>AVERAGE($C$7:C20)</f>
        <v>0.10347743428571425</v>
      </c>
      <c r="H20" s="180">
        <f t="shared" ref="H20:H36" si="3">G20*G20</f>
        <v>1.0707579406354311E-2</v>
      </c>
      <c r="I20" s="180"/>
      <c r="J20" s="180">
        <f t="shared" si="0"/>
        <v>7.412007211125907</v>
      </c>
      <c r="K20" s="184">
        <f>J20-'ICF SLR Module (1)'!J20</f>
        <v>0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</row>
    <row r="21" spans="1:31" x14ac:dyDescent="0.25">
      <c r="A21" s="174"/>
      <c r="B21" s="174">
        <v>2020</v>
      </c>
      <c r="C21" s="180">
        <f>HLOOKUP(B21,'CO2 and Temp Alt 2 Alt 3'!$J$1:$DP$9,9,FALSE)</f>
        <v>1.339886213</v>
      </c>
      <c r="D21" s="180"/>
      <c r="E21" s="180">
        <f t="shared" si="1"/>
        <v>0.8914473466666667</v>
      </c>
      <c r="F21" s="180">
        <f t="shared" si="2"/>
        <v>0.79467837187904022</v>
      </c>
      <c r="G21" s="180">
        <f>AVERAGE($C$7:C21)</f>
        <v>0.18590468619999995</v>
      </c>
      <c r="H21" s="180">
        <f t="shared" si="3"/>
        <v>3.4560552351120453E-2</v>
      </c>
      <c r="I21" s="180"/>
      <c r="J21" s="180">
        <f t="shared" si="0"/>
        <v>9.8139553112440296</v>
      </c>
      <c r="K21" s="184">
        <f>J21-'ICF SLR Module (1)'!J21</f>
        <v>0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</row>
    <row r="22" spans="1:31" x14ac:dyDescent="0.25">
      <c r="A22" s="174"/>
      <c r="B22" s="174">
        <v>2025</v>
      </c>
      <c r="C22" s="180">
        <f>HLOOKUP(B22,'CO2 and Temp Alt 2 Alt 3'!$J$1:$DP$9,9,FALSE)</f>
        <v>1.574395123</v>
      </c>
      <c r="D22" s="180"/>
      <c r="E22" s="180">
        <f t="shared" si="1"/>
        <v>0.99919494599999992</v>
      </c>
      <c r="F22" s="180">
        <f t="shared" si="2"/>
        <v>0.99839054011194273</v>
      </c>
      <c r="G22" s="180">
        <f>AVERAGE($C$7:C22)</f>
        <v>0.27268533849999999</v>
      </c>
      <c r="H22" s="180">
        <f t="shared" si="3"/>
        <v>7.4357293832859578E-2</v>
      </c>
      <c r="I22" s="180"/>
      <c r="J22" s="180">
        <f t="shared" si="0"/>
        <v>12.590446515063885</v>
      </c>
      <c r="K22" s="184">
        <f>J22-'ICF SLR Module (1)'!J22</f>
        <v>-3.5549278685209629E-6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1:31" x14ac:dyDescent="0.25">
      <c r="A23" s="174"/>
      <c r="B23" s="174">
        <v>2030</v>
      </c>
      <c r="C23" s="180">
        <f>HLOOKUP(B23,'CO2 and Temp Alt 2 Alt 3'!$J$1:$DP$9,9,FALSE)</f>
        <v>1.7887267870000001</v>
      </c>
      <c r="D23" s="180"/>
      <c r="E23" s="180">
        <f t="shared" si="1"/>
        <v>1.1614486591666668</v>
      </c>
      <c r="F23" s="180">
        <f t="shared" si="2"/>
        <v>1.3489629878800482</v>
      </c>
      <c r="G23" s="180">
        <f>AVERAGE($C$7:C23)</f>
        <v>0.36186424723529409</v>
      </c>
      <c r="H23" s="180">
        <f t="shared" si="3"/>
        <v>0.13094573342716603</v>
      </c>
      <c r="I23" s="180"/>
      <c r="J23" s="180">
        <f t="shared" si="0"/>
        <v>15.70835351846932</v>
      </c>
      <c r="K23" s="184">
        <f>J23-'ICF SLR Module (1)'!J23</f>
        <v>-1.9992338619445604E-4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1" x14ac:dyDescent="0.25">
      <c r="A24" s="174"/>
      <c r="B24" s="174">
        <v>2035</v>
      </c>
      <c r="C24" s="180">
        <f>HLOOKUP(B24,'CO2 and Temp Alt 2 Alt 3'!$J$1:$DP$9,9,FALSE)</f>
        <v>2.0393534500000001</v>
      </c>
      <c r="D24" s="180"/>
      <c r="E24" s="180">
        <f t="shared" si="1"/>
        <v>1.3204025846666667</v>
      </c>
      <c r="F24" s="180">
        <f t="shared" si="2"/>
        <v>1.7434629855944139</v>
      </c>
      <c r="G24" s="180">
        <f>AVERAGE($C$7:C24)</f>
        <v>0.45505809183333334</v>
      </c>
      <c r="H24" s="180">
        <f t="shared" si="3"/>
        <v>0.20707786694299443</v>
      </c>
      <c r="I24" s="180"/>
      <c r="J24" s="180">
        <f t="shared" si="0"/>
        <v>19.253315079048235</v>
      </c>
      <c r="K24" s="184">
        <f>J24-'ICF SLR Module (1)'!J24</f>
        <v>-6.1946898143716567E-4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</row>
    <row r="25" spans="1:31" x14ac:dyDescent="0.25">
      <c r="A25" s="174"/>
      <c r="B25" s="174">
        <v>2040</v>
      </c>
      <c r="C25" s="180">
        <f>HLOOKUP(B25,'CO2 and Temp Alt 2 Alt 3'!$J$1:$DP$9,9,FALSE)</f>
        <v>2.308088997</v>
      </c>
      <c r="D25" s="180"/>
      <c r="E25" s="180">
        <f t="shared" si="1"/>
        <v>1.5027517614999999</v>
      </c>
      <c r="F25" s="180">
        <f t="shared" si="2"/>
        <v>2.2582628566913527</v>
      </c>
      <c r="G25" s="180">
        <f>AVERAGE($C$7:C25)</f>
        <v>0.55258603421052632</v>
      </c>
      <c r="H25" s="180">
        <f t="shared" si="3"/>
        <v>0.30535132520451697</v>
      </c>
      <c r="I25" s="180"/>
      <c r="J25" s="180">
        <f t="shared" si="0"/>
        <v>23.276889673687894</v>
      </c>
      <c r="K25" s="184">
        <f>J25-'ICF SLR Module (1)'!J25</f>
        <v>-1.1328153816876352E-3</v>
      </c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</row>
    <row r="26" spans="1:31" x14ac:dyDescent="0.25">
      <c r="A26" s="174"/>
      <c r="B26" s="174">
        <v>2045</v>
      </c>
      <c r="C26" s="180">
        <f>HLOOKUP(B26,'CO2 and Temp Alt 2 Alt 3'!$J$1:$DP$9,9,FALSE)</f>
        <v>2.559028246</v>
      </c>
      <c r="D26" s="180"/>
      <c r="E26" s="180">
        <f t="shared" si="1"/>
        <v>1.7111048481666666</v>
      </c>
      <c r="F26" s="180">
        <f t="shared" si="2"/>
        <v>2.9278798014194711</v>
      </c>
      <c r="G26" s="180">
        <f>AVERAGE($C$7:C26)</f>
        <v>0.65290814480000003</v>
      </c>
      <c r="H26" s="180">
        <f t="shared" si="3"/>
        <v>0.4262890455461778</v>
      </c>
      <c r="I26" s="180"/>
      <c r="J26" s="180">
        <f t="shared" si="0"/>
        <v>27.750540838845151</v>
      </c>
      <c r="K26" s="184">
        <f>J26-'ICF SLR Module (1)'!J26</f>
        <v>-1.897253412042943E-3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</row>
    <row r="27" spans="1:31" x14ac:dyDescent="0.25">
      <c r="A27" s="174"/>
      <c r="B27" s="174">
        <v>2050</v>
      </c>
      <c r="C27" s="180">
        <f>HLOOKUP(B27,'CO2 and Temp Alt 2 Alt 3'!$J$1:$DP$9,9,FALSE)</f>
        <v>2.8190057230000001</v>
      </c>
      <c r="D27" s="180"/>
      <c r="E27" s="180">
        <f t="shared" si="1"/>
        <v>1.9349131360000003</v>
      </c>
      <c r="F27" s="180">
        <f t="shared" si="2"/>
        <v>3.7438888438653555</v>
      </c>
      <c r="G27" s="180">
        <f>AVERAGE($C$7:C27)</f>
        <v>0.75605564852380958</v>
      </c>
      <c r="H27" s="180">
        <f t="shared" si="3"/>
        <v>0.57162014366475833</v>
      </c>
      <c r="I27" s="180"/>
      <c r="J27" s="180">
        <f t="shared" si="0"/>
        <v>32.704192174455628</v>
      </c>
      <c r="K27" s="184">
        <f>J27-'ICF SLR Module (1)'!J27</f>
        <v>-2.6657819270425875E-3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</row>
    <row r="28" spans="1:31" x14ac:dyDescent="0.25">
      <c r="A28" s="174"/>
      <c r="B28" s="174">
        <v>2055</v>
      </c>
      <c r="C28" s="180">
        <f>HLOOKUP(B28,'CO2 and Temp Alt 2 Alt 3'!$J$1:$DP$9,9,FALSE)</f>
        <v>3.040004272</v>
      </c>
      <c r="D28" s="180"/>
      <c r="E28" s="180">
        <f t="shared" si="1"/>
        <v>2.1814330543333336</v>
      </c>
      <c r="F28" s="180">
        <f t="shared" si="2"/>
        <v>4.7586501705380568</v>
      </c>
      <c r="G28" s="180">
        <f>AVERAGE($C$7:C28)</f>
        <v>0.85987149504545457</v>
      </c>
      <c r="H28" s="180">
        <f t="shared" si="3"/>
        <v>0.73937898799170521</v>
      </c>
      <c r="I28" s="180"/>
      <c r="J28" s="180">
        <f t="shared" si="0"/>
        <v>38.052360167575863</v>
      </c>
      <c r="K28" s="184">
        <f>J28-'ICF SLR Module (1)'!J28</f>
        <v>-3.5428170786246937E-3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</row>
    <row r="29" spans="1:31" x14ac:dyDescent="0.25">
      <c r="A29" s="174"/>
      <c r="B29" s="174">
        <v>2060</v>
      </c>
      <c r="C29" s="180">
        <f>HLOOKUP(B29,'CO2 and Temp Alt 2 Alt 3'!$J$1:$DP$9,9,FALSE)</f>
        <v>3.292090805</v>
      </c>
      <c r="D29" s="180"/>
      <c r="E29" s="180">
        <f t="shared" si="1"/>
        <v>2.4257012458333338</v>
      </c>
      <c r="F29" s="180">
        <f t="shared" si="2"/>
        <v>5.8840265340373881</v>
      </c>
      <c r="G29" s="180">
        <f>AVERAGE($C$7:C29)</f>
        <v>0.96562016069565215</v>
      </c>
      <c r="H29" s="180">
        <f t="shared" si="3"/>
        <v>0.93242229474189708</v>
      </c>
      <c r="I29" s="180"/>
      <c r="J29" s="180">
        <f t="shared" si="0"/>
        <v>43.873905859805348</v>
      </c>
      <c r="K29" s="184">
        <f>J29-'ICF SLR Module (1)'!J29</f>
        <v>-4.3822875904382386E-3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1:31" x14ac:dyDescent="0.25">
      <c r="A30" s="174"/>
      <c r="B30" s="174">
        <v>2065</v>
      </c>
      <c r="C30" s="180">
        <f>HLOOKUP(B30,'CO2 and Temp Alt 2 Alt 3'!$J$1:$DP$9,9,FALSE)</f>
        <v>3.5148658089999998</v>
      </c>
      <c r="D30" s="180"/>
      <c r="E30" s="180">
        <f t="shared" si="1"/>
        <v>2.6762619155</v>
      </c>
      <c r="F30" s="180">
        <f t="shared" si="2"/>
        <v>7.1623778403557292</v>
      </c>
      <c r="G30" s="180">
        <f>AVERAGE($C$7:C30)</f>
        <v>1.071838729375</v>
      </c>
      <c r="H30" s="180">
        <f t="shared" si="3"/>
        <v>1.1488382617882145</v>
      </c>
      <c r="I30" s="180"/>
      <c r="J30" s="180">
        <f t="shared" si="0"/>
        <v>50.101092732353379</v>
      </c>
      <c r="K30" s="184">
        <f>J30-'ICF SLR Module (1)'!J30</f>
        <v>-5.429684136352364E-3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</row>
    <row r="31" spans="1:31" x14ac:dyDescent="0.25">
      <c r="A31" s="174"/>
      <c r="B31" s="174">
        <v>2070</v>
      </c>
      <c r="C31" s="180">
        <f>HLOOKUP(B31,'CO2 and Temp Alt 2 Alt 3'!$J$1:$DP$9,9,FALSE)</f>
        <v>3.7675269029999998</v>
      </c>
      <c r="D31" s="180"/>
      <c r="E31" s="180">
        <f t="shared" si="1"/>
        <v>2.9221806420000003</v>
      </c>
      <c r="F31" s="180">
        <f t="shared" si="2"/>
        <v>8.539139704479533</v>
      </c>
      <c r="G31" s="180">
        <f>AVERAGE($C$7:C31)</f>
        <v>1.17966625632</v>
      </c>
      <c r="H31" s="180">
        <f t="shared" si="3"/>
        <v>1.3916124763000439</v>
      </c>
      <c r="I31" s="180"/>
      <c r="J31" s="180">
        <f t="shared" si="0"/>
        <v>56.811912983483367</v>
      </c>
      <c r="K31" s="184">
        <f>J31-'ICF SLR Module (1)'!J31</f>
        <v>-6.5686754771832057E-3</v>
      </c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</row>
    <row r="32" spans="1:31" x14ac:dyDescent="0.25">
      <c r="A32" s="174"/>
      <c r="B32" s="174">
        <v>2075</v>
      </c>
      <c r="C32" s="180">
        <f>HLOOKUP(B32,'CO2 and Temp Alt 2 Alt 3'!$J$1:$DP$9,9,FALSE)</f>
        <v>3.9798123909999998</v>
      </c>
      <c r="D32" s="180"/>
      <c r="E32" s="180">
        <f t="shared" si="1"/>
        <v>3.1654202930000004</v>
      </c>
      <c r="F32" s="180">
        <f t="shared" si="2"/>
        <v>10.019885631336209</v>
      </c>
      <c r="G32" s="180">
        <f>AVERAGE($C$7:C32)</f>
        <v>1.287364184576923</v>
      </c>
      <c r="H32" s="180">
        <f t="shared" si="3"/>
        <v>1.6573065437314058</v>
      </c>
      <c r="I32" s="180"/>
      <c r="J32" s="180">
        <f t="shared" si="0"/>
        <v>63.90619329409202</v>
      </c>
      <c r="K32" s="184">
        <f>J32-'ICF SLR Module (1)'!J32</f>
        <v>-7.8885582109862185E-3</v>
      </c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</row>
    <row r="33" spans="1:31" x14ac:dyDescent="0.25">
      <c r="A33" s="174"/>
      <c r="B33" s="174">
        <v>2080</v>
      </c>
      <c r="C33" s="180">
        <f>HLOOKUP(B33,'CO2 and Temp Alt 2 Alt 3'!$J$1:$DP$9,9,FALSE)</f>
        <v>4.2176987480000001</v>
      </c>
      <c r="D33" s="180"/>
      <c r="E33" s="180">
        <f t="shared" si="1"/>
        <v>3.4022176504999995</v>
      </c>
      <c r="F33" s="180">
        <f t="shared" si="2"/>
        <v>11.575084941373737</v>
      </c>
      <c r="G33" s="180">
        <f>AVERAGE($C$7:C33)</f>
        <v>1.3958950943333333</v>
      </c>
      <c r="H33" s="180">
        <f t="shared" si="3"/>
        <v>1.9485231143838653</v>
      </c>
      <c r="I33" s="180"/>
      <c r="J33" s="180">
        <f t="shared" si="0"/>
        <v>71.451185506195586</v>
      </c>
      <c r="K33" s="184">
        <f>J33-'ICF SLR Module (1)'!J33</f>
        <v>-9.227416835983604E-3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</row>
    <row r="34" spans="1:31" x14ac:dyDescent="0.25">
      <c r="A34" s="174"/>
      <c r="B34" s="174">
        <v>2085</v>
      </c>
      <c r="C34" s="180">
        <f>HLOOKUP(B34,'CO2 and Temp Alt 2 Alt 3'!$J$1:$DP$9,9,FALSE)</f>
        <v>4.4790917620000004</v>
      </c>
      <c r="D34" s="180"/>
      <c r="E34" s="180">
        <f t="shared" si="1"/>
        <v>3.6353331546666667</v>
      </c>
      <c r="F34" s="180">
        <f t="shared" si="2"/>
        <v>13.2156471454187</v>
      </c>
      <c r="G34" s="180">
        <f>AVERAGE($C$7:C34)</f>
        <v>1.5060092610357143</v>
      </c>
      <c r="H34" s="180">
        <f t="shared" si="3"/>
        <v>2.2680638943253384</v>
      </c>
      <c r="I34" s="180"/>
      <c r="J34" s="180">
        <f t="shared" si="0"/>
        <v>79.512348758782366</v>
      </c>
      <c r="K34" s="184">
        <f>J34-'ICF SLR Module (1)'!J34</f>
        <v>-1.0848272166327888E-2</v>
      </c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</row>
    <row r="35" spans="1:31" x14ac:dyDescent="0.25">
      <c r="A35" s="174"/>
      <c r="B35" s="174">
        <v>2090</v>
      </c>
      <c r="C35" s="180">
        <f>HLOOKUP(B35,'CO2 and Temp Alt 2 Alt 3'!$J$1:$DP$9,9,FALSE)</f>
        <v>4.7172092169999997</v>
      </c>
      <c r="D35" s="180"/>
      <c r="E35" s="180">
        <f t="shared" si="1"/>
        <v>3.8751810696666662</v>
      </c>
      <c r="F35" s="180">
        <f t="shared" si="2"/>
        <v>15.017028322702886</v>
      </c>
      <c r="G35" s="180">
        <f>AVERAGE($C$7:C35)</f>
        <v>1.616740294</v>
      </c>
      <c r="H35" s="180">
        <f t="shared" si="3"/>
        <v>2.6138491782432065</v>
      </c>
      <c r="I35" s="180"/>
      <c r="J35" s="180">
        <f t="shared" si="0"/>
        <v>88.031159622586571</v>
      </c>
      <c r="K35" s="184">
        <f>J35-'ICF SLR Module (1)'!J35</f>
        <v>-1.2358736921967761E-2</v>
      </c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</row>
    <row r="36" spans="1:31" x14ac:dyDescent="0.25">
      <c r="A36" s="174"/>
      <c r="B36" s="174">
        <v>2095</v>
      </c>
      <c r="C36" s="180">
        <f>HLOOKUP(B36,'CO2 and Temp Alt 2 Alt 3'!$J$1:$DP$9,9,FALSE)</f>
        <v>4.9746632499999999</v>
      </c>
      <c r="D36" s="180"/>
      <c r="E36" s="180">
        <f t="shared" si="1"/>
        <v>4.1127008050000002</v>
      </c>
      <c r="F36" s="180">
        <f t="shared" si="2"/>
        <v>16.914307911447651</v>
      </c>
      <c r="G36" s="180">
        <f>AVERAGE($C$7:C36)</f>
        <v>1.7286710591999999</v>
      </c>
      <c r="H36" s="180">
        <f t="shared" si="3"/>
        <v>2.9883036309156492</v>
      </c>
      <c r="I36" s="180"/>
      <c r="J36" s="180">
        <f t="shared" si="0"/>
        <v>97.062656246900659</v>
      </c>
      <c r="K36" s="184">
        <f>J36-'ICF SLR Module (1)'!J36</f>
        <v>-1.4030191822982374E-2</v>
      </c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</row>
    <row r="37" spans="1:31" x14ac:dyDescent="0.25">
      <c r="A37" s="174"/>
      <c r="B37" s="174">
        <v>2100</v>
      </c>
      <c r="C37" s="180">
        <f>HLOOKUP(B37,'CO2 and Temp Alt 2 Alt 3'!$J$1:$DP$9,9,FALSE)</f>
        <v>5.2016492830000001</v>
      </c>
      <c r="D37" s="180"/>
      <c r="E37" s="180">
        <f>AVERAGE(C31:C36)</f>
        <v>4.3560003785000001</v>
      </c>
      <c r="F37" s="180">
        <f>E37*E37</f>
        <v>18.974739297492142</v>
      </c>
      <c r="G37" s="180">
        <f>AVERAGE($C$7:C37)</f>
        <v>1.8407026148064516</v>
      </c>
      <c r="H37" s="180">
        <f>G37*G37</f>
        <v>3.3881861161553082</v>
      </c>
      <c r="I37" s="180"/>
      <c r="J37" s="180">
        <f>(SUMPRODUCT(E37:H37,$E$4:$H$4)+$D$4)*100</f>
        <v>106.52550903478971</v>
      </c>
      <c r="K37" s="184">
        <f>J37-'ICF SLR Module (1)'!J37</f>
        <v>-1.5708096914124781E-2</v>
      </c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</row>
    <row r="38" spans="1:31" x14ac:dyDescent="0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</row>
    <row r="39" spans="1:31" x14ac:dyDescent="0.2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</row>
    <row r="41" spans="1:31" x14ac:dyDescent="0.2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2" spans="1:31" x14ac:dyDescent="0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F19DE-1CD6-4358-918D-4A2B80AA8DDC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74"/>
      <c r="B1" s="175" t="s">
        <v>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x14ac:dyDescent="0.25">
      <c r="A2" s="174"/>
      <c r="B2" s="174"/>
      <c r="C2" s="174" t="s">
        <v>136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x14ac:dyDescent="0.25">
      <c r="A3" s="174"/>
      <c r="B3" s="174"/>
      <c r="C3" s="174"/>
      <c r="D3" s="111" t="s">
        <v>110</v>
      </c>
      <c r="E3" s="112" t="s">
        <v>111</v>
      </c>
      <c r="F3" s="112" t="s">
        <v>112</v>
      </c>
      <c r="G3" s="112" t="s">
        <v>113</v>
      </c>
      <c r="H3" s="112" t="s">
        <v>114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1" x14ac:dyDescent="0.25">
      <c r="A4" s="174"/>
      <c r="B4" s="174"/>
      <c r="C4" s="174"/>
      <c r="D4" s="111">
        <f>VLOOKUP($B$1,'ICF SLR Lookup'!$A$5:$F$7,2,FALSE)</f>
        <v>4.7211341248418998E-2</v>
      </c>
      <c r="E4" s="111">
        <f>VLOOKUP($B$1,'ICF SLR Lookup'!$A$5:$F$7,3,FALSE)</f>
        <v>0</v>
      </c>
      <c r="F4" s="111">
        <f>VLOOKUP($B$1,'ICF SLR Lookup'!$A$5:$F$7,4,FALSE)</f>
        <v>0</v>
      </c>
      <c r="G4" s="111">
        <f>VLOOKUP($B$1,'ICF SLR Lookup'!$A$5:$F$7,5,FALSE)</f>
        <v>0.24259022558161961</v>
      </c>
      <c r="H4" s="111">
        <f>VLOOKUP($B$1,'ICF SLR Lookup'!$A$5:$F$7,6,FALSE)</f>
        <v>0.16867647376862901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x14ac:dyDescent="0.25">
      <c r="A6" s="174"/>
      <c r="B6" s="176"/>
      <c r="C6" s="177" t="s">
        <v>137</v>
      </c>
      <c r="D6" s="177" t="s">
        <v>138</v>
      </c>
      <c r="E6" s="177" t="s">
        <v>111</v>
      </c>
      <c r="F6" s="177" t="s">
        <v>112</v>
      </c>
      <c r="G6" s="177" t="s">
        <v>113</v>
      </c>
      <c r="H6" s="177" t="s">
        <v>114</v>
      </c>
      <c r="I6" s="174"/>
      <c r="J6" s="178" t="s">
        <v>139</v>
      </c>
      <c r="K6" s="179" t="s">
        <v>143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1" x14ac:dyDescent="0.25">
      <c r="A7" s="174"/>
      <c r="B7" s="174">
        <v>1950</v>
      </c>
      <c r="C7" s="180">
        <v>-0.5</v>
      </c>
      <c r="D7" s="181"/>
      <c r="E7" s="181"/>
      <c r="F7" s="181"/>
      <c r="G7" s="181"/>
      <c r="H7" s="181"/>
      <c r="I7" s="180"/>
      <c r="J7" s="180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x14ac:dyDescent="0.25">
      <c r="A8" s="174"/>
      <c r="B8" s="174">
        <v>1955</v>
      </c>
      <c r="C8" s="180">
        <v>-0.5</v>
      </c>
      <c r="D8" s="181"/>
      <c r="E8" s="181"/>
      <c r="F8" s="181"/>
      <c r="G8" s="181"/>
      <c r="H8" s="181"/>
      <c r="I8" s="180"/>
      <c r="J8" s="180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x14ac:dyDescent="0.25">
      <c r="A9" s="174"/>
      <c r="B9" s="174">
        <v>1960</v>
      </c>
      <c r="C9" s="180">
        <v>-0.7</v>
      </c>
      <c r="D9" s="181"/>
      <c r="E9" s="181"/>
      <c r="F9" s="181"/>
      <c r="G9" s="181"/>
      <c r="H9" s="181"/>
      <c r="I9" s="180"/>
      <c r="J9" s="180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</row>
    <row r="10" spans="1:31" x14ac:dyDescent="0.25">
      <c r="A10" s="174"/>
      <c r="B10" s="174">
        <v>1965</v>
      </c>
      <c r="C10" s="180">
        <v>-0.5</v>
      </c>
      <c r="D10" s="181"/>
      <c r="E10" s="181"/>
      <c r="F10" s="181"/>
      <c r="G10" s="181"/>
      <c r="H10" s="181"/>
      <c r="I10" s="180"/>
      <c r="J10" s="180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x14ac:dyDescent="0.25">
      <c r="A11" s="174"/>
      <c r="B11" s="174">
        <v>1970</v>
      </c>
      <c r="C11" s="180">
        <v>-0.5</v>
      </c>
      <c r="D11" s="181"/>
      <c r="E11" s="181"/>
      <c r="F11" s="181"/>
      <c r="G11" s="181"/>
      <c r="H11" s="181"/>
      <c r="I11" s="180"/>
      <c r="J11" s="180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</row>
    <row r="12" spans="1:31" x14ac:dyDescent="0.25">
      <c r="A12" s="174"/>
      <c r="B12" s="174">
        <v>1975</v>
      </c>
      <c r="C12" s="180">
        <v>-0.5</v>
      </c>
      <c r="D12" s="181"/>
      <c r="E12" s="181"/>
      <c r="F12" s="181"/>
      <c r="G12" s="181"/>
      <c r="H12" s="181"/>
      <c r="I12" s="180"/>
      <c r="J12" s="180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</row>
    <row r="13" spans="1:31" x14ac:dyDescent="0.25">
      <c r="A13" s="174"/>
      <c r="B13" s="174">
        <v>1980</v>
      </c>
      <c r="C13" s="180">
        <v>-0.5</v>
      </c>
      <c r="D13" s="180"/>
      <c r="E13" s="180"/>
      <c r="F13" s="180"/>
      <c r="G13" s="180"/>
      <c r="H13" s="180"/>
      <c r="I13" s="180"/>
      <c r="J13" s="180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</row>
    <row r="14" spans="1:31" x14ac:dyDescent="0.25">
      <c r="A14" s="174"/>
      <c r="B14" s="174">
        <v>1985</v>
      </c>
      <c r="C14" s="180">
        <v>-0.2</v>
      </c>
      <c r="D14" s="181"/>
      <c r="E14" s="180"/>
      <c r="F14" s="180"/>
      <c r="G14" s="180"/>
      <c r="H14" s="180"/>
      <c r="I14" s="180"/>
      <c r="J14" s="180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x14ac:dyDescent="0.25">
      <c r="A15" s="174"/>
      <c r="B15" s="174">
        <v>1990</v>
      </c>
      <c r="C15" s="180">
        <f>HLOOKUP(B15,'CO2 and Temp Alt 2 Alt 3'!$J$1:$DP$29,29,FALSE)</f>
        <v>0.693400617</v>
      </c>
      <c r="D15" s="180"/>
      <c r="E15" s="180">
        <f>AVERAGE(C9:C14)</f>
        <v>-0.48333333333333339</v>
      </c>
      <c r="F15" s="180">
        <f>E15*E15</f>
        <v>0.23361111111111116</v>
      </c>
      <c r="G15" s="180">
        <f>AVERAGE($C$7:C15)</f>
        <v>-0.35628882033333337</v>
      </c>
      <c r="H15" s="180">
        <f>G15*G15</f>
        <v>0.12694172349451829</v>
      </c>
      <c r="I15" s="180"/>
      <c r="J15" s="180">
        <f>(SUMPRODUCT(E15:H15,$E$4:$H$4)+$D$4)*100</f>
        <v>-1.7808761755285811</v>
      </c>
      <c r="K15" s="183">
        <f>J15-'ICF SLR Module (1)'!J15</f>
        <v>0</v>
      </c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</row>
    <row r="16" spans="1:31" x14ac:dyDescent="0.25">
      <c r="A16" s="174"/>
      <c r="B16" s="174">
        <v>1995</v>
      </c>
      <c r="C16" s="180">
        <f>HLOOKUP(B16,'CO2 and Temp Alt 2 Alt 3'!$J$1:$DP$29,29,FALSE)</f>
        <v>0.60087284399999996</v>
      </c>
      <c r="D16" s="180"/>
      <c r="E16" s="180">
        <f>AVERAGE(C10:C15)</f>
        <v>-0.2510998971666667</v>
      </c>
      <c r="F16" s="180">
        <f>E16*E16</f>
        <v>6.3051158357110587E-2</v>
      </c>
      <c r="G16" s="180">
        <f>AVERAGE($C$7:C16)</f>
        <v>-0.26057265390000006</v>
      </c>
      <c r="H16" s="180">
        <f>G16*G16</f>
        <v>6.7898107960489215E-2</v>
      </c>
      <c r="I16" s="180"/>
      <c r="J16" s="180">
        <f t="shared" ref="J16:J36" si="0">(SUMPRODUCT(E16:H16,$E$4:$H$4)+$D$4)*100</f>
        <v>-0.45482242152463104</v>
      </c>
      <c r="K16" s="183">
        <f>J16-'ICF SLR Module (1)'!J16</f>
        <v>0</v>
      </c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x14ac:dyDescent="0.25">
      <c r="A17" s="174"/>
      <c r="B17" s="174">
        <v>2000</v>
      </c>
      <c r="C17" s="180">
        <f>HLOOKUP(B17,'CO2 and Temp Alt 2 Alt 3'!$J$1:$DP$29,29,FALSE)</f>
        <v>0.83500323399999998</v>
      </c>
      <c r="D17" s="180"/>
      <c r="E17" s="180">
        <f>AVERAGE(C11:C16)</f>
        <v>-6.7621089833333328E-2</v>
      </c>
      <c r="F17" s="180">
        <f>E17*E17</f>
        <v>4.572611790247736E-3</v>
      </c>
      <c r="G17" s="180">
        <f>AVERAGE($C$7:C17)</f>
        <v>-0.16097484590909095</v>
      </c>
      <c r="H17" s="180">
        <f>G17*G17</f>
        <v>2.5912901015455573E-2</v>
      </c>
      <c r="I17" s="180"/>
      <c r="J17" s="180">
        <f t="shared" si="0"/>
        <v>1.2531313834768736</v>
      </c>
      <c r="K17" s="183">
        <f>J17-'ICF SLR Module (1)'!J17</f>
        <v>0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</row>
    <row r="18" spans="1:31" x14ac:dyDescent="0.25">
      <c r="A18" s="174"/>
      <c r="B18" s="174">
        <v>2005</v>
      </c>
      <c r="C18" s="180">
        <f>HLOOKUP(B18,'CO2 and Temp Alt 2 Alt 3'!$J$1:$DP$29,29,FALSE)</f>
        <v>0.94525838900000003</v>
      </c>
      <c r="D18" s="180"/>
      <c r="E18" s="180">
        <f>AVERAGE(C12:C17)</f>
        <v>0.15487944916666666</v>
      </c>
      <c r="F18" s="180">
        <f>E18*E18</f>
        <v>2.3987643774170082E-2</v>
      </c>
      <c r="G18" s="180">
        <f>AVERAGE($C$7:C18)</f>
        <v>-6.8788743000000027E-2</v>
      </c>
      <c r="H18" s="180">
        <f>G18*G18</f>
        <v>4.7318911635200528E-3</v>
      </c>
      <c r="I18" s="180"/>
      <c r="J18" s="180">
        <f t="shared" si="0"/>
        <v>3.1322023282292428</v>
      </c>
      <c r="K18" s="183">
        <f>J18-'ICF SLR Module (1)'!J18</f>
        <v>0</v>
      </c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</row>
    <row r="19" spans="1:31" x14ac:dyDescent="0.25">
      <c r="A19" s="174"/>
      <c r="B19" s="174">
        <v>2010</v>
      </c>
      <c r="C19" s="180">
        <f>HLOOKUP(B19,'CO2 and Temp Alt 2 Alt 3'!$J$1:$DP$29,29,FALSE)</f>
        <v>1.057970477</v>
      </c>
      <c r="D19" s="180"/>
      <c r="E19" s="180">
        <f>AVERAGE(C13:C18)</f>
        <v>0.39575584733333335</v>
      </c>
      <c r="F19" s="180">
        <f>E19*E19</f>
        <v>0.15662269069852466</v>
      </c>
      <c r="G19" s="180">
        <f>AVERAGE($C$7:C19)</f>
        <v>1.7885043153846127E-2</v>
      </c>
      <c r="H19" s="180">
        <f>G19*G19</f>
        <v>3.1987476861493818E-4</v>
      </c>
      <c r="I19" s="180"/>
      <c r="J19" s="180">
        <f t="shared" si="0"/>
        <v>5.1604033249665049</v>
      </c>
      <c r="K19" s="183">
        <f>J19-'ICF SLR Module (1)'!J19</f>
        <v>0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</row>
    <row r="20" spans="1:31" x14ac:dyDescent="0.25">
      <c r="A20" s="174"/>
      <c r="B20" s="174">
        <v>2015</v>
      </c>
      <c r="C20" s="180">
        <f>HLOOKUP(B20,'CO2 and Temp Alt 2 Alt 3'!$J$1:$DP$29,29,FALSE)</f>
        <v>1.2161785190000001</v>
      </c>
      <c r="D20" s="180"/>
      <c r="E20" s="180">
        <f t="shared" ref="E20:E36" si="1">AVERAGE(C14:C19)</f>
        <v>0.65541759350000006</v>
      </c>
      <c r="F20" s="180">
        <f t="shared" ref="F20:F36" si="2">E20*E20</f>
        <v>0.42957222186933131</v>
      </c>
      <c r="G20" s="180">
        <f>AVERAGE($C$7:C20)</f>
        <v>0.10347743428571425</v>
      </c>
      <c r="H20" s="180">
        <f t="shared" ref="H20:H36" si="3">G20*G20</f>
        <v>1.0707579406354311E-2</v>
      </c>
      <c r="I20" s="180"/>
      <c r="J20" s="180">
        <f t="shared" si="0"/>
        <v>7.412007211125907</v>
      </c>
      <c r="K20" s="183">
        <f>J20-'ICF SLR Module (1)'!J20</f>
        <v>0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</row>
    <row r="21" spans="1:31" x14ac:dyDescent="0.25">
      <c r="A21" s="174"/>
      <c r="B21" s="174">
        <v>2020</v>
      </c>
      <c r="C21" s="180">
        <f>HLOOKUP(B21,'CO2 and Temp Alt 2 Alt 3'!$J$1:$DP$29,29,FALSE)</f>
        <v>1.339886213</v>
      </c>
      <c r="D21" s="180"/>
      <c r="E21" s="180">
        <f t="shared" si="1"/>
        <v>0.8914473466666667</v>
      </c>
      <c r="F21" s="180">
        <f t="shared" si="2"/>
        <v>0.79467837187904022</v>
      </c>
      <c r="G21" s="180">
        <f>AVERAGE($C$7:C21)</f>
        <v>0.18590468619999995</v>
      </c>
      <c r="H21" s="180">
        <f t="shared" si="3"/>
        <v>3.4560552351120453E-2</v>
      </c>
      <c r="I21" s="180"/>
      <c r="J21" s="180">
        <f t="shared" si="0"/>
        <v>9.8139553112440296</v>
      </c>
      <c r="K21" s="183">
        <f>J21-'ICF SLR Module (1)'!J21</f>
        <v>0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</row>
    <row r="22" spans="1:31" x14ac:dyDescent="0.25">
      <c r="A22" s="174"/>
      <c r="B22" s="174">
        <v>2025</v>
      </c>
      <c r="C22" s="180">
        <f>HLOOKUP(B22,'CO2 and Temp Alt 2 Alt 3'!$J$1:$DP$29,29,FALSE)</f>
        <v>1.574395123</v>
      </c>
      <c r="D22" s="180"/>
      <c r="E22" s="180">
        <f t="shared" si="1"/>
        <v>0.99919494599999992</v>
      </c>
      <c r="F22" s="180">
        <f t="shared" si="2"/>
        <v>0.99839054011194273</v>
      </c>
      <c r="G22" s="180">
        <f>AVERAGE($C$7:C22)</f>
        <v>0.27268533849999999</v>
      </c>
      <c r="H22" s="180">
        <f t="shared" si="3"/>
        <v>7.4357293832859578E-2</v>
      </c>
      <c r="I22" s="180"/>
      <c r="J22" s="180">
        <f t="shared" si="0"/>
        <v>12.590446515063885</v>
      </c>
      <c r="K22" s="183">
        <f>J22-'ICF SLR Module (1)'!J22</f>
        <v>-3.5549278685209629E-6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1:31" x14ac:dyDescent="0.25">
      <c r="A23" s="174"/>
      <c r="B23" s="174">
        <v>2030</v>
      </c>
      <c r="C23" s="180">
        <f>HLOOKUP(B23,'CO2 and Temp Alt 2 Alt 3'!$J$1:$DP$29,29,FALSE)</f>
        <v>1.7885837870000001</v>
      </c>
      <c r="D23" s="180"/>
      <c r="E23" s="180">
        <f t="shared" si="1"/>
        <v>1.1614486591666668</v>
      </c>
      <c r="F23" s="180">
        <f t="shared" si="2"/>
        <v>1.3489629878800482</v>
      </c>
      <c r="G23" s="180">
        <f>AVERAGE($C$7:C23)</f>
        <v>0.36185583547058825</v>
      </c>
      <c r="H23" s="180">
        <f t="shared" si="3"/>
        <v>0.13093964566411742</v>
      </c>
      <c r="I23" s="180"/>
      <c r="J23" s="180">
        <f t="shared" si="0"/>
        <v>15.70804677103915</v>
      </c>
      <c r="K23" s="183">
        <f>J23-'ICF SLR Module (1)'!J23</f>
        <v>-5.0667081636390776E-4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1" x14ac:dyDescent="0.25">
      <c r="A24" s="174"/>
      <c r="B24" s="174">
        <v>2035</v>
      </c>
      <c r="C24" s="180">
        <f>HLOOKUP(B24,'CO2 and Temp Alt 2 Alt 3'!$J$1:$DP$29,29,FALSE)</f>
        <v>2.03866215</v>
      </c>
      <c r="D24" s="180"/>
      <c r="E24" s="180">
        <f t="shared" si="1"/>
        <v>1.3203787513333334</v>
      </c>
      <c r="F24" s="180">
        <f t="shared" si="2"/>
        <v>1.7434000469725726</v>
      </c>
      <c r="G24" s="180">
        <f>AVERAGE($C$7:C24)</f>
        <v>0.45501174183333337</v>
      </c>
      <c r="H24" s="180">
        <f t="shared" si="3"/>
        <v>0.20703568520620402</v>
      </c>
      <c r="I24" s="180"/>
      <c r="J24" s="180">
        <f t="shared" si="0"/>
        <v>19.251479166690739</v>
      </c>
      <c r="K24" s="183">
        <f>J24-'ICF SLR Module (1)'!J24</f>
        <v>-2.4553813389331935E-3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</row>
    <row r="25" spans="1:31" x14ac:dyDescent="0.25">
      <c r="A25" s="174"/>
      <c r="B25" s="174">
        <v>2040</v>
      </c>
      <c r="C25" s="180">
        <f>HLOOKUP(B25,'CO2 and Temp Alt 2 Alt 3'!$J$1:$DP$29,29,FALSE)</f>
        <v>2.3071890970000002</v>
      </c>
      <c r="D25" s="180"/>
      <c r="E25" s="180">
        <f t="shared" si="1"/>
        <v>1.5026127115000001</v>
      </c>
      <c r="F25" s="180">
        <f t="shared" si="2"/>
        <v>2.2578449607613824</v>
      </c>
      <c r="G25" s="180">
        <f>AVERAGE($C$7:C25)</f>
        <v>0.55249476052631585</v>
      </c>
      <c r="H25" s="180">
        <f t="shared" si="3"/>
        <v>0.30525046040903109</v>
      </c>
      <c r="I25" s="180"/>
      <c r="J25" s="180">
        <f t="shared" si="0"/>
        <v>23.272974111520675</v>
      </c>
      <c r="K25" s="183">
        <f>J25-'ICF SLR Module (1)'!J25</f>
        <v>-5.0483775489063021E-3</v>
      </c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</row>
    <row r="26" spans="1:31" x14ac:dyDescent="0.25">
      <c r="A26" s="174"/>
      <c r="B26" s="174">
        <v>2045</v>
      </c>
      <c r="C26" s="180">
        <f>HLOOKUP(B26,'CO2 and Temp Alt 2 Alt 3'!$J$1:$DP$29,29,FALSE)</f>
        <v>2.5576971460000002</v>
      </c>
      <c r="D26" s="180"/>
      <c r="E26" s="180">
        <f t="shared" si="1"/>
        <v>1.7108158148333334</v>
      </c>
      <c r="F26" s="180">
        <f t="shared" si="2"/>
        <v>2.9268907522838425</v>
      </c>
      <c r="G26" s="180">
        <f>AVERAGE($C$7:C26)</f>
        <v>0.65275487980000002</v>
      </c>
      <c r="H26" s="180">
        <f t="shared" si="3"/>
        <v>0.42608893310271245</v>
      </c>
      <c r="I26" s="180"/>
      <c r="J26" s="180">
        <f t="shared" si="0"/>
        <v>27.743447353620677</v>
      </c>
      <c r="K26" s="183">
        <f>J26-'ICF SLR Module (1)'!J26</f>
        <v>-8.9907386365162267E-3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</row>
    <row r="27" spans="1:31" x14ac:dyDescent="0.25">
      <c r="A27" s="174"/>
      <c r="B27" s="174">
        <v>2050</v>
      </c>
      <c r="C27" s="180">
        <f>HLOOKUP(B27,'CO2 and Temp Alt 2 Alt 3'!$J$1:$DP$29,29,FALSE)</f>
        <v>2.8177683230000001</v>
      </c>
      <c r="D27" s="180"/>
      <c r="E27" s="180">
        <f t="shared" si="1"/>
        <v>1.9344022526666669</v>
      </c>
      <c r="F27" s="180">
        <f t="shared" si="2"/>
        <v>3.7419120751218755</v>
      </c>
      <c r="G27" s="180">
        <f>AVERAGE($C$7:C27)</f>
        <v>0.75585075804761914</v>
      </c>
      <c r="H27" s="180">
        <f t="shared" si="3"/>
        <v>0.57131036844116045</v>
      </c>
      <c r="I27" s="180"/>
      <c r="J27" s="180">
        <f t="shared" si="0"/>
        <v>32.693996552534031</v>
      </c>
      <c r="K27" s="183">
        <f>J27-'ICF SLR Module (1)'!J27</f>
        <v>-1.2861403848638986E-2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</row>
    <row r="28" spans="1:31" x14ac:dyDescent="0.25">
      <c r="A28" s="174"/>
      <c r="B28" s="174">
        <v>2055</v>
      </c>
      <c r="C28" s="180">
        <f>HLOOKUP(B28,'CO2 and Temp Alt 2 Alt 3'!$J$1:$DP$29,29,FALSE)</f>
        <v>3.0383448720000001</v>
      </c>
      <c r="D28" s="180"/>
      <c r="E28" s="180">
        <f t="shared" si="1"/>
        <v>2.1807159376666667</v>
      </c>
      <c r="F28" s="180">
        <f t="shared" si="2"/>
        <v>4.7555220007934098</v>
      </c>
      <c r="G28" s="180">
        <f>AVERAGE($C$7:C28)</f>
        <v>0.85960049050000009</v>
      </c>
      <c r="H28" s="180">
        <f t="shared" si="3"/>
        <v>0.73891300326784071</v>
      </c>
      <c r="I28" s="180"/>
      <c r="J28" s="180">
        <f t="shared" si="0"/>
        <v>38.037925796189178</v>
      </c>
      <c r="K28" s="183">
        <f>J28-'ICF SLR Module (1)'!J28</f>
        <v>-1.7977188465309268E-2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</row>
    <row r="29" spans="1:31" x14ac:dyDescent="0.25">
      <c r="A29" s="174"/>
      <c r="B29" s="174">
        <v>2060</v>
      </c>
      <c r="C29" s="180">
        <f>HLOOKUP(B29,'CO2 and Temp Alt 2 Alt 3'!$J$1:$DP$29,29,FALSE)</f>
        <v>3.2903215170000002</v>
      </c>
      <c r="D29" s="180"/>
      <c r="E29" s="180">
        <f t="shared" si="1"/>
        <v>2.4247075625000001</v>
      </c>
      <c r="F29" s="180">
        <f t="shared" si="2"/>
        <v>5.8792067636446914</v>
      </c>
      <c r="G29" s="180">
        <f>AVERAGE($C$7:C29)</f>
        <v>0.96528401339130443</v>
      </c>
      <c r="H29" s="180">
        <f t="shared" si="3"/>
        <v>0.93177322650882399</v>
      </c>
      <c r="I29" s="180"/>
      <c r="J29" s="180">
        <f t="shared" si="0"/>
        <v>43.854803000687312</v>
      </c>
      <c r="K29" s="183">
        <f>J29-'ICF SLR Module (1)'!J29</f>
        <v>-2.3485146708473792E-2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1:31" x14ac:dyDescent="0.25">
      <c r="A30" s="174"/>
      <c r="B30" s="174">
        <v>2065</v>
      </c>
      <c r="C30" s="180">
        <f>HLOOKUP(B30,'CO2 and Temp Alt 2 Alt 3'!$J$1:$DP$29,29,FALSE)</f>
        <v>3.5127954090000002</v>
      </c>
      <c r="D30" s="180"/>
      <c r="E30" s="180">
        <f t="shared" si="1"/>
        <v>2.6749971841666667</v>
      </c>
      <c r="F30" s="180">
        <f t="shared" si="2"/>
        <v>7.1556099352995952</v>
      </c>
      <c r="G30" s="180">
        <f>AVERAGE($C$7:C30)</f>
        <v>1.0714303215416667</v>
      </c>
      <c r="H30" s="180">
        <f t="shared" si="3"/>
        <v>1.1479629339188793</v>
      </c>
      <c r="I30" s="180"/>
      <c r="J30" s="180">
        <f t="shared" si="0"/>
        <v>50.076420435672539</v>
      </c>
      <c r="K30" s="183">
        <f>J30-'ICF SLR Module (1)'!J30</f>
        <v>-3.0101980817192953E-2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</row>
    <row r="31" spans="1:31" x14ac:dyDescent="0.25">
      <c r="A31" s="174"/>
      <c r="B31" s="174">
        <v>2070</v>
      </c>
      <c r="C31" s="180">
        <f>HLOOKUP(B31,'CO2 and Temp Alt 2 Alt 3'!$J$1:$DP$29,29,FALSE)</f>
        <v>3.765158403</v>
      </c>
      <c r="D31" s="180"/>
      <c r="E31" s="180">
        <f t="shared" si="1"/>
        <v>2.9206860606666667</v>
      </c>
      <c r="F31" s="180">
        <f t="shared" si="2"/>
        <v>8.5304070649725716</v>
      </c>
      <c r="G31" s="180">
        <f>AVERAGE($C$7:C31)</f>
        <v>1.1791794447999999</v>
      </c>
      <c r="H31" s="180">
        <f t="shared" si="3"/>
        <v>1.3904641630388361</v>
      </c>
      <c r="I31" s="180"/>
      <c r="J31" s="180">
        <f t="shared" si="0"/>
        <v>56.780734068669879</v>
      </c>
      <c r="K31" s="183">
        <f>J31-'ICF SLR Module (1)'!J31</f>
        <v>-3.7747590290670985E-2</v>
      </c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</row>
    <row r="32" spans="1:31" x14ac:dyDescent="0.25">
      <c r="A32" s="174"/>
      <c r="B32" s="174">
        <v>2075</v>
      </c>
      <c r="C32" s="180">
        <f>HLOOKUP(B32,'CO2 and Temp Alt 2 Alt 3'!$J$1:$DP$29,29,FALSE)</f>
        <v>3.9769203910000002</v>
      </c>
      <c r="D32" s="180"/>
      <c r="E32" s="180">
        <f t="shared" si="1"/>
        <v>3.1636809449999999</v>
      </c>
      <c r="F32" s="180">
        <f t="shared" si="2"/>
        <v>10.008877121756091</v>
      </c>
      <c r="G32" s="180">
        <f>AVERAGE($C$7:C32)</f>
        <v>1.2867848658076921</v>
      </c>
      <c r="H32" s="180">
        <f t="shared" si="3"/>
        <v>1.6558152908717203</v>
      </c>
      <c r="I32" s="180"/>
      <c r="J32" s="180">
        <f t="shared" si="0"/>
        <v>63.866985659613974</v>
      </c>
      <c r="K32" s="183">
        <f>J32-'ICF SLR Module (1)'!J32</f>
        <v>-4.7096192689032534E-2</v>
      </c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</row>
    <row r="33" spans="1:31" x14ac:dyDescent="0.25">
      <c r="A33" s="174"/>
      <c r="B33" s="174">
        <v>2080</v>
      </c>
      <c r="C33" s="180">
        <f>HLOOKUP(B33,'CO2 and Temp Alt 2 Alt 3'!$J$1:$DP$29,29,FALSE)</f>
        <v>4.2147521479999996</v>
      </c>
      <c r="D33" s="180"/>
      <c r="E33" s="180">
        <f t="shared" si="1"/>
        <v>3.4002181525000004</v>
      </c>
      <c r="F33" s="180">
        <f t="shared" si="2"/>
        <v>11.561483484590516</v>
      </c>
      <c r="G33" s="180">
        <f>AVERAGE($C$7:C33)</f>
        <v>1.3952280984814815</v>
      </c>
      <c r="H33" s="180">
        <f t="shared" si="3"/>
        <v>1.9466614467922507</v>
      </c>
      <c r="I33" s="180"/>
      <c r="J33" s="180">
        <f t="shared" si="0"/>
        <v>71.40360288631102</v>
      </c>
      <c r="K33" s="183">
        <f>J33-'ICF SLR Module (1)'!J33</f>
        <v>-5.6810036720548851E-2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</row>
    <row r="34" spans="1:31" x14ac:dyDescent="0.25">
      <c r="A34" s="174"/>
      <c r="B34" s="174">
        <v>2085</v>
      </c>
      <c r="C34" s="180">
        <f>HLOOKUP(B34,'CO2 and Temp Alt 2 Alt 3'!$J$1:$DP$29,29,FALSE)</f>
        <v>4.4755422620000003</v>
      </c>
      <c r="D34" s="180"/>
      <c r="E34" s="180">
        <f t="shared" si="1"/>
        <v>3.6330487900000001</v>
      </c>
      <c r="F34" s="180">
        <f t="shared" si="2"/>
        <v>13.199043510520465</v>
      </c>
      <c r="G34" s="180">
        <f>AVERAGE($C$7:C34)</f>
        <v>1.5052393186071427</v>
      </c>
      <c r="H34" s="180">
        <f t="shared" si="3"/>
        <v>2.265745406280895</v>
      </c>
      <c r="I34" s="180"/>
      <c r="J34" s="180">
        <f t="shared" si="0"/>
        <v>79.454563269258017</v>
      </c>
      <c r="K34" s="183">
        <f>J34-'ICF SLR Module (1)'!J34</f>
        <v>-6.863376169067692E-2</v>
      </c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</row>
    <row r="35" spans="1:31" x14ac:dyDescent="0.25">
      <c r="A35" s="174"/>
      <c r="B35" s="174">
        <v>2090</v>
      </c>
      <c r="C35" s="180">
        <f>HLOOKUP(B35,'CO2 and Temp Alt 2 Alt 3'!$J$1:$DP$29,29,FALSE)</f>
        <v>4.714002217</v>
      </c>
      <c r="D35" s="180"/>
      <c r="E35" s="180">
        <f t="shared" si="1"/>
        <v>3.8725816883333337</v>
      </c>
      <c r="F35" s="180">
        <f t="shared" si="2"/>
        <v>14.996888932814654</v>
      </c>
      <c r="G35" s="180">
        <f>AVERAGE($C$7:C35)</f>
        <v>1.6158863151034482</v>
      </c>
      <c r="H35" s="180">
        <f t="shared" si="3"/>
        <v>2.6110885833386002</v>
      </c>
      <c r="I35" s="180"/>
      <c r="J35" s="180">
        <f t="shared" si="0"/>
        <v>87.963878187869653</v>
      </c>
      <c r="K35" s="183">
        <f>J35-'ICF SLR Module (1)'!J35</f>
        <v>-7.9640171638885704E-2</v>
      </c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</row>
    <row r="36" spans="1:31" x14ac:dyDescent="0.25">
      <c r="A36" s="174"/>
      <c r="B36" s="174">
        <v>2095</v>
      </c>
      <c r="C36" s="180">
        <f>HLOOKUP(B36,'CO2 and Temp Alt 2 Alt 3'!$J$1:$DP$29,29,FALSE)</f>
        <v>4.9711028500000003</v>
      </c>
      <c r="D36" s="180"/>
      <c r="E36" s="180">
        <f t="shared" si="1"/>
        <v>4.1098618050000004</v>
      </c>
      <c r="F36" s="180">
        <f t="shared" si="2"/>
        <v>16.890964056197863</v>
      </c>
      <c r="G36" s="180">
        <f>AVERAGE($C$7:C36)</f>
        <v>1.7277268662666667</v>
      </c>
      <c r="H36" s="180">
        <f t="shared" si="3"/>
        <v>2.9850401244196365</v>
      </c>
      <c r="I36" s="180"/>
      <c r="J36" s="180">
        <f t="shared" si="0"/>
        <v>96.984703372444827</v>
      </c>
      <c r="K36" s="183">
        <f>J36-'ICF SLR Module (1)'!J36</f>
        <v>-9.1983066278814363E-2</v>
      </c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</row>
    <row r="37" spans="1:31" x14ac:dyDescent="0.25">
      <c r="A37" s="174"/>
      <c r="B37" s="174">
        <v>2100</v>
      </c>
      <c r="C37" s="180">
        <f>HLOOKUP(B37,'CO2 and Temp Alt 2 Alt 3'!$J$1:$DP$29,29,FALSE)</f>
        <v>5.198107383</v>
      </c>
      <c r="D37" s="180"/>
      <c r="E37" s="180">
        <f>AVERAGE(C31:C36)</f>
        <v>4.3529130451666669</v>
      </c>
      <c r="F37" s="180">
        <f>E37*E37</f>
        <v>18.947851978782143</v>
      </c>
      <c r="G37" s="180">
        <f>AVERAGE($C$7:C37)</f>
        <v>1.8396746248709677</v>
      </c>
      <c r="H37" s="180">
        <f>G37*G37</f>
        <v>3.3844027253941356</v>
      </c>
      <c r="I37" s="180"/>
      <c r="J37" s="180">
        <f>(SUMPRODUCT(E37:H37,$E$4:$H$4)+$D$4)*100</f>
        <v>106.43675410250688</v>
      </c>
      <c r="K37" s="183">
        <f>J37-'ICF SLR Module (1)'!J37</f>
        <v>-0.10446302919694972</v>
      </c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</row>
    <row r="38" spans="1:31" x14ac:dyDescent="0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</row>
    <row r="39" spans="1:31" x14ac:dyDescent="0.2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</row>
    <row r="41" spans="1:31" x14ac:dyDescent="0.2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2" spans="1:31" x14ac:dyDescent="0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Normal="100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9.85546875" bestFit="1" customWidth="1"/>
    <col min="21" max="21" width="9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17" t="s">
        <v>27</v>
      </c>
      <c r="C2" s="218"/>
      <c r="D2" s="218"/>
      <c r="E2" s="218"/>
      <c r="F2" s="218"/>
      <c r="G2" s="218"/>
      <c r="H2" s="218"/>
      <c r="I2" s="218"/>
      <c r="J2" s="218"/>
      <c r="K2" s="218"/>
      <c r="L2" s="219"/>
      <c r="N2" s="220" t="s">
        <v>28</v>
      </c>
      <c r="O2" s="221"/>
      <c r="P2" s="221"/>
      <c r="Q2" s="222"/>
      <c r="S2" s="223" t="s">
        <v>29</v>
      </c>
      <c r="T2" s="224"/>
      <c r="U2" s="224"/>
      <c r="V2" s="224"/>
      <c r="W2" s="224"/>
      <c r="X2" s="225"/>
    </row>
    <row r="3" spans="2:24" ht="12.6" customHeight="1" x14ac:dyDescent="0.2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5"/>
      <c r="N3" s="226" t="s">
        <v>30</v>
      </c>
      <c r="O3" s="227"/>
      <c r="P3" s="227"/>
      <c r="Q3" s="228"/>
      <c r="S3" s="124"/>
      <c r="X3" s="126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29" t="s">
        <v>31</v>
      </c>
      <c r="T4" s="230"/>
      <c r="U4" s="230"/>
      <c r="V4" s="230"/>
      <c r="W4" s="230"/>
      <c r="X4" s="231"/>
    </row>
    <row r="5" spans="2:24" ht="32.25" customHeight="1" thickBot="1" x14ac:dyDescent="0.3">
      <c r="B5" s="16"/>
      <c r="C5" s="232" t="s">
        <v>32</v>
      </c>
      <c r="D5" s="232"/>
      <c r="E5" s="232"/>
      <c r="F5" s="232" t="s">
        <v>33</v>
      </c>
      <c r="G5" s="232"/>
      <c r="H5" s="232"/>
      <c r="I5" s="232" t="s">
        <v>34</v>
      </c>
      <c r="J5" s="232"/>
      <c r="K5" s="232"/>
      <c r="L5" s="17"/>
      <c r="N5" s="30"/>
      <c r="O5" s="173">
        <f>Interface!$Q$7</f>
        <v>1.71</v>
      </c>
      <c r="P5" s="173">
        <f>Interface!$Q$7</f>
        <v>1.71</v>
      </c>
      <c r="Q5" s="173">
        <f>Interface!$Q$7</f>
        <v>1.71</v>
      </c>
      <c r="S5" s="124"/>
      <c r="T5" s="125"/>
      <c r="U5" s="125"/>
      <c r="V5" s="125"/>
      <c r="W5" s="125"/>
      <c r="X5" s="126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33" t="s">
        <v>35</v>
      </c>
      <c r="O6" s="234"/>
      <c r="P6" s="234"/>
      <c r="Q6" s="235"/>
      <c r="S6" s="21" t="s">
        <v>36</v>
      </c>
      <c r="T6" s="136" t="s">
        <v>37</v>
      </c>
      <c r="U6" s="136" t="s">
        <v>37</v>
      </c>
      <c r="V6" s="136" t="s">
        <v>38</v>
      </c>
      <c r="W6" s="136" t="s">
        <v>39</v>
      </c>
      <c r="X6" s="137" t="s">
        <v>40</v>
      </c>
    </row>
    <row r="7" spans="2:24" ht="15.75" x14ac:dyDescent="0.3">
      <c r="B7" s="34" t="s">
        <v>41</v>
      </c>
      <c r="C7" s="185">
        <f>_xlfn.XLOOKUP(C$6,'CO2 and Temp Alt 0 Alt 1'!$J$1:$DP$1,'CO2 and Temp Alt 0 Alt 1'!$J$8:$DP$8,FALSE)</f>
        <v>496.64898979999998</v>
      </c>
      <c r="D7" s="185">
        <f>_xlfn.XLOOKUP(D$6,'CO2 and Temp Alt 0 Alt 1'!$J$1:$DP$1,'CO2 and Temp Alt 0 Alt 1'!$J$8:$DP$8,FALSE)</f>
        <v>604.76836890000004</v>
      </c>
      <c r="E7" s="185">
        <f>_xlfn.XLOOKUP(E$6,'CO2 and Temp Alt 0 Alt 1'!$J$1:$DP$1,'CO2 and Temp Alt 0 Alt 1'!$J$8:$DP$8,FALSE)</f>
        <v>886.21279779999998</v>
      </c>
      <c r="F7" s="186">
        <f>_xlfn.XLOOKUP(F$6,'CO2 and Temp Alt 0 Alt 1'!$J$1:$DP$1,'CO2 and Temp Alt 0 Alt 1'!$J$9:$DP$9,FALSE)</f>
        <v>2.3083091969999998</v>
      </c>
      <c r="G7" s="186">
        <f>_xlfn.XLOOKUP(G$6,'CO2 and Temp Alt 0 Alt 1'!$J$1:$DP$1,'CO2 and Temp Alt 0 Alt 1'!$J$9:$DP$9,FALSE)</f>
        <v>3.2924010049999999</v>
      </c>
      <c r="H7" s="186">
        <f>_xlfn.XLOOKUP(H$6,'CO2 and Temp Alt 0 Alt 1'!$J$1:$DP$1,'CO2 and Temp Alt 0 Alt 1'!$J$9:$DP$9,FALSE)</f>
        <v>5.2021909830000004</v>
      </c>
      <c r="I7" s="187">
        <f>VLOOKUP(I$6,'ICF SLR Module (1)'!$B$7:$J$37,9,FALSE)</f>
        <v>23.278022489069581</v>
      </c>
      <c r="J7" s="188">
        <f>VLOOKUP(J$6,'ICF SLR Module (1)'!$B$7:$J$37,9,FALSE)</f>
        <v>43.878288147395786</v>
      </c>
      <c r="K7" s="189">
        <f>VLOOKUP(K$6,'ICF SLR Module (1)'!$B$7:$J$37,9,FALSE)</f>
        <v>106.54121713170383</v>
      </c>
      <c r="L7" s="15"/>
      <c r="N7" s="42" t="str">
        <f t="shared" ref="N7:N16" si="0">B7</f>
        <v>Alt. 0 (No Action)</v>
      </c>
      <c r="O7" s="45">
        <f>F7</f>
        <v>2.3083091969999998</v>
      </c>
      <c r="P7" s="45">
        <f t="shared" ref="P7:Q7" si="1">G7</f>
        <v>3.2924010049999999</v>
      </c>
      <c r="Q7" s="45">
        <f t="shared" si="1"/>
        <v>5.2021909830000004</v>
      </c>
      <c r="S7" s="31" t="str">
        <f t="shared" ref="S7:S16" si="2">B7</f>
        <v>Alt. 0 (No Action)</v>
      </c>
      <c r="T7" s="32">
        <f>[1]Tables!C10</f>
        <v>70600</v>
      </c>
      <c r="U7" s="32">
        <v>85900</v>
      </c>
      <c r="V7" s="32">
        <f>ABS([1]Tables!D10)</f>
        <v>0</v>
      </c>
      <c r="W7" s="32">
        <f>[1]Tables!E10</f>
        <v>0</v>
      </c>
      <c r="X7" s="41">
        <f>ABS([1]Tables!F10)</f>
        <v>0</v>
      </c>
    </row>
    <row r="8" spans="2:24" ht="15.75" x14ac:dyDescent="0.3">
      <c r="B8" s="34" t="s">
        <v>42</v>
      </c>
      <c r="C8" s="185">
        <f>_xlfn.XLOOKUP(C$6,'CO2 and Temp Alt 0 Alt 1'!$J$1:$DP$1,'CO2 and Temp Alt 0 Alt 1'!$J$28:$DP$28,FALSE)</f>
        <v>496.63674459999999</v>
      </c>
      <c r="D8" s="185">
        <f>_xlfn.XLOOKUP(D$6,'CO2 and Temp Alt 0 Alt 1'!$J$1:$DP$1,'CO2 and Temp Alt 0 Alt 1'!$J$28:$DP$28,FALSE)</f>
        <v>604.74880970000004</v>
      </c>
      <c r="E8" s="185">
        <f>_xlfn.XLOOKUP(E$6,'CO2 and Temp Alt 0 Alt 1'!$J$1:$DP$1,'CO2 and Temp Alt 0 Alt 1'!$J$28:$DP$28,FALSE)</f>
        <v>886.17330430000004</v>
      </c>
      <c r="F8" s="186">
        <f>_xlfn.XLOOKUP(F$6,'CO2 and Temp Alt 0 Alt 1'!$J$1:$DP$1,'CO2 and Temp Alt 0 Alt 1'!$J$29:$DP$29,FALSE)</f>
        <v>2.3082023970000001</v>
      </c>
      <c r="G8" s="186">
        <f>_xlfn.XLOOKUP(G$6,'CO2 and Temp Alt 0 Alt 1'!$J$1:$DP$1,'CO2 and Temp Alt 0 Alt 1'!$J$29:$DP$29,FALSE)</f>
        <v>3.2922876049999998</v>
      </c>
      <c r="H8" s="186">
        <f>_xlfn.XLOOKUP(H$6,'CO2 and Temp Alt 0 Alt 1'!$J$1:$DP$1,'CO2 and Temp Alt 0 Alt 1'!$J$29:$DP$29,FALSE)</f>
        <v>5.2020443829999996</v>
      </c>
      <c r="I8" s="190">
        <f>VLOOKUP(I$6,'ICF SLR Module (2)'!$B$7:$J$37,9,FALSE)</f>
        <v>23.27735277715362</v>
      </c>
      <c r="J8" s="191">
        <f>VLOOKUP(J$6,'ICF SLR Module (2)'!$B$7:$J$37,9,FALSE)</f>
        <v>43.876369049439198</v>
      </c>
      <c r="K8" s="192">
        <f>VLOOKUP(K$6,'ICF SLR Module (2)'!$B$7:$J$37,9,FALSE)</f>
        <v>106.53597085364852</v>
      </c>
      <c r="L8" s="15"/>
      <c r="N8" s="42" t="str">
        <f t="shared" si="0"/>
        <v>Alt. 1</v>
      </c>
      <c r="O8" s="45">
        <f t="shared" ref="O8:O10" si="3">F8</f>
        <v>2.3082023970000001</v>
      </c>
      <c r="P8" s="45">
        <f t="shared" ref="P8:P10" si="4">G8</f>
        <v>3.2922876049999998</v>
      </c>
      <c r="Q8" s="45">
        <f t="shared" ref="Q8:Q10" si="5">H8</f>
        <v>5.2020443829999996</v>
      </c>
      <c r="S8" s="31" t="str">
        <f t="shared" si="2"/>
        <v>Alt. 1</v>
      </c>
      <c r="T8" s="32">
        <f>[1]Tables!C11</f>
        <v>70300</v>
      </c>
      <c r="U8" s="32">
        <v>85900</v>
      </c>
      <c r="V8" s="32">
        <f>ABS([1]Tables!D11)</f>
        <v>300</v>
      </c>
      <c r="W8" s="165">
        <f>[1]Tables!E11</f>
        <v>5.7343093096362897E-5</v>
      </c>
      <c r="X8" s="168">
        <f>ABS([1]Tables!F11)</f>
        <v>4.24929178470255E-3</v>
      </c>
    </row>
    <row r="9" spans="2:24" ht="15.75" x14ac:dyDescent="0.3">
      <c r="B9" s="34" t="s">
        <v>43</v>
      </c>
      <c r="C9" s="185">
        <f>_xlfn.XLOOKUP(C$6,'CO2 and Temp Alt 2 Alt 3'!$J$1:$DP$1,'CO2 and Temp Alt 2 Alt 3'!$J$8:$DP$8,FALSE)</f>
        <v>496.62886959999997</v>
      </c>
      <c r="D9" s="185">
        <f>_xlfn.XLOOKUP(D$6,'CO2 and Temp Alt 2 Alt 3'!$J$1:$DP$1,'CO2 and Temp Alt 2 Alt 3'!$J$8:$DP$8,FALSE)</f>
        <v>604.71419049999997</v>
      </c>
      <c r="E9" s="185">
        <f>_xlfn.XLOOKUP(E$6,'CO2 and Temp Alt 2 Alt 3'!$J$1:$DP$1,'CO2 and Temp Alt 2 Alt 3'!$J$8:$DP$8,FALSE)</f>
        <v>886.08778229999996</v>
      </c>
      <c r="F9" s="186">
        <f>_xlfn.XLOOKUP(F$6,'CO2 and Temp Alt 2 Alt 3'!$J$1:$DP$1,'CO2 and Temp Alt 2 Alt 3'!$J$9:$DP$9,FALSE)</f>
        <v>2.308088997</v>
      </c>
      <c r="G9" s="186">
        <f>_xlfn.XLOOKUP(G$6,'CO2 and Temp Alt 2 Alt 3'!$J$1:$DP$1,'CO2 and Temp Alt 2 Alt 3'!$J$9:$DP$9,FALSE)</f>
        <v>3.292090805</v>
      </c>
      <c r="H9" s="186">
        <f>_xlfn.XLOOKUP(H$6,'CO2 and Temp Alt 2 Alt 3'!$J$1:$DP$1,'CO2 and Temp Alt 2 Alt 3'!$J$9:$DP$9,FALSE)</f>
        <v>5.2016492830000001</v>
      </c>
      <c r="I9" s="190">
        <f>VLOOKUP(I$6,'ICF SLR Module (3)'!$B$7:$J$37,9,FALSE)</f>
        <v>23.276889673687894</v>
      </c>
      <c r="J9" s="191">
        <f>VLOOKUP(J$6,'ICF SLR Module (3)'!$B$7:$J$37,9,FALSE)</f>
        <v>43.873905859805348</v>
      </c>
      <c r="K9" s="192">
        <f>VLOOKUP(K$6,'ICF SLR Module (3)'!$B$7:$J$37,9,FALSE)</f>
        <v>106.52550903478971</v>
      </c>
      <c r="L9" s="15"/>
      <c r="N9" s="42" t="str">
        <f t="shared" si="0"/>
        <v>Alt. 2</v>
      </c>
      <c r="O9" s="45">
        <f t="shared" si="3"/>
        <v>2.308088997</v>
      </c>
      <c r="P9" s="45">
        <f t="shared" si="4"/>
        <v>3.292090805</v>
      </c>
      <c r="Q9" s="45">
        <f t="shared" si="5"/>
        <v>5.2016492830000001</v>
      </c>
      <c r="S9" s="31" t="str">
        <f t="shared" si="2"/>
        <v>Alt. 2</v>
      </c>
      <c r="T9" s="32">
        <f>[1]Tables!C12</f>
        <v>69400</v>
      </c>
      <c r="U9" s="32">
        <v>85900</v>
      </c>
      <c r="V9" s="32">
        <f>ABS([1]Tables!D12)</f>
        <v>1200</v>
      </c>
      <c r="W9" s="165">
        <f>[1]Tables!E12</f>
        <v>2.2937237238545159E-4</v>
      </c>
      <c r="X9" s="168">
        <f>ABS([1]Tables!F12)</f>
        <v>1.69971671388102E-2</v>
      </c>
    </row>
    <row r="10" spans="2:24" ht="15.75" x14ac:dyDescent="0.3">
      <c r="B10" s="34" t="s">
        <v>44</v>
      </c>
      <c r="C10" s="185">
        <f>_xlfn.XLOOKUP(C$6,'CO2 and Temp Alt 2 Alt 3'!$J$1:$DP$1,'CO2 and Temp Alt 2 Alt 3'!$J$28:$DP$28,FALSE)</f>
        <v>496.54737080000001</v>
      </c>
      <c r="D10" s="185">
        <f>_xlfn.XLOOKUP(D$6,'CO2 and Temp Alt 2 Alt 3'!$J$1:$DP$1,'CO2 and Temp Alt 2 Alt 3'!$J$28:$DP$28,FALSE)</f>
        <v>604.39957430000004</v>
      </c>
      <c r="E10" s="185">
        <f>_xlfn.XLOOKUP(E$6,'CO2 and Temp Alt 2 Alt 3'!$J$1:$DP$1,'CO2 and Temp Alt 2 Alt 3'!$J$28:$DP$28,FALSE)</f>
        <v>885.2727754</v>
      </c>
      <c r="F10" s="186">
        <f>_xlfn.XLOOKUP(F$6,'CO2 and Temp Alt 2 Alt 3'!$J$1:$DP$1,'CO2 and Temp Alt 2 Alt 3'!$J$29:$DP$29,FALSE)</f>
        <v>2.3071890970000002</v>
      </c>
      <c r="G10" s="186">
        <f>_xlfn.XLOOKUP(G$6,'CO2 and Temp Alt 2 Alt 3'!$J$1:$DP$1,'CO2 and Temp Alt 2 Alt 3'!$J$29:$DP$29,FALSE)</f>
        <v>3.2903215170000002</v>
      </c>
      <c r="H10" s="186">
        <f>_xlfn.XLOOKUP(H$6,'CO2 and Temp Alt 2 Alt 3'!$J$1:$DP$1,'CO2 and Temp Alt 2 Alt 3'!$J$29:$DP$29,FALSE)</f>
        <v>5.198107383</v>
      </c>
      <c r="I10" s="190">
        <f>VLOOKUP(I$6,'ICF SLR Module (4)'!$B$7:$J$37,9,FALSE)</f>
        <v>23.272974111520675</v>
      </c>
      <c r="J10" s="191">
        <f>VLOOKUP(J$6,'ICF SLR Module (4)'!$B$7:$J$37,9,FALSE)</f>
        <v>43.854803000687312</v>
      </c>
      <c r="K10" s="192">
        <f>VLOOKUP(K$6,'ICF SLR Module (4)'!$B$7:$J$37,9,FALSE)</f>
        <v>106.43675410250688</v>
      </c>
      <c r="L10" s="15"/>
      <c r="N10" s="42" t="str">
        <f t="shared" si="0"/>
        <v>Alt. 3</v>
      </c>
      <c r="O10" s="45">
        <f t="shared" si="3"/>
        <v>2.3071890970000002</v>
      </c>
      <c r="P10" s="45">
        <f t="shared" si="4"/>
        <v>3.2903215170000002</v>
      </c>
      <c r="Q10" s="45">
        <f t="shared" si="5"/>
        <v>5.198107383</v>
      </c>
      <c r="S10" s="31" t="str">
        <f t="shared" si="2"/>
        <v>Alt. 3</v>
      </c>
      <c r="T10" s="32">
        <f>[1]Tables!C13</f>
        <v>61600</v>
      </c>
      <c r="U10" s="32">
        <v>85900</v>
      </c>
      <c r="V10" s="32">
        <f>ABS([1]Tables!D13)</f>
        <v>9000</v>
      </c>
      <c r="W10" s="165">
        <f>[1]Tables!E13</f>
        <v>1.7202927928908868E-3</v>
      </c>
      <c r="X10" s="168">
        <f>ABS([1]Tables!F13)</f>
        <v>0.12747875354107649</v>
      </c>
    </row>
    <row r="11" spans="2:24" ht="15.75" x14ac:dyDescent="0.3">
      <c r="B11" s="34"/>
      <c r="C11" s="193"/>
      <c r="D11" s="194"/>
      <c r="E11" s="195"/>
      <c r="F11" s="196"/>
      <c r="G11" s="196"/>
      <c r="H11" s="196"/>
      <c r="I11" s="190"/>
      <c r="J11" s="191"/>
      <c r="K11" s="192"/>
      <c r="L11" s="15"/>
      <c r="N11" s="42"/>
      <c r="O11" s="45"/>
      <c r="P11" s="45"/>
      <c r="Q11" s="74"/>
      <c r="S11" s="31">
        <f t="shared" si="2"/>
        <v>0</v>
      </c>
      <c r="T11" s="32">
        <f>[1]Tables!C14</f>
        <v>0</v>
      </c>
      <c r="U11" s="32">
        <v>85900</v>
      </c>
      <c r="V11" s="32">
        <f>ABS([1]Tables!D14)</f>
        <v>70600</v>
      </c>
      <c r="W11" s="40">
        <f>[1]Tables!E14</f>
        <v>1.3494741242010735E-2</v>
      </c>
      <c r="X11" s="168">
        <f>ABS([1]Tables!F14)</f>
        <v>1</v>
      </c>
    </row>
    <row r="12" spans="2:24" ht="15.75" hidden="1" x14ac:dyDescent="0.3">
      <c r="B12" s="34" t="s">
        <v>45</v>
      </c>
      <c r="C12" s="193" t="e">
        <f>VLOOKUP(C$6,#REF!,2,FALSE)</f>
        <v>#REF!</v>
      </c>
      <c r="D12" s="194" t="e">
        <f>VLOOKUP(D$6,#REF!,2,FALSE)</f>
        <v>#REF!</v>
      </c>
      <c r="E12" s="195" t="e">
        <f>VLOOKUP(E$6,#REF!,2,FALSE)</f>
        <v>#REF!</v>
      </c>
      <c r="F12" s="196" t="e">
        <f>VLOOKUP(F$6,#REF!,7,FALSE)</f>
        <v>#REF!</v>
      </c>
      <c r="G12" s="196" t="e">
        <f>VLOOKUP(G$6,#REF!,7,FALSE)</f>
        <v>#REF!</v>
      </c>
      <c r="H12" s="196" t="e">
        <f>VLOOKUP(H$6,#REF!,7,FALSE)</f>
        <v>#REF!</v>
      </c>
      <c r="I12" s="197" t="e">
        <f>IF(Interface!$S$2=1,VLOOKUP(I$6,#REF!,2,FALSE),VLOOKUP(I$6,#REF!,9,FALSE))</f>
        <v>#REF!</v>
      </c>
      <c r="J12" s="198" t="e">
        <f>IF(Interface!$S$2=1,VLOOKUP(J$6,#REF!,2,FALSE),VLOOKUP(J$6,#REF!,9,FALSE))</f>
        <v>#REF!</v>
      </c>
      <c r="K12" s="199" t="e">
        <f>IF(Interface!$S$2=1,VLOOKUP(K$6,#REF!,2,FALSE),VLOOKUP(K$6,#REF!,9,FALSE))</f>
        <v>#REF!</v>
      </c>
      <c r="L12" s="15"/>
      <c r="N12" s="42" t="str">
        <f t="shared" si="0"/>
        <v>Alt 5</v>
      </c>
      <c r="O12" s="45" t="e">
        <f>VLOOKUP(O$4,#REF!,7,FALSE)</f>
        <v>#REF!</v>
      </c>
      <c r="P12" s="45" t="e">
        <f>VLOOKUP(P$4,#REF!,7,FALSE)</f>
        <v>#REF!</v>
      </c>
      <c r="Q12" s="74" t="e">
        <f>VLOOKUP(Q$4,#REF!,7,FALSE)</f>
        <v>#REF!</v>
      </c>
      <c r="S12" s="31" t="str">
        <f t="shared" si="2"/>
        <v>Alt 5</v>
      </c>
      <c r="T12" s="32">
        <f>[1]Tables!C15</f>
        <v>0</v>
      </c>
      <c r="U12" s="32">
        <v>85900</v>
      </c>
      <c r="V12" s="32">
        <f>ABS([1]Tables!D15)</f>
        <v>70600</v>
      </c>
      <c r="W12" s="40">
        <f>[1]Tables!E15</f>
        <v>1.3494741242010735E-2</v>
      </c>
      <c r="X12" s="41">
        <f>ABS([1]Tables!F15)</f>
        <v>1</v>
      </c>
    </row>
    <row r="13" spans="2:24" ht="15.75" hidden="1" x14ac:dyDescent="0.3">
      <c r="B13" s="34" t="s">
        <v>46</v>
      </c>
      <c r="C13" s="193" t="e">
        <f>VLOOKUP(C$6,#REF!,2,FALSE)</f>
        <v>#REF!</v>
      </c>
      <c r="D13" s="194" t="e">
        <f>VLOOKUP(D$6,#REF!,2,FALSE)</f>
        <v>#REF!</v>
      </c>
      <c r="E13" s="195" t="e">
        <f>VLOOKUP(E$6,#REF!,2,FALSE)</f>
        <v>#REF!</v>
      </c>
      <c r="F13" s="196" t="e">
        <f>VLOOKUP(F$6,#REF!,8,FALSE)</f>
        <v>#REF!</v>
      </c>
      <c r="G13" s="196" t="e">
        <f>VLOOKUP(G$6,#REF!,8,FALSE)</f>
        <v>#REF!</v>
      </c>
      <c r="H13" s="196" t="e">
        <f>VLOOKUP(H$6,#REF!,8,FALSE)</f>
        <v>#REF!</v>
      </c>
      <c r="I13" s="197" t="e">
        <f>IF(Interface!$S$2=1,VLOOKUP(I$6,#REF!,2,FALSE),VLOOKUP(I$6,#REF!,9,FALSE))</f>
        <v>#REF!</v>
      </c>
      <c r="J13" s="198" t="e">
        <f>IF(Interface!$S$2=1,VLOOKUP(J$6,#REF!,2,FALSE),VLOOKUP(J$6,#REF!,9,FALSE))</f>
        <v>#REF!</v>
      </c>
      <c r="K13" s="199" t="e">
        <f>IF(Interface!$S$2=1,VLOOKUP(K$6,#REF!,2,FALSE),VLOOKUP(K$6,#REF!,9,FALSE))</f>
        <v>#REF!</v>
      </c>
      <c r="L13" s="15"/>
      <c r="N13" s="42" t="str">
        <f t="shared" si="0"/>
        <v>Alt 6</v>
      </c>
      <c r="O13" s="45" t="e">
        <f>VLOOKUP(O$4,#REF!,8,FALSE)</f>
        <v>#REF!</v>
      </c>
      <c r="P13" s="45" t="e">
        <f>VLOOKUP(P$4,#REF!,8,FALSE)</f>
        <v>#REF!</v>
      </c>
      <c r="Q13" s="74" t="e">
        <f>VLOOKUP(Q$4,#REF!,8,FALSE)</f>
        <v>#REF!</v>
      </c>
      <c r="S13" s="31" t="str">
        <f t="shared" si="2"/>
        <v>Alt 6</v>
      </c>
      <c r="T13" s="32">
        <f>[1]Tables!C16</f>
        <v>0</v>
      </c>
      <c r="U13" s="32">
        <v>85900</v>
      </c>
      <c r="V13" s="32">
        <f>ABS([1]Tables!D16)</f>
        <v>70600</v>
      </c>
      <c r="W13" s="40">
        <f>[1]Tables!E16</f>
        <v>1.3494741242010735E-2</v>
      </c>
      <c r="X13" s="41">
        <f>ABS([1]Tables!F16)</f>
        <v>1</v>
      </c>
    </row>
    <row r="14" spans="2:24" ht="15.75" hidden="1" x14ac:dyDescent="0.3">
      <c r="B14" s="34" t="s">
        <v>47</v>
      </c>
      <c r="C14" s="193" t="e">
        <f>VLOOKUP(C$6,#REF!,2,FALSE)</f>
        <v>#REF!</v>
      </c>
      <c r="D14" s="194" t="e">
        <f>VLOOKUP(D$6,#REF!,2,FALSE)</f>
        <v>#REF!</v>
      </c>
      <c r="E14" s="195" t="e">
        <f>VLOOKUP(E$6,#REF!,2,FALSE)</f>
        <v>#REF!</v>
      </c>
      <c r="F14" s="196" t="e">
        <f>VLOOKUP(F$6,#REF!,9,FALSE)</f>
        <v>#REF!</v>
      </c>
      <c r="G14" s="196" t="e">
        <f>VLOOKUP(G$6,#REF!,9,FALSE)</f>
        <v>#REF!</v>
      </c>
      <c r="H14" s="196" t="e">
        <f>VLOOKUP(H$6,#REF!,9,FALSE)</f>
        <v>#REF!</v>
      </c>
      <c r="I14" s="197" t="e">
        <f>IF(Interface!$S$2=1,VLOOKUP(I$6,#REF!,2,FALSE),VLOOKUP(I$6,#REF!,9,FALSE))</f>
        <v>#REF!</v>
      </c>
      <c r="J14" s="198" t="e">
        <f>IF(Interface!$S$2=1,VLOOKUP(J$6,#REF!,2,FALSE),VLOOKUP(J$6,#REF!,9,FALSE))</f>
        <v>#REF!</v>
      </c>
      <c r="K14" s="199" t="e">
        <f>IF(Interface!$S$2=1,VLOOKUP(K$6,#REF!,2,FALSE),VLOOKUP(K$6,#REF!,9,FALSE))</f>
        <v>#REF!</v>
      </c>
      <c r="L14" s="15"/>
      <c r="N14" s="42" t="str">
        <f t="shared" si="0"/>
        <v>Alt 7</v>
      </c>
      <c r="O14" s="45" t="e">
        <f>VLOOKUP(O$4,#REF!,9,FALSE)</f>
        <v>#REF!</v>
      </c>
      <c r="P14" s="45" t="e">
        <f>VLOOKUP(P$4,#REF!,9,FALSE)</f>
        <v>#REF!</v>
      </c>
      <c r="Q14" s="74" t="e">
        <f>VLOOKUP(Q$4,#REF!,9,FALSE)</f>
        <v>#REF!</v>
      </c>
      <c r="S14" s="31" t="str">
        <f t="shared" si="2"/>
        <v>Alt 7</v>
      </c>
      <c r="T14" s="32">
        <f>[1]Tables!C17</f>
        <v>0</v>
      </c>
      <c r="U14" s="32">
        <v>85900</v>
      </c>
      <c r="V14" s="32">
        <f>ABS([1]Tables!D17)</f>
        <v>70600</v>
      </c>
      <c r="W14" s="40">
        <f>[1]Tables!E17</f>
        <v>1.3494741242010735E-2</v>
      </c>
      <c r="X14" s="41">
        <f>ABS([1]Tables!F17)</f>
        <v>1</v>
      </c>
    </row>
    <row r="15" spans="2:24" ht="15.75" hidden="1" x14ac:dyDescent="0.3">
      <c r="B15" s="34" t="s">
        <v>48</v>
      </c>
      <c r="C15" s="193" t="e">
        <f>VLOOKUP(C$6,#REF!,2,FALSE)</f>
        <v>#REF!</v>
      </c>
      <c r="D15" s="194" t="e">
        <f>VLOOKUP(D$6,#REF!,2,FALSE)</f>
        <v>#REF!</v>
      </c>
      <c r="E15" s="195" t="e">
        <f>VLOOKUP(E$6,#REF!,2,FALSE)</f>
        <v>#REF!</v>
      </c>
      <c r="F15" s="196" t="e">
        <f>VLOOKUP(F$6,#REF!,10,FALSE)</f>
        <v>#REF!</v>
      </c>
      <c r="G15" s="196" t="e">
        <f>VLOOKUP(G$6,#REF!,10,FALSE)</f>
        <v>#REF!</v>
      </c>
      <c r="H15" s="196" t="e">
        <f>VLOOKUP(H$6,#REF!,10,FALSE)</f>
        <v>#REF!</v>
      </c>
      <c r="I15" s="197" t="e">
        <f>IF(Interface!$S$2=1,VLOOKUP(I$6,#REF!,2,FALSE),VLOOKUP(I$6,#REF!,9,FALSE))</f>
        <v>#REF!</v>
      </c>
      <c r="J15" s="198" t="e">
        <f>IF(Interface!$S$2=1,VLOOKUP(J$6,#REF!,2,FALSE),VLOOKUP(J$6,#REF!,9,FALSE))</f>
        <v>#REF!</v>
      </c>
      <c r="K15" s="199" t="e">
        <f>IF(Interface!$S$2=1,VLOOKUP(K$6,#REF!,2,FALSE),VLOOKUP(K$6,#REF!,9,FALSE))</f>
        <v>#REF!</v>
      </c>
      <c r="L15" s="15"/>
      <c r="N15" s="42" t="str">
        <f t="shared" si="0"/>
        <v>Alt 8</v>
      </c>
      <c r="O15" s="45" t="e">
        <f>VLOOKUP(O$4,#REF!,10,FALSE)</f>
        <v>#REF!</v>
      </c>
      <c r="P15" s="45" t="e">
        <f>VLOOKUP(P$4,#REF!,10,FALSE)</f>
        <v>#REF!</v>
      </c>
      <c r="Q15" s="74" t="e">
        <f>VLOOKUP(Q$4,#REF!,10,FALSE)</f>
        <v>#REF!</v>
      </c>
      <c r="S15" s="31" t="str">
        <f t="shared" si="2"/>
        <v>Alt 8</v>
      </c>
      <c r="T15" s="32">
        <f>[1]Tables!C18</f>
        <v>0</v>
      </c>
      <c r="U15" s="32">
        <v>85900</v>
      </c>
      <c r="V15" s="32">
        <f>ABS([1]Tables!D18)</f>
        <v>70600</v>
      </c>
      <c r="W15" s="40">
        <f>[1]Tables!E18</f>
        <v>1.3494741242010735E-2</v>
      </c>
      <c r="X15" s="41">
        <f>ABS([1]Tables!F18)</f>
        <v>1</v>
      </c>
    </row>
    <row r="16" spans="2:24" ht="15.75" hidden="1" x14ac:dyDescent="0.3">
      <c r="B16" s="34" t="s">
        <v>49</v>
      </c>
      <c r="C16" s="200" t="e">
        <f>VLOOKUP(C$6,#REF!,2,FALSE)</f>
        <v>#REF!</v>
      </c>
      <c r="D16" s="201" t="e">
        <f>VLOOKUP(D$6,#REF!,2,FALSE)</f>
        <v>#REF!</v>
      </c>
      <c r="E16" s="202" t="e">
        <f>VLOOKUP(E$6,#REF!,2,FALSE)</f>
        <v>#REF!</v>
      </c>
      <c r="F16" s="196" t="e">
        <f>VLOOKUP(F$6,#REF!,11,FALSE)</f>
        <v>#REF!</v>
      </c>
      <c r="G16" s="196" t="e">
        <f>VLOOKUP(G$6,#REF!,11,FALSE)</f>
        <v>#REF!</v>
      </c>
      <c r="H16" s="196" t="e">
        <f>VLOOKUP(H$6,#REF!,11,FALSE)</f>
        <v>#REF!</v>
      </c>
      <c r="I16" s="203" t="e">
        <f>IF(Interface!$S$2=1,VLOOKUP(I$6,#REF!,2,FALSE),VLOOKUP(I$6,#REF!,9,FALSE))</f>
        <v>#REF!</v>
      </c>
      <c r="J16" s="204" t="e">
        <f>IF(Interface!$S$2=1,VLOOKUP(J$6,#REF!,2,FALSE),VLOOKUP(J$6,#REF!,9,FALSE))</f>
        <v>#REF!</v>
      </c>
      <c r="K16" s="205" t="e">
        <f>IF(Interface!$S$2=1,VLOOKUP(K$6,#REF!,2,FALSE),VLOOKUP(K$6,#REF!,9,FALSE))</f>
        <v>#REF!</v>
      </c>
      <c r="L16" s="15"/>
      <c r="N16" s="42" t="str">
        <f t="shared" si="0"/>
        <v>Alt 10</v>
      </c>
      <c r="O16" s="45" t="e">
        <f>VLOOKUP(O$4,#REF!,11,FALSE)</f>
        <v>#REF!</v>
      </c>
      <c r="P16" s="45" t="e">
        <f>VLOOKUP(P$4,#REF!,11,FALSE)</f>
        <v>#REF!</v>
      </c>
      <c r="Q16" s="74" t="e">
        <f>VLOOKUP(Q$4,#REF!,11,FALSE)</f>
        <v>#REF!</v>
      </c>
      <c r="S16" s="31" t="str">
        <f t="shared" si="2"/>
        <v>Alt 10</v>
      </c>
      <c r="T16" s="32">
        <f>[1]Tables!C19</f>
        <v>0</v>
      </c>
      <c r="U16" s="32">
        <v>85900</v>
      </c>
      <c r="V16" s="32">
        <f>[1]Tables!D19</f>
        <v>70600</v>
      </c>
      <c r="W16" s="40">
        <f>[1]Tables!E19</f>
        <v>1.3494741242010735E-2</v>
      </c>
      <c r="X16" s="41">
        <f>[1]Tables!F19</f>
        <v>0</v>
      </c>
    </row>
    <row r="17" spans="2:24" ht="15.75" thickBot="1" x14ac:dyDescent="0.3">
      <c r="B17" s="57"/>
      <c r="C17" s="212"/>
      <c r="D17" s="213"/>
      <c r="E17" s="214"/>
      <c r="F17" s="213"/>
      <c r="G17" s="213"/>
      <c r="H17" s="213"/>
      <c r="I17" s="213"/>
      <c r="J17" s="213"/>
      <c r="K17" s="215"/>
      <c r="L17" s="15"/>
      <c r="N17" s="59"/>
      <c r="O17" s="60"/>
      <c r="P17" s="60"/>
      <c r="Q17" s="61"/>
      <c r="S17" s="82"/>
      <c r="T17" s="55"/>
      <c r="U17" s="55"/>
      <c r="V17" s="55"/>
      <c r="W17" s="55"/>
      <c r="X17" s="56"/>
    </row>
    <row r="18" spans="2:24" x14ac:dyDescent="0.25">
      <c r="B18" s="42"/>
      <c r="C18" s="236"/>
      <c r="D18" s="237"/>
      <c r="E18" s="237"/>
      <c r="F18" s="237"/>
      <c r="G18" s="237"/>
      <c r="H18" s="237"/>
      <c r="I18" s="237"/>
      <c r="J18" s="237"/>
      <c r="K18" s="238"/>
      <c r="L18" s="15"/>
      <c r="N18" s="233" t="s">
        <v>50</v>
      </c>
      <c r="O18" s="234"/>
      <c r="P18" s="234"/>
      <c r="Q18" s="235"/>
    </row>
    <row r="19" spans="2:24" x14ac:dyDescent="0.25">
      <c r="B19" s="63" t="str">
        <f t="shared" ref="B19:B27" si="6">B8</f>
        <v>Alt. 1</v>
      </c>
      <c r="C19" s="193">
        <f>ABS(C8-C$7)</f>
        <v>1.2245199999995293E-2</v>
      </c>
      <c r="D19" s="194">
        <f t="shared" ref="D19:K19" si="7">ABS(D8-D$7)</f>
        <v>1.9559200000003329E-2</v>
      </c>
      <c r="E19" s="195">
        <f t="shared" si="7"/>
        <v>3.9493499999935011E-2</v>
      </c>
      <c r="F19" s="206">
        <f t="shared" si="7"/>
        <v>1.0679999999974044E-4</v>
      </c>
      <c r="G19" s="207">
        <f t="shared" si="7"/>
        <v>1.1340000000004125E-4</v>
      </c>
      <c r="H19" s="208">
        <f t="shared" si="7"/>
        <v>1.4660000000077389E-4</v>
      </c>
      <c r="I19" s="209">
        <f t="shared" si="7"/>
        <v>6.6971191596110202E-4</v>
      </c>
      <c r="J19" s="210">
        <f t="shared" si="7"/>
        <v>1.9190979565877342E-3</v>
      </c>
      <c r="K19" s="211">
        <f t="shared" si="7"/>
        <v>5.2462780553099719E-3</v>
      </c>
      <c r="L19" s="15"/>
      <c r="N19" s="42" t="str">
        <f>N8</f>
        <v>Alt. 1</v>
      </c>
      <c r="O19" s="66">
        <f>F19</f>
        <v>1.0679999999974044E-4</v>
      </c>
      <c r="P19" s="66">
        <f t="shared" ref="P19:P27" si="8">G19</f>
        <v>1.1340000000004125E-4</v>
      </c>
      <c r="Q19" s="74">
        <f t="shared" ref="Q19:Q27" si="9">H19</f>
        <v>1.4660000000077389E-4</v>
      </c>
      <c r="V19" s="171"/>
    </row>
    <row r="20" spans="2:24" x14ac:dyDescent="0.25">
      <c r="B20" s="63" t="str">
        <f t="shared" si="6"/>
        <v>Alt. 2</v>
      </c>
      <c r="C20" s="193">
        <f t="shared" ref="C20:K20" si="10">ABS(C9-C$7)</f>
        <v>2.0120200000008026E-2</v>
      </c>
      <c r="D20" s="194">
        <f t="shared" si="10"/>
        <v>5.4178400000068905E-2</v>
      </c>
      <c r="E20" s="195">
        <f t="shared" si="10"/>
        <v>0.12501550000001771</v>
      </c>
      <c r="F20" s="206">
        <f t="shared" si="10"/>
        <v>2.2019999999978168E-4</v>
      </c>
      <c r="G20" s="207">
        <f t="shared" si="10"/>
        <v>3.101999999999272E-4</v>
      </c>
      <c r="H20" s="208">
        <f t="shared" si="10"/>
        <v>5.4170000000031138E-4</v>
      </c>
      <c r="I20" s="209">
        <f t="shared" si="10"/>
        <v>1.1328153816876352E-3</v>
      </c>
      <c r="J20" s="210">
        <f t="shared" si="10"/>
        <v>4.3822875904382386E-3</v>
      </c>
      <c r="K20" s="211">
        <f t="shared" si="10"/>
        <v>1.5708096914124781E-2</v>
      </c>
      <c r="L20" s="15"/>
      <c r="N20" s="42" t="str">
        <f>N9</f>
        <v>Alt. 2</v>
      </c>
      <c r="O20" s="66">
        <f>F20</f>
        <v>2.2019999999978168E-4</v>
      </c>
      <c r="P20" s="66">
        <f t="shared" si="8"/>
        <v>3.101999999999272E-4</v>
      </c>
      <c r="Q20" s="74">
        <f t="shared" si="9"/>
        <v>5.4170000000031138E-4</v>
      </c>
      <c r="V20" s="171"/>
    </row>
    <row r="21" spans="2:24" x14ac:dyDescent="0.25">
      <c r="B21" s="63" t="str">
        <f t="shared" si="6"/>
        <v>Alt. 3</v>
      </c>
      <c r="C21" s="193">
        <f>ABS(C10-C$7)</f>
        <v>0.10161899999997104</v>
      </c>
      <c r="D21" s="194">
        <f t="shared" ref="D21:K21" si="11">ABS(D10-D$7)</f>
        <v>0.36879460000000108</v>
      </c>
      <c r="E21" s="195">
        <f t="shared" si="11"/>
        <v>0.94002239999997528</v>
      </c>
      <c r="F21" s="206">
        <f>ABS(F10-F$7)</f>
        <v>1.1200999999996242E-3</v>
      </c>
      <c r="G21" s="207">
        <f t="shared" si="11"/>
        <v>2.0794879999996851E-3</v>
      </c>
      <c r="H21" s="208">
        <f t="shared" si="11"/>
        <v>4.0836000000004091E-3</v>
      </c>
      <c r="I21" s="209">
        <f t="shared" si="11"/>
        <v>5.0483775489063021E-3</v>
      </c>
      <c r="J21" s="210">
        <f t="shared" si="11"/>
        <v>2.3485146708473792E-2</v>
      </c>
      <c r="K21" s="211">
        <f t="shared" si="11"/>
        <v>0.10446302919694972</v>
      </c>
      <c r="L21" s="15"/>
      <c r="N21" s="42" t="str">
        <f>N10</f>
        <v>Alt. 3</v>
      </c>
      <c r="O21" s="66">
        <f t="shared" ref="O21:O27" si="12">F21</f>
        <v>1.1200999999996242E-3</v>
      </c>
      <c r="P21" s="66">
        <f t="shared" si="8"/>
        <v>2.0794879999996851E-3</v>
      </c>
      <c r="Q21" s="74">
        <f>H21</f>
        <v>4.0836000000004091E-3</v>
      </c>
      <c r="V21" s="171"/>
    </row>
    <row r="22" spans="2:24" x14ac:dyDescent="0.25">
      <c r="B22" s="63"/>
      <c r="C22" s="157"/>
      <c r="D22" s="158"/>
      <c r="E22" s="64"/>
      <c r="F22" s="65"/>
      <c r="G22" s="66"/>
      <c r="H22" s="67"/>
      <c r="I22" s="68"/>
      <c r="J22" s="69"/>
      <c r="K22" s="70"/>
      <c r="L22" s="15"/>
      <c r="N22" s="42"/>
      <c r="O22" s="66"/>
      <c r="P22" s="66"/>
      <c r="Q22" s="74"/>
      <c r="V22" s="171"/>
    </row>
    <row r="23" spans="2:24" hidden="1" x14ac:dyDescent="0.25">
      <c r="B23" s="63" t="str">
        <f t="shared" si="6"/>
        <v>Alt 5</v>
      </c>
      <c r="C23" s="157" t="e">
        <f t="shared" ref="C23:J23" si="13">ABS(C12-C$7)</f>
        <v>#REF!</v>
      </c>
      <c r="D23" s="158" t="e">
        <f t="shared" si="13"/>
        <v>#REF!</v>
      </c>
      <c r="E23" s="64" t="e">
        <f t="shared" si="13"/>
        <v>#REF!</v>
      </c>
      <c r="F23" s="35" t="e">
        <f t="shared" si="13"/>
        <v>#REF!</v>
      </c>
      <c r="G23" s="35" t="e">
        <f t="shared" si="13"/>
        <v>#REF!</v>
      </c>
      <c r="H23" s="36" t="e">
        <f t="shared" si="13"/>
        <v>#REF!</v>
      </c>
      <c r="I23" s="160" t="e">
        <f t="shared" si="13"/>
        <v>#REF!</v>
      </c>
      <c r="J23" s="161" t="e">
        <f t="shared" si="13"/>
        <v>#REF!</v>
      </c>
      <c r="K23" s="162" t="e">
        <f>ABS(K12-K$7)</f>
        <v>#REF!</v>
      </c>
      <c r="L23" s="15"/>
      <c r="N23" s="42" t="str">
        <f t="shared" ref="N23:N27" si="14">N12</f>
        <v>Alt 5</v>
      </c>
      <c r="O23" s="66" t="e">
        <f t="shared" si="12"/>
        <v>#REF!</v>
      </c>
      <c r="P23" s="66" t="e">
        <f t="shared" si="8"/>
        <v>#REF!</v>
      </c>
      <c r="Q23" s="74" t="e">
        <f t="shared" si="9"/>
        <v>#REF!</v>
      </c>
    </row>
    <row r="24" spans="2:24" hidden="1" x14ac:dyDescent="0.25">
      <c r="B24" s="63" t="str">
        <f t="shared" si="6"/>
        <v>Alt 6</v>
      </c>
      <c r="C24" s="157" t="e">
        <f t="shared" ref="C24:K24" si="15">ABS(C13-C$7)</f>
        <v>#REF!</v>
      </c>
      <c r="D24" s="158" t="e">
        <f t="shared" si="15"/>
        <v>#REF!</v>
      </c>
      <c r="E24" s="64" t="e">
        <f t="shared" si="15"/>
        <v>#REF!</v>
      </c>
      <c r="F24" s="35" t="e">
        <f t="shared" si="15"/>
        <v>#REF!</v>
      </c>
      <c r="G24" s="35" t="e">
        <f t="shared" si="15"/>
        <v>#REF!</v>
      </c>
      <c r="H24" s="36" t="e">
        <f t="shared" si="15"/>
        <v>#REF!</v>
      </c>
      <c r="I24" s="37" t="e">
        <f t="shared" si="15"/>
        <v>#REF!</v>
      </c>
      <c r="J24" s="38" t="e">
        <f t="shared" si="15"/>
        <v>#REF!</v>
      </c>
      <c r="K24" s="39" t="e">
        <f t="shared" si="15"/>
        <v>#REF!</v>
      </c>
      <c r="L24" s="15"/>
      <c r="N24" s="42" t="str">
        <f t="shared" si="14"/>
        <v>Alt 6</v>
      </c>
      <c r="O24" s="66" t="e">
        <f t="shared" si="12"/>
        <v>#REF!</v>
      </c>
      <c r="P24" s="66" t="e">
        <f t="shared" si="8"/>
        <v>#REF!</v>
      </c>
      <c r="Q24" s="74" t="e">
        <f t="shared" si="9"/>
        <v>#REF!</v>
      </c>
    </row>
    <row r="25" spans="2:24" hidden="1" x14ac:dyDescent="0.25">
      <c r="B25" s="63" t="str">
        <f t="shared" si="6"/>
        <v>Alt 7</v>
      </c>
      <c r="C25" s="157" t="e">
        <f t="shared" ref="C25:K25" si="16">ABS(C14-C$7)</f>
        <v>#REF!</v>
      </c>
      <c r="D25" s="158" t="e">
        <f t="shared" si="16"/>
        <v>#REF!</v>
      </c>
      <c r="E25" s="64" t="e">
        <f t="shared" si="16"/>
        <v>#REF!</v>
      </c>
      <c r="F25" s="35" t="e">
        <f t="shared" si="16"/>
        <v>#REF!</v>
      </c>
      <c r="G25" s="35" t="e">
        <f t="shared" si="16"/>
        <v>#REF!</v>
      </c>
      <c r="H25" s="36" t="e">
        <f t="shared" si="16"/>
        <v>#REF!</v>
      </c>
      <c r="I25" s="37" t="e">
        <f t="shared" si="16"/>
        <v>#REF!</v>
      </c>
      <c r="J25" s="38" t="e">
        <f t="shared" si="16"/>
        <v>#REF!</v>
      </c>
      <c r="K25" s="39" t="e">
        <f t="shared" si="16"/>
        <v>#REF!</v>
      </c>
      <c r="L25" s="15"/>
      <c r="N25" s="42" t="str">
        <f t="shared" si="14"/>
        <v>Alt 7</v>
      </c>
      <c r="O25" s="66" t="e">
        <f t="shared" si="12"/>
        <v>#REF!</v>
      </c>
      <c r="P25" s="66" t="e">
        <f t="shared" si="8"/>
        <v>#REF!</v>
      </c>
      <c r="Q25" s="74" t="e">
        <f t="shared" si="9"/>
        <v>#REF!</v>
      </c>
    </row>
    <row r="26" spans="2:24" hidden="1" x14ac:dyDescent="0.25">
      <c r="B26" s="63" t="str">
        <f t="shared" si="6"/>
        <v>Alt 8</v>
      </c>
      <c r="C26" s="157" t="e">
        <f t="shared" ref="C26:K26" si="17">ABS(C15-C$7)</f>
        <v>#REF!</v>
      </c>
      <c r="D26" s="158" t="e">
        <f t="shared" si="17"/>
        <v>#REF!</v>
      </c>
      <c r="E26" s="64" t="e">
        <f t="shared" si="17"/>
        <v>#REF!</v>
      </c>
      <c r="F26" s="35" t="e">
        <f t="shared" si="17"/>
        <v>#REF!</v>
      </c>
      <c r="G26" s="35" t="e">
        <f t="shared" si="17"/>
        <v>#REF!</v>
      </c>
      <c r="H26" s="36" t="e">
        <f t="shared" si="17"/>
        <v>#REF!</v>
      </c>
      <c r="I26" s="37" t="e">
        <f t="shared" si="17"/>
        <v>#REF!</v>
      </c>
      <c r="J26" s="38" t="e">
        <f t="shared" si="17"/>
        <v>#REF!</v>
      </c>
      <c r="K26" s="39" t="e">
        <f t="shared" si="17"/>
        <v>#REF!</v>
      </c>
      <c r="L26" s="15"/>
      <c r="N26" s="42" t="str">
        <f t="shared" si="14"/>
        <v>Alt 8</v>
      </c>
      <c r="O26" s="66" t="e">
        <f t="shared" si="12"/>
        <v>#REF!</v>
      </c>
      <c r="P26" s="66" t="e">
        <f t="shared" si="8"/>
        <v>#REF!</v>
      </c>
      <c r="Q26" s="74" t="e">
        <f t="shared" si="9"/>
        <v>#REF!</v>
      </c>
    </row>
    <row r="27" spans="2:24" ht="15.75" hidden="1" thickBot="1" x14ac:dyDescent="0.3">
      <c r="B27" s="63" t="str">
        <f t="shared" si="6"/>
        <v>Alt 10</v>
      </c>
      <c r="C27" s="130">
        <v>0</v>
      </c>
      <c r="D27" s="130">
        <v>0</v>
      </c>
      <c r="E27" s="130">
        <v>0</v>
      </c>
      <c r="F27" s="127">
        <v>0</v>
      </c>
      <c r="G27" s="128">
        <v>0</v>
      </c>
      <c r="H27" s="129">
        <v>0</v>
      </c>
      <c r="I27" s="130">
        <v>0</v>
      </c>
      <c r="J27" s="131">
        <v>0</v>
      </c>
      <c r="K27" s="132">
        <v>0</v>
      </c>
      <c r="L27" s="15"/>
      <c r="N27" s="42" t="str">
        <f t="shared" si="14"/>
        <v>Alt 10</v>
      </c>
      <c r="O27" s="66">
        <f t="shared" si="12"/>
        <v>0</v>
      </c>
      <c r="P27" s="66">
        <f t="shared" si="8"/>
        <v>0</v>
      </c>
      <c r="Q27" s="74">
        <f t="shared" si="9"/>
        <v>0</v>
      </c>
    </row>
    <row r="28" spans="2:24" ht="15.75" thickBot="1" x14ac:dyDescent="0.3">
      <c r="B28" s="42"/>
      <c r="C28" s="58"/>
      <c r="D28" s="58"/>
      <c r="E28" s="58"/>
      <c r="F28" s="75"/>
      <c r="G28" s="75"/>
      <c r="H28" s="75"/>
      <c r="K28" s="58"/>
      <c r="L28" s="15"/>
      <c r="N28" s="59"/>
      <c r="O28" s="60"/>
      <c r="P28" s="60"/>
      <c r="Q28" s="61"/>
    </row>
    <row r="29" spans="2:24" x14ac:dyDescent="0.25">
      <c r="B29" s="14" t="s">
        <v>51</v>
      </c>
      <c r="E29" s="172">
        <f>1-(E10/E7)</f>
        <v>1.0607186020485937E-3</v>
      </c>
      <c r="H29" s="172">
        <f>1-(H10/H7)</f>
        <v>7.8497694785617522E-4</v>
      </c>
      <c r="K29" s="76">
        <f>1-(K10/K7)</f>
        <v>9.8049404736777479E-4</v>
      </c>
      <c r="L29" s="15"/>
      <c r="N29" s="233" t="s">
        <v>52</v>
      </c>
      <c r="O29" s="234"/>
      <c r="P29" s="234"/>
      <c r="Q29" s="235"/>
    </row>
    <row r="30" spans="2:24" x14ac:dyDescent="0.25">
      <c r="B30" s="14"/>
      <c r="L30" s="15"/>
      <c r="N30" s="42" t="str">
        <f t="shared" ref="N30:N39" si="18">N7</f>
        <v>Alt. 0 (No Action)</v>
      </c>
      <c r="O30" s="166">
        <f>O7*O$5/100</f>
        <v>3.9472087268699996E-2</v>
      </c>
      <c r="P30" s="166">
        <f>P7*P$5/100</f>
        <v>5.6300057185499998E-2</v>
      </c>
      <c r="Q30" s="167">
        <f t="shared" ref="O30:Q33" si="19">Q7*Q$5/100</f>
        <v>8.8957465809300001E-2</v>
      </c>
    </row>
    <row r="31" spans="2:24" ht="15.75" thickBot="1" x14ac:dyDescent="0.3"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2"/>
      <c r="N31" s="42" t="str">
        <f t="shared" si="18"/>
        <v>Alt. 1</v>
      </c>
      <c r="O31" s="166">
        <f>O8*O$5/100</f>
        <v>3.9470260988699997E-2</v>
      </c>
      <c r="P31" s="166">
        <f t="shared" si="19"/>
        <v>5.6298118045499994E-2</v>
      </c>
      <c r="Q31" s="167">
        <f t="shared" si="19"/>
        <v>8.8954958949299986E-2</v>
      </c>
    </row>
    <row r="32" spans="2:24" x14ac:dyDescent="0.25">
      <c r="B32" s="79"/>
      <c r="N32" s="42" t="str">
        <f t="shared" si="18"/>
        <v>Alt. 2</v>
      </c>
      <c r="O32" s="166">
        <f t="shared" si="19"/>
        <v>3.94683218487E-2</v>
      </c>
      <c r="P32" s="166">
        <f>P9*P$5/100</f>
        <v>5.62947527655E-2</v>
      </c>
      <c r="Q32" s="167">
        <f t="shared" si="19"/>
        <v>8.89482027393E-2</v>
      </c>
    </row>
    <row r="33" spans="2:17" x14ac:dyDescent="0.25">
      <c r="E33" s="58"/>
      <c r="N33" s="42" t="str">
        <f t="shared" si="18"/>
        <v>Alt. 3</v>
      </c>
      <c r="O33" s="166">
        <f>O10*O$5/100</f>
        <v>3.9452933558699999E-2</v>
      </c>
      <c r="P33" s="166">
        <f t="shared" si="19"/>
        <v>5.6264497940700001E-2</v>
      </c>
      <c r="Q33" s="167">
        <f t="shared" si="19"/>
        <v>8.8887636249300003E-2</v>
      </c>
    </row>
    <row r="34" spans="2:17" x14ac:dyDescent="0.25">
      <c r="B34" s="239"/>
      <c r="C34" s="239"/>
      <c r="E34" s="58"/>
      <c r="F34" s="58"/>
      <c r="N34" s="42"/>
      <c r="O34" s="166"/>
      <c r="P34" s="166"/>
      <c r="Q34" s="167"/>
    </row>
    <row r="35" spans="2:17" hidden="1" x14ac:dyDescent="0.25">
      <c r="B35" s="117"/>
      <c r="C35" s="117"/>
      <c r="N35" s="42" t="str">
        <f t="shared" si="18"/>
        <v>Alt 5</v>
      </c>
      <c r="O35" s="77" t="e">
        <f t="shared" ref="O35:Q37" si="20">O12*O$5/100</f>
        <v>#REF!</v>
      </c>
      <c r="P35" s="77" t="e">
        <f t="shared" si="20"/>
        <v>#REF!</v>
      </c>
      <c r="Q35" s="78" t="e">
        <f t="shared" si="20"/>
        <v>#REF!</v>
      </c>
    </row>
    <row r="36" spans="2:17" hidden="1" x14ac:dyDescent="0.25">
      <c r="B36" s="117"/>
      <c r="C36" s="117"/>
      <c r="N36" s="42" t="str">
        <f t="shared" si="18"/>
        <v>Alt 6</v>
      </c>
      <c r="O36" s="77" t="e">
        <f t="shared" si="20"/>
        <v>#REF!</v>
      </c>
      <c r="P36" s="77" t="e">
        <f t="shared" si="20"/>
        <v>#REF!</v>
      </c>
      <c r="Q36" s="78" t="e">
        <f t="shared" si="20"/>
        <v>#REF!</v>
      </c>
    </row>
    <row r="37" spans="2:17" hidden="1" x14ac:dyDescent="0.25">
      <c r="B37" s="117"/>
      <c r="C37" s="117"/>
      <c r="N37" s="42" t="str">
        <f t="shared" si="18"/>
        <v>Alt 7</v>
      </c>
      <c r="O37" s="77" t="e">
        <f t="shared" si="20"/>
        <v>#REF!</v>
      </c>
      <c r="P37" s="77" t="e">
        <f t="shared" si="20"/>
        <v>#REF!</v>
      </c>
      <c r="Q37" s="78" t="e">
        <f t="shared" si="20"/>
        <v>#REF!</v>
      </c>
    </row>
    <row r="38" spans="2:17" hidden="1" x14ac:dyDescent="0.25">
      <c r="B38" s="117"/>
      <c r="C38" s="117"/>
      <c r="N38" s="42" t="str">
        <f t="shared" si="18"/>
        <v>Alt 8</v>
      </c>
      <c r="O38" s="77" t="e">
        <f t="shared" ref="O38:Q39" si="21">O15*O$5/100</f>
        <v>#REF!</v>
      </c>
      <c r="P38" s="77" t="e">
        <f t="shared" si="21"/>
        <v>#REF!</v>
      </c>
      <c r="Q38" s="78" t="e">
        <f t="shared" si="21"/>
        <v>#REF!</v>
      </c>
    </row>
    <row r="39" spans="2:17" hidden="1" x14ac:dyDescent="0.25">
      <c r="B39" s="117"/>
      <c r="C39" s="117"/>
      <c r="N39" s="42" t="str">
        <f t="shared" si="18"/>
        <v>Alt 10</v>
      </c>
      <c r="O39" s="77" t="e">
        <f t="shared" si="21"/>
        <v>#REF!</v>
      </c>
      <c r="P39" s="77" t="e">
        <f t="shared" si="21"/>
        <v>#REF!</v>
      </c>
      <c r="Q39" s="78" t="e">
        <f t="shared" si="21"/>
        <v>#REF!</v>
      </c>
    </row>
    <row r="40" spans="2:17" ht="15.75" thickBot="1" x14ac:dyDescent="0.3">
      <c r="B40" s="117"/>
      <c r="C40" s="117"/>
      <c r="E40" s="58"/>
      <c r="F40" s="58"/>
      <c r="N40" s="59"/>
      <c r="O40" s="60"/>
      <c r="P40" s="60"/>
      <c r="Q40" s="61"/>
    </row>
    <row r="41" spans="2:17" x14ac:dyDescent="0.25">
      <c r="B41" s="117"/>
      <c r="C41" s="117"/>
      <c r="N41" s="233" t="s">
        <v>53</v>
      </c>
      <c r="O41" s="234"/>
      <c r="P41" s="234"/>
      <c r="Q41" s="235"/>
    </row>
    <row r="42" spans="2:17" x14ac:dyDescent="0.25">
      <c r="B42" s="243"/>
      <c r="C42" s="243"/>
      <c r="N42" s="42" t="str">
        <f t="shared" ref="N42:N48" si="22">N31</f>
        <v>Alt. 1</v>
      </c>
      <c r="O42" s="166">
        <f t="shared" ref="O42:Q48" si="23">(O$5*O19)/100</f>
        <v>1.8262799999955612E-6</v>
      </c>
      <c r="P42" s="166">
        <f t="shared" si="23"/>
        <v>1.9391400000007052E-6</v>
      </c>
      <c r="Q42" s="167">
        <f t="shared" si="23"/>
        <v>2.5068600000132334E-6</v>
      </c>
    </row>
    <row r="43" spans="2:17" x14ac:dyDescent="0.25">
      <c r="N43" s="42" t="str">
        <f t="shared" si="22"/>
        <v>Alt. 2</v>
      </c>
      <c r="O43" s="166">
        <f t="shared" si="23"/>
        <v>3.7654199999962664E-6</v>
      </c>
      <c r="P43" s="166">
        <f t="shared" si="23"/>
        <v>5.304419999998755E-6</v>
      </c>
      <c r="Q43" s="167">
        <f>(Q$5*Q20)/100</f>
        <v>9.2630700000053252E-6</v>
      </c>
    </row>
    <row r="44" spans="2:17" x14ac:dyDescent="0.25">
      <c r="B44" s="239"/>
      <c r="C44" s="239"/>
      <c r="N44" s="42" t="str">
        <f t="shared" si="22"/>
        <v>Alt. 3</v>
      </c>
      <c r="O44" s="166">
        <f t="shared" si="23"/>
        <v>1.9153709999993573E-5</v>
      </c>
      <c r="P44" s="166">
        <f t="shared" si="23"/>
        <v>3.5559244799994616E-5</v>
      </c>
      <c r="Q44" s="167">
        <f>(Q$5*Q21)/100</f>
        <v>6.982956000000699E-5</v>
      </c>
    </row>
    <row r="45" spans="2:17" x14ac:dyDescent="0.25">
      <c r="N45" s="42"/>
      <c r="O45" s="166"/>
      <c r="P45" s="166"/>
      <c r="Q45" s="167"/>
    </row>
    <row r="46" spans="2:17" hidden="1" x14ac:dyDescent="0.25">
      <c r="N46" s="42" t="str">
        <f t="shared" si="22"/>
        <v>Alt 5</v>
      </c>
      <c r="O46" s="80" t="e">
        <f t="shared" si="23"/>
        <v>#REF!</v>
      </c>
      <c r="P46" s="80" t="e">
        <f t="shared" si="23"/>
        <v>#REF!</v>
      </c>
      <c r="Q46" s="81" t="e">
        <f t="shared" si="23"/>
        <v>#REF!</v>
      </c>
    </row>
    <row r="47" spans="2:17" hidden="1" x14ac:dyDescent="0.25">
      <c r="N47" s="42" t="str">
        <f t="shared" si="22"/>
        <v>Alt 6</v>
      </c>
      <c r="O47" s="80" t="e">
        <f t="shared" si="23"/>
        <v>#REF!</v>
      </c>
      <c r="P47" s="80" t="e">
        <f t="shared" si="23"/>
        <v>#REF!</v>
      </c>
      <c r="Q47" s="81" t="e">
        <f t="shared" si="23"/>
        <v>#REF!</v>
      </c>
    </row>
    <row r="48" spans="2:17" hidden="1" x14ac:dyDescent="0.25">
      <c r="N48" s="42" t="str">
        <f t="shared" si="22"/>
        <v>Alt 7</v>
      </c>
      <c r="O48" s="80" t="e">
        <f t="shared" si="23"/>
        <v>#REF!</v>
      </c>
      <c r="P48" s="80" t="e">
        <f t="shared" si="23"/>
        <v>#REF!</v>
      </c>
      <c r="Q48" s="81" t="e">
        <f t="shared" si="23"/>
        <v>#REF!</v>
      </c>
    </row>
    <row r="49" spans="14:17" hidden="1" x14ac:dyDescent="0.25">
      <c r="N49" s="42" t="str">
        <f>N38</f>
        <v>Alt 8</v>
      </c>
      <c r="O49" s="80" t="e">
        <f t="shared" ref="O49:Q50" si="24">(O$5*O26)/100</f>
        <v>#REF!</v>
      </c>
      <c r="P49" s="80" t="e">
        <f t="shared" si="24"/>
        <v>#REF!</v>
      </c>
      <c r="Q49" s="81" t="e">
        <f t="shared" si="24"/>
        <v>#REF!</v>
      </c>
    </row>
    <row r="50" spans="14:17" hidden="1" x14ac:dyDescent="0.25">
      <c r="N50" s="42" t="str">
        <f>N39</f>
        <v>Alt 10</v>
      </c>
      <c r="O50" s="80">
        <f t="shared" si="24"/>
        <v>0</v>
      </c>
      <c r="P50" s="80">
        <f t="shared" si="24"/>
        <v>0</v>
      </c>
      <c r="Q50" s="81">
        <f t="shared" si="24"/>
        <v>0</v>
      </c>
    </row>
    <row r="51" spans="14:17" ht="15.75" thickBot="1" x14ac:dyDescent="0.3">
      <c r="N51" s="84"/>
      <c r="O51" s="85"/>
      <c r="P51" s="85"/>
      <c r="Q51" s="86"/>
    </row>
  </sheetData>
  <mergeCells count="17">
    <mergeCell ref="B44:C44"/>
    <mergeCell ref="B34:C34"/>
    <mergeCell ref="N29:Q29"/>
    <mergeCell ref="B31:L31"/>
    <mergeCell ref="N18:Q18"/>
    <mergeCell ref="B42:C42"/>
    <mergeCell ref="N41:Q41"/>
    <mergeCell ref="C5:E5"/>
    <mergeCell ref="F5:H5"/>
    <mergeCell ref="I5:K5"/>
    <mergeCell ref="N6:Q6"/>
    <mergeCell ref="C18:K18"/>
    <mergeCell ref="B2:L2"/>
    <mergeCell ref="N2:Q2"/>
    <mergeCell ref="S2:X2"/>
    <mergeCell ref="N3:Q3"/>
    <mergeCell ref="S4:X4"/>
  </mergeCells>
  <phoneticPr fontId="17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54"/>
  <sheetViews>
    <sheetView topLeftCell="A31" workbookViewId="0">
      <selection activeCell="G31" sqref="G1:K1048576"/>
    </sheetView>
  </sheetViews>
  <sheetFormatPr defaultRowHeight="15" x14ac:dyDescent="0.25"/>
  <cols>
    <col min="4" max="4" width="9.5703125" customWidth="1"/>
    <col min="5" max="5" width="10.85546875" customWidth="1"/>
    <col min="7" max="11" width="10.7109375" bestFit="1" customWidth="1"/>
    <col min="12" max="12" width="11.5703125" hidden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23" t="s">
        <v>54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2:19" ht="12.6" customHeight="1" x14ac:dyDescent="0.25">
      <c r="B3" s="14" t="s">
        <v>55</v>
      </c>
      <c r="M3" s="15"/>
    </row>
    <row r="4" spans="2:19" ht="39" customHeight="1" x14ac:dyDescent="0.3">
      <c r="B4" s="33"/>
      <c r="C4" s="22" t="str">
        <f>'Tables (1)'!B7</f>
        <v>Alt. 0 (No Action)</v>
      </c>
      <c r="D4" s="22" t="str">
        <f>'Tables (1)'!B8</f>
        <v>Alt. 1</v>
      </c>
      <c r="E4" s="22" t="str">
        <f>'Tables (1)'!B9</f>
        <v>Alt. 2</v>
      </c>
      <c r="F4" s="22" t="str">
        <f>'Tables (1)'!B10</f>
        <v>Alt. 3</v>
      </c>
      <c r="G4" s="22">
        <f>'Tables (1)'!B11</f>
        <v>0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2" t="s">
        <v>56</v>
      </c>
      <c r="M5" s="15"/>
    </row>
    <row r="6" spans="2:19" x14ac:dyDescent="0.25">
      <c r="B6" s="42"/>
      <c r="C6" s="48"/>
      <c r="D6" s="49"/>
      <c r="E6" s="49"/>
      <c r="F6" s="49"/>
      <c r="G6" s="49"/>
      <c r="H6" s="49"/>
      <c r="I6" s="49"/>
      <c r="J6" s="49"/>
      <c r="K6" s="50"/>
      <c r="L6" s="50"/>
      <c r="M6" s="15"/>
    </row>
    <row r="7" spans="2:19" x14ac:dyDescent="0.25">
      <c r="B7" s="42">
        <v>2020</v>
      </c>
      <c r="C7" s="51">
        <f>[1]Tables!C31</f>
        <v>1720.700567267128</v>
      </c>
      <c r="D7" s="52">
        <f>[1]Tables!D31</f>
        <v>1720.700567267128</v>
      </c>
      <c r="E7" s="52">
        <f>[1]Tables!E31</f>
        <v>1720.700567267128</v>
      </c>
      <c r="F7" s="52">
        <f>[1]Tables!F31</f>
        <v>1720.700567267128</v>
      </c>
      <c r="G7" s="52">
        <f>[1]Tables!G31</f>
        <v>1720.700567267128</v>
      </c>
      <c r="H7" s="52">
        <f>[1]Tables!H31</f>
        <v>1720.700567267128</v>
      </c>
      <c r="I7" s="52">
        <f>[1]Tables!I31</f>
        <v>1720.700567267128</v>
      </c>
      <c r="J7" s="52">
        <f>[1]Tables!J31</f>
        <v>1720.700567267128</v>
      </c>
      <c r="K7" s="53">
        <f>[1]Tables!K31</f>
        <v>1720.700567267128</v>
      </c>
      <c r="L7" s="53">
        <f>[1]Tables!L31</f>
        <v>1720.700567267128</v>
      </c>
      <c r="M7" s="15"/>
    </row>
    <row r="8" spans="2:19" x14ac:dyDescent="0.25">
      <c r="B8" s="42">
        <v>2040</v>
      </c>
      <c r="C8" s="51">
        <f>[1]Tables!C32</f>
        <v>1045.4420543374799</v>
      </c>
      <c r="D8" s="52">
        <f>[1]Tables!D32</f>
        <v>1035.29768095756</v>
      </c>
      <c r="E8" s="52">
        <f>[1]Tables!E32</f>
        <v>1025.9936670254001</v>
      </c>
      <c r="F8" s="52">
        <f>[1]Tables!F32</f>
        <v>903.10590984223995</v>
      </c>
      <c r="G8" s="52">
        <f>[1]Tables!G32</f>
        <v>0</v>
      </c>
      <c r="H8" s="52">
        <f>[1]Tables!H32</f>
        <v>0</v>
      </c>
      <c r="I8" s="52">
        <f>[1]Tables!I32</f>
        <v>0</v>
      </c>
      <c r="J8" s="52">
        <f>[1]Tables!J32</f>
        <v>0</v>
      </c>
      <c r="K8" s="53">
        <f>[1]Tables!K32</f>
        <v>0</v>
      </c>
      <c r="L8" s="53">
        <f>[1]Tables!L32</f>
        <v>0</v>
      </c>
      <c r="M8" s="15"/>
      <c r="O8" s="52"/>
      <c r="P8" s="52"/>
      <c r="Q8" s="52"/>
    </row>
    <row r="9" spans="2:19" x14ac:dyDescent="0.25">
      <c r="B9" s="42">
        <v>2060</v>
      </c>
      <c r="C9" s="51">
        <f>[1]Tables!C33</f>
        <v>729.63144344166301</v>
      </c>
      <c r="D9" s="52">
        <f>[1]Tables!D33</f>
        <v>727.60234000710659</v>
      </c>
      <c r="E9" s="52">
        <f>[1]Tables!E33</f>
        <v>713.65406734349165</v>
      </c>
      <c r="F9" s="52">
        <f>[1]Tables!F33</f>
        <v>597.2272166237608</v>
      </c>
      <c r="G9" s="52">
        <f>[1]Tables!G33</f>
        <v>0</v>
      </c>
      <c r="H9" s="52">
        <f>[1]Tables!H33</f>
        <v>0</v>
      </c>
      <c r="I9" s="52">
        <f>[1]Tables!I33</f>
        <v>0</v>
      </c>
      <c r="J9" s="52">
        <f>[1]Tables!J33</f>
        <v>0</v>
      </c>
      <c r="K9" s="53">
        <f>[1]Tables!K33</f>
        <v>0</v>
      </c>
      <c r="L9" s="53">
        <f>[1]Tables!L33</f>
        <v>0</v>
      </c>
      <c r="M9" s="15"/>
    </row>
    <row r="10" spans="2:19" x14ac:dyDescent="0.25">
      <c r="B10" s="42">
        <v>2080</v>
      </c>
      <c r="C10" s="51">
        <f>[1]Tables!C34</f>
        <v>724.48573725349013</v>
      </c>
      <c r="D10" s="52">
        <f>[1]Tables!D34</f>
        <v>722.47094401648963</v>
      </c>
      <c r="E10" s="52">
        <f>[1]Tables!E34</f>
        <v>708.62104117178217</v>
      </c>
      <c r="F10" s="52">
        <f>[1]Tables!F34</f>
        <v>593.01528769450556</v>
      </c>
      <c r="G10" s="52">
        <f>[1]Tables!G34</f>
        <v>0</v>
      </c>
      <c r="H10" s="52">
        <f>[1]Tables!H34</f>
        <v>0</v>
      </c>
      <c r="I10" s="52">
        <f>[1]Tables!I34</f>
        <v>0</v>
      </c>
      <c r="J10" s="52">
        <f>[1]Tables!J34</f>
        <v>0</v>
      </c>
      <c r="K10" s="53">
        <f>[1]Tables!K34</f>
        <v>0</v>
      </c>
      <c r="L10" s="53">
        <f>[1]Tables!L34</f>
        <v>0</v>
      </c>
      <c r="M10" s="15"/>
    </row>
    <row r="11" spans="2:19" x14ac:dyDescent="0.25">
      <c r="B11" s="42">
        <v>2100</v>
      </c>
      <c r="C11" s="71">
        <f>[1]Tables!C35</f>
        <v>673.83753852290965</v>
      </c>
      <c r="D11" s="72">
        <f>[1]Tables!D35</f>
        <v>671.96359781484375</v>
      </c>
      <c r="E11" s="72">
        <f>[1]Tables!E35</f>
        <v>659.08193022392686</v>
      </c>
      <c r="F11" s="72">
        <f>[1]Tables!F35</f>
        <v>551.55807936451731</v>
      </c>
      <c r="G11" s="72">
        <f>[1]Tables!G35</f>
        <v>0</v>
      </c>
      <c r="H11" s="72">
        <f>[1]Tables!H35</f>
        <v>0</v>
      </c>
      <c r="I11" s="72">
        <f>[1]Tables!I35</f>
        <v>0</v>
      </c>
      <c r="J11" s="72">
        <f>[1]Tables!J35</f>
        <v>0</v>
      </c>
      <c r="K11" s="73">
        <f>[1]Tables!K35</f>
        <v>0</v>
      </c>
      <c r="L11" s="73">
        <f>[1]Tables!L35</f>
        <v>0</v>
      </c>
      <c r="M11" s="15"/>
      <c r="N11" s="52"/>
    </row>
    <row r="12" spans="2:19" x14ac:dyDescent="0.25">
      <c r="B12" s="42"/>
      <c r="C12" s="52"/>
      <c r="E12" s="52"/>
      <c r="F12" s="52"/>
      <c r="M12" s="15"/>
    </row>
    <row r="13" spans="2:19" x14ac:dyDescent="0.25">
      <c r="B13" s="42" t="s">
        <v>57</v>
      </c>
      <c r="F13" s="52"/>
      <c r="M13" s="15"/>
      <c r="Q13" s="52"/>
      <c r="S13" s="169"/>
    </row>
    <row r="14" spans="2:19" x14ac:dyDescent="0.25">
      <c r="B14" s="42"/>
      <c r="C14" s="138"/>
      <c r="D14" s="139"/>
      <c r="E14" s="139"/>
      <c r="F14" s="139"/>
      <c r="G14" s="139"/>
      <c r="H14" s="139"/>
      <c r="I14" s="139"/>
      <c r="J14" s="139"/>
      <c r="K14" s="140"/>
      <c r="L14" s="140"/>
      <c r="M14" s="15"/>
      <c r="Q14" s="170"/>
      <c r="S14" s="169"/>
    </row>
    <row r="15" spans="2:19" x14ac:dyDescent="0.25">
      <c r="B15" s="42">
        <v>2020</v>
      </c>
      <c r="C15" s="51">
        <f>[1]Tables!C39</f>
        <v>58.404628781257628</v>
      </c>
      <c r="D15" s="52">
        <f>[1]Tables!D39</f>
        <v>58.404628781257628</v>
      </c>
      <c r="E15" s="52">
        <f>[1]Tables!E39</f>
        <v>58.404628781257628</v>
      </c>
      <c r="F15" s="52">
        <f>[1]Tables!F39</f>
        <v>58.404628781257628</v>
      </c>
      <c r="G15" s="52">
        <f>[1]Tables!G39</f>
        <v>58.404628781257628</v>
      </c>
      <c r="H15" s="52">
        <f>[1]Tables!H39</f>
        <v>58.404628781257628</v>
      </c>
      <c r="I15" s="52">
        <f>[1]Tables!I39</f>
        <v>58.404628781257628</v>
      </c>
      <c r="J15" s="52">
        <f>[1]Tables!J39</f>
        <v>58.404628781257628</v>
      </c>
      <c r="K15" s="53">
        <f>[1]Tables!K39</f>
        <v>58.404628781257628</v>
      </c>
      <c r="L15" s="118">
        <f>[1]Tables!L39</f>
        <v>58.404628781257628</v>
      </c>
      <c r="M15" s="15"/>
      <c r="Q15" s="52"/>
    </row>
    <row r="16" spans="2:19" x14ac:dyDescent="0.25">
      <c r="B16" s="42">
        <v>2040</v>
      </c>
      <c r="C16" s="51">
        <f>[1]Tables!C40</f>
        <v>38.808710678693501</v>
      </c>
      <c r="D16" s="52">
        <f>[1]Tables!D40</f>
        <v>38.514851877025997</v>
      </c>
      <c r="E16" s="52">
        <f>[1]Tables!E40</f>
        <v>38.249895292099495</v>
      </c>
      <c r="F16" s="52">
        <f>[1]Tables!F40</f>
        <v>34.898183815737745</v>
      </c>
      <c r="G16" s="52">
        <f>[1]Tables!G40</f>
        <v>0</v>
      </c>
      <c r="H16" s="52">
        <f>[1]Tables!H40</f>
        <v>0</v>
      </c>
      <c r="I16" s="52">
        <f>[1]Tables!I40</f>
        <v>0</v>
      </c>
      <c r="J16" s="52">
        <f>[1]Tables!J40</f>
        <v>0</v>
      </c>
      <c r="K16" s="53">
        <f>[1]Tables!K40</f>
        <v>0</v>
      </c>
      <c r="L16" s="118">
        <f>[1]Tables!L40</f>
        <v>0</v>
      </c>
      <c r="M16" s="15"/>
      <c r="Q16" s="170"/>
    </row>
    <row r="17" spans="2:13" x14ac:dyDescent="0.25">
      <c r="B17" s="42">
        <v>2060</v>
      </c>
      <c r="C17" s="51">
        <f>[1]Tables!C41</f>
        <v>30.02318758897545</v>
      </c>
      <c r="D17" s="52">
        <f>[1]Tables!D41</f>
        <v>29.946500920735055</v>
      </c>
      <c r="E17" s="52">
        <f>[1]Tables!E41</f>
        <v>29.545787105303575</v>
      </c>
      <c r="F17" s="52">
        <f>[1]Tables!F41</f>
        <v>26.38536780726022</v>
      </c>
      <c r="G17" s="52">
        <f>[1]Tables!G41</f>
        <v>0</v>
      </c>
      <c r="H17" s="52">
        <f>[1]Tables!H41</f>
        <v>0</v>
      </c>
      <c r="I17" s="52">
        <f>[1]Tables!I41</f>
        <v>0</v>
      </c>
      <c r="J17" s="52">
        <f>[1]Tables!J41</f>
        <v>0</v>
      </c>
      <c r="K17" s="53">
        <f>[1]Tables!K41</f>
        <v>0</v>
      </c>
      <c r="L17" s="118">
        <f>[1]Tables!L41</f>
        <v>0</v>
      </c>
      <c r="M17" s="15"/>
    </row>
    <row r="18" spans="2:13" x14ac:dyDescent="0.25">
      <c r="B18" s="42">
        <v>2080</v>
      </c>
      <c r="C18" s="51">
        <f>[1]Tables!C42</f>
        <v>29.81144986364313</v>
      </c>
      <c r="D18" s="52">
        <f>[1]Tables!D42</f>
        <v>29.73530402607399</v>
      </c>
      <c r="E18" s="52">
        <f>[1]Tables!E42</f>
        <v>29.337416234079789</v>
      </c>
      <c r="F18" s="52">
        <f>[1]Tables!F42</f>
        <v>26.199285708382167</v>
      </c>
      <c r="G18" s="52">
        <f>[1]Tables!G42</f>
        <v>0</v>
      </c>
      <c r="H18" s="52">
        <f>[1]Tables!H42</f>
        <v>0</v>
      </c>
      <c r="I18" s="52">
        <f>[1]Tables!I42</f>
        <v>0</v>
      </c>
      <c r="J18" s="52">
        <f>[1]Tables!J42</f>
        <v>0</v>
      </c>
      <c r="K18" s="53">
        <f>[1]Tables!K42</f>
        <v>0</v>
      </c>
      <c r="L18" s="118">
        <f>[1]Tables!L42</f>
        <v>0</v>
      </c>
      <c r="M18" s="15"/>
    </row>
    <row r="19" spans="2:13" x14ac:dyDescent="0.25">
      <c r="B19" s="42">
        <v>2100</v>
      </c>
      <c r="C19" s="71">
        <f>[1]Tables!C43</f>
        <v>27.727356058201902</v>
      </c>
      <c r="D19" s="72">
        <f>[1]Tables!D43</f>
        <v>27.656533513163424</v>
      </c>
      <c r="E19" s="72">
        <f>[1]Tables!E43</f>
        <v>27.286461727648248</v>
      </c>
      <c r="F19" s="72">
        <f>[1]Tables!F43</f>
        <v>24.367715311720108</v>
      </c>
      <c r="G19" s="72">
        <f>[1]Tables!G43</f>
        <v>0</v>
      </c>
      <c r="H19" s="72">
        <f>[1]Tables!H43</f>
        <v>0</v>
      </c>
      <c r="I19" s="72">
        <f>[1]Tables!I43</f>
        <v>0</v>
      </c>
      <c r="J19" s="72">
        <f>[1]Tables!J43</f>
        <v>0</v>
      </c>
      <c r="K19" s="73">
        <f>[1]Tables!K43</f>
        <v>0</v>
      </c>
      <c r="L19" s="119">
        <f>[1]Tables!L43</f>
        <v>0</v>
      </c>
      <c r="M19" s="15"/>
    </row>
    <row r="20" spans="2:13" x14ac:dyDescent="0.25">
      <c r="B20" s="42"/>
      <c r="C20" s="52"/>
      <c r="D20" s="52"/>
      <c r="E20" s="52"/>
      <c r="F20" s="52"/>
      <c r="G20" s="52"/>
      <c r="H20" s="52"/>
      <c r="I20" s="52"/>
      <c r="J20" s="52"/>
      <c r="K20" s="52"/>
      <c r="M20" s="15"/>
    </row>
    <row r="21" spans="2:13" x14ac:dyDescent="0.25">
      <c r="B21" s="42" t="s">
        <v>58</v>
      </c>
      <c r="C21" s="52"/>
      <c r="D21" s="52"/>
      <c r="E21" s="52"/>
      <c r="F21" s="52"/>
      <c r="G21" s="52"/>
      <c r="H21" s="52"/>
      <c r="I21" s="52"/>
      <c r="J21" s="52"/>
      <c r="K21" s="52"/>
      <c r="M21" s="15"/>
    </row>
    <row r="22" spans="2:13" x14ac:dyDescent="0.25">
      <c r="B22" s="42"/>
      <c r="C22" s="48"/>
      <c r="D22" s="49"/>
      <c r="E22" s="49"/>
      <c r="F22" s="49"/>
      <c r="G22" s="49"/>
      <c r="H22" s="49"/>
      <c r="I22" s="49"/>
      <c r="J22" s="49"/>
      <c r="K22" s="50"/>
      <c r="L22" s="141"/>
      <c r="M22" s="15"/>
    </row>
    <row r="23" spans="2:13" x14ac:dyDescent="0.25">
      <c r="B23" s="42">
        <v>2020</v>
      </c>
      <c r="C23" s="51">
        <f>[1]Tables!C47</f>
        <v>20.771497859248161</v>
      </c>
      <c r="D23" s="52">
        <f>[1]Tables!D47</f>
        <v>20.771497859248161</v>
      </c>
      <c r="E23" s="52">
        <f>[1]Tables!E47</f>
        <v>20.771497859248161</v>
      </c>
      <c r="F23" s="52">
        <f>[1]Tables!F47</f>
        <v>20.771497859248161</v>
      </c>
      <c r="G23" s="52">
        <f>[1]Tables!G47</f>
        <v>20.771497859248161</v>
      </c>
      <c r="H23" s="52">
        <f>[1]Tables!H47</f>
        <v>20.771497859248161</v>
      </c>
      <c r="I23" s="52">
        <f>[1]Tables!I47</f>
        <v>20.771497859248161</v>
      </c>
      <c r="J23" s="52">
        <f>[1]Tables!J47</f>
        <v>20.771497859248161</v>
      </c>
      <c r="K23" s="53">
        <f>[1]Tables!K47</f>
        <v>20.771497859248161</v>
      </c>
      <c r="L23" s="121">
        <f>[1]Tables!L47</f>
        <v>0</v>
      </c>
      <c r="M23" s="15"/>
    </row>
    <row r="24" spans="2:13" x14ac:dyDescent="0.25">
      <c r="B24" s="42">
        <v>2040</v>
      </c>
      <c r="C24" s="51">
        <f>[1]Tables!C48</f>
        <v>10.84736729488862</v>
      </c>
      <c r="D24" s="52">
        <f>[1]Tables!D48</f>
        <v>10.729005469850321</v>
      </c>
      <c r="E24" s="52">
        <f>[1]Tables!E48</f>
        <v>10.612620592221624</v>
      </c>
      <c r="F24" s="52">
        <f>[1]Tables!F48</f>
        <v>9.0724519677143771</v>
      </c>
      <c r="G24" s="52">
        <f>[1]Tables!G48</f>
        <v>0</v>
      </c>
      <c r="H24" s="52">
        <f>[1]Tables!H48</f>
        <v>0</v>
      </c>
      <c r="I24" s="52">
        <f>[1]Tables!I48</f>
        <v>0</v>
      </c>
      <c r="J24" s="52">
        <f>[1]Tables!J48</f>
        <v>0</v>
      </c>
      <c r="K24" s="53">
        <f>[1]Tables!K48</f>
        <v>0</v>
      </c>
      <c r="L24" s="121">
        <f>[1]Tables!L48</f>
        <v>0</v>
      </c>
      <c r="M24" s="15"/>
    </row>
    <row r="25" spans="2:13" x14ac:dyDescent="0.25">
      <c r="B25" s="42">
        <v>2060</v>
      </c>
      <c r="C25" s="51">
        <f>[1]Tables!C49</f>
        <v>7.165523145329888</v>
      </c>
      <c r="D25" s="52">
        <f>[1]Tables!D49</f>
        <v>7.1408385717187173</v>
      </c>
      <c r="E25" s="52">
        <f>[1]Tables!E49</f>
        <v>6.9607500933936706</v>
      </c>
      <c r="F25" s="52">
        <f>[1]Tables!F49</f>
        <v>5.5047511138896601</v>
      </c>
      <c r="G25" s="52">
        <f>[1]Tables!G49</f>
        <v>0</v>
      </c>
      <c r="H25" s="52">
        <f>[1]Tables!H49</f>
        <v>0</v>
      </c>
      <c r="I25" s="52">
        <f>[1]Tables!I49</f>
        <v>0</v>
      </c>
      <c r="J25" s="52">
        <f>[1]Tables!J49</f>
        <v>0</v>
      </c>
      <c r="K25" s="53">
        <f>[1]Tables!K49</f>
        <v>0</v>
      </c>
      <c r="L25" s="121">
        <f>[1]Tables!L49</f>
        <v>0</v>
      </c>
      <c r="M25" s="15"/>
    </row>
    <row r="26" spans="2:13" x14ac:dyDescent="0.25">
      <c r="B26" s="42">
        <v>2080</v>
      </c>
      <c r="C26" s="51">
        <f>[1]Tables!C50</f>
        <v>7.1149884855069727</v>
      </c>
      <c r="D26" s="52">
        <f>[1]Tables!D50</f>
        <v>7.0904779991892237</v>
      </c>
      <c r="E26" s="52">
        <f>[1]Tables!E50</f>
        <v>6.9116595900280942</v>
      </c>
      <c r="F26" s="52">
        <f>[1]Tables!F50</f>
        <v>5.465929004281171</v>
      </c>
      <c r="G26" s="52">
        <f>[1]Tables!G50</f>
        <v>0</v>
      </c>
      <c r="H26" s="52">
        <f>[1]Tables!H50</f>
        <v>0</v>
      </c>
      <c r="I26" s="52">
        <f>[1]Tables!I50</f>
        <v>0</v>
      </c>
      <c r="J26" s="52">
        <f>[1]Tables!J50</f>
        <v>0</v>
      </c>
      <c r="K26" s="53">
        <f>[1]Tables!K50</f>
        <v>0</v>
      </c>
      <c r="L26" s="121">
        <f>[1]Tables!L50</f>
        <v>0</v>
      </c>
      <c r="M26" s="15"/>
    </row>
    <row r="27" spans="2:13" x14ac:dyDescent="0.25">
      <c r="B27" s="42">
        <v>2100</v>
      </c>
      <c r="C27" s="71">
        <f>[1]Tables!C51</f>
        <v>6.6175855246897299</v>
      </c>
      <c r="D27" s="72">
        <f>[1]Tables!D51</f>
        <v>6.5947885461999123</v>
      </c>
      <c r="E27" s="72">
        <f>[1]Tables!E51</f>
        <v>6.4284711841376661</v>
      </c>
      <c r="F27" s="72">
        <f>[1]Tables!F51</f>
        <v>5.0838104279989578</v>
      </c>
      <c r="G27" s="72">
        <f>[1]Tables!G51</f>
        <v>0</v>
      </c>
      <c r="H27" s="72">
        <f>[1]Tables!H51</f>
        <v>0</v>
      </c>
      <c r="I27" s="72">
        <f>[1]Tables!I51</f>
        <v>0</v>
      </c>
      <c r="J27" s="72">
        <f>[1]Tables!J51</f>
        <v>0</v>
      </c>
      <c r="K27" s="73">
        <f>[1]Tables!K51</f>
        <v>0</v>
      </c>
      <c r="L27" s="122">
        <f>[1]Tables!L51</f>
        <v>0</v>
      </c>
      <c r="M27" s="15"/>
    </row>
    <row r="28" spans="2:13" x14ac:dyDescent="0.25">
      <c r="B28" s="42"/>
      <c r="C28" s="52"/>
      <c r="D28" s="52"/>
      <c r="E28" s="52"/>
      <c r="F28" s="52"/>
      <c r="G28" s="52"/>
      <c r="H28" s="52"/>
      <c r="I28" s="52"/>
      <c r="J28" s="52"/>
      <c r="K28" s="52"/>
      <c r="L28" s="58"/>
      <c r="M28" s="15"/>
    </row>
    <row r="29" spans="2:13" x14ac:dyDescent="0.25">
      <c r="B29" s="42" t="s">
        <v>59</v>
      </c>
      <c r="C29" s="52"/>
      <c r="D29" s="52"/>
      <c r="E29" s="52"/>
      <c r="F29" s="52"/>
      <c r="G29" s="52"/>
      <c r="H29" s="52"/>
      <c r="I29" s="52"/>
      <c r="J29" s="52"/>
      <c r="K29" s="52"/>
      <c r="M29" s="15"/>
    </row>
    <row r="30" spans="2:13" x14ac:dyDescent="0.25">
      <c r="B30" s="42"/>
      <c r="C30" s="48"/>
      <c r="D30" s="49"/>
      <c r="E30" s="49"/>
      <c r="F30" s="49"/>
      <c r="G30" s="49"/>
      <c r="H30" s="49"/>
      <c r="I30" s="49"/>
      <c r="J30" s="49"/>
      <c r="K30" s="50"/>
      <c r="L30" s="50"/>
      <c r="M30" s="15"/>
    </row>
    <row r="31" spans="2:13" x14ac:dyDescent="0.25">
      <c r="B31" s="42">
        <v>2020</v>
      </c>
      <c r="C31" s="51">
        <f t="shared" ref="C31:L35" si="0">C7+C15+C23</f>
        <v>1799.8766939076338</v>
      </c>
      <c r="D31" s="52">
        <f t="shared" si="0"/>
        <v>1799.8766939076338</v>
      </c>
      <c r="E31" s="52">
        <f t="shared" si="0"/>
        <v>1799.8766939076338</v>
      </c>
      <c r="F31" s="52">
        <f t="shared" si="0"/>
        <v>1799.8766939076338</v>
      </c>
      <c r="G31" s="52">
        <f t="shared" si="0"/>
        <v>1799.8766939076338</v>
      </c>
      <c r="H31" s="52">
        <f t="shared" si="0"/>
        <v>1799.8766939076338</v>
      </c>
      <c r="I31" s="52">
        <f t="shared" si="0"/>
        <v>1799.8766939076338</v>
      </c>
      <c r="J31" s="52">
        <f t="shared" si="0"/>
        <v>1799.8766939076338</v>
      </c>
      <c r="K31" s="53">
        <f t="shared" si="0"/>
        <v>1799.8766939076338</v>
      </c>
      <c r="L31" s="121">
        <f t="shared" si="0"/>
        <v>1779.1051960483856</v>
      </c>
      <c r="M31" s="15"/>
    </row>
    <row r="32" spans="2:13" x14ac:dyDescent="0.25">
      <c r="B32" s="42">
        <v>2040</v>
      </c>
      <c r="C32" s="51">
        <f t="shared" si="0"/>
        <v>1095.098132311062</v>
      </c>
      <c r="D32" s="52">
        <f t="shared" si="0"/>
        <v>1084.5415383044365</v>
      </c>
      <c r="E32" s="52">
        <f t="shared" si="0"/>
        <v>1074.8561829097214</v>
      </c>
      <c r="F32" s="52">
        <f>F8+F16+F24</f>
        <v>947.07654562569212</v>
      </c>
      <c r="G32" s="52">
        <f t="shared" si="0"/>
        <v>0</v>
      </c>
      <c r="H32" s="52">
        <f t="shared" si="0"/>
        <v>0</v>
      </c>
      <c r="I32" s="52">
        <f t="shared" si="0"/>
        <v>0</v>
      </c>
      <c r="J32" s="52">
        <f t="shared" si="0"/>
        <v>0</v>
      </c>
      <c r="K32" s="53">
        <f t="shared" si="0"/>
        <v>0</v>
      </c>
      <c r="L32" s="121">
        <f t="shared" si="0"/>
        <v>0</v>
      </c>
      <c r="M32" s="15"/>
    </row>
    <row r="33" spans="2:13" x14ac:dyDescent="0.25">
      <c r="B33" s="42">
        <v>2060</v>
      </c>
      <c r="C33" s="51">
        <f t="shared" si="0"/>
        <v>766.82015417596836</v>
      </c>
      <c r="D33" s="52">
        <f t="shared" si="0"/>
        <v>764.68967949956038</v>
      </c>
      <c r="E33" s="52">
        <f t="shared" si="0"/>
        <v>750.16060454218893</v>
      </c>
      <c r="F33" s="52">
        <f t="shared" si="0"/>
        <v>629.1173355449107</v>
      </c>
      <c r="G33" s="52">
        <f t="shared" si="0"/>
        <v>0</v>
      </c>
      <c r="H33" s="52">
        <f t="shared" si="0"/>
        <v>0</v>
      </c>
      <c r="I33" s="52">
        <f t="shared" si="0"/>
        <v>0</v>
      </c>
      <c r="J33" s="52">
        <f t="shared" si="0"/>
        <v>0</v>
      </c>
      <c r="K33" s="53">
        <f t="shared" si="0"/>
        <v>0</v>
      </c>
      <c r="L33" s="121">
        <f t="shared" si="0"/>
        <v>0</v>
      </c>
      <c r="M33" s="15"/>
    </row>
    <row r="34" spans="2:13" x14ac:dyDescent="0.25">
      <c r="B34" s="42">
        <v>2080</v>
      </c>
      <c r="C34" s="51">
        <f t="shared" si="0"/>
        <v>761.41217560264022</v>
      </c>
      <c r="D34" s="52">
        <f t="shared" si="0"/>
        <v>759.29672604175289</v>
      </c>
      <c r="E34" s="52">
        <f t="shared" si="0"/>
        <v>744.87011699589004</v>
      </c>
      <c r="F34" s="52">
        <f t="shared" si="0"/>
        <v>624.68050240716889</v>
      </c>
      <c r="G34" s="52">
        <f t="shared" si="0"/>
        <v>0</v>
      </c>
      <c r="H34" s="52">
        <f t="shared" si="0"/>
        <v>0</v>
      </c>
      <c r="I34" s="52">
        <f t="shared" si="0"/>
        <v>0</v>
      </c>
      <c r="J34" s="52">
        <f t="shared" si="0"/>
        <v>0</v>
      </c>
      <c r="K34" s="53">
        <f t="shared" si="0"/>
        <v>0</v>
      </c>
      <c r="L34" s="121">
        <f t="shared" si="0"/>
        <v>0</v>
      </c>
      <c r="M34" s="15"/>
    </row>
    <row r="35" spans="2:13" x14ac:dyDescent="0.25">
      <c r="B35" s="42">
        <v>2100</v>
      </c>
      <c r="C35" s="71">
        <f t="shared" si="0"/>
        <v>708.18248010580123</v>
      </c>
      <c r="D35" s="72">
        <f t="shared" si="0"/>
        <v>706.214919874207</v>
      </c>
      <c r="E35" s="72">
        <f t="shared" si="0"/>
        <v>692.79686313571278</v>
      </c>
      <c r="F35" s="72">
        <f t="shared" si="0"/>
        <v>581.00960510423636</v>
      </c>
      <c r="G35" s="72">
        <f t="shared" si="0"/>
        <v>0</v>
      </c>
      <c r="H35" s="72">
        <f t="shared" si="0"/>
        <v>0</v>
      </c>
      <c r="I35" s="72">
        <f t="shared" si="0"/>
        <v>0</v>
      </c>
      <c r="J35" s="72">
        <f t="shared" si="0"/>
        <v>0</v>
      </c>
      <c r="K35" s="73">
        <f t="shared" si="0"/>
        <v>0</v>
      </c>
      <c r="L35" s="122">
        <f t="shared" si="0"/>
        <v>0</v>
      </c>
      <c r="M35" s="15"/>
    </row>
    <row r="36" spans="2:13" x14ac:dyDescent="0.25">
      <c r="B36" s="42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5"/>
    </row>
    <row r="37" spans="2:13" ht="15.75" thickBot="1" x14ac:dyDescent="0.3">
      <c r="B37" s="82"/>
      <c r="C37" s="55"/>
      <c r="D37" s="55"/>
      <c r="E37" s="55"/>
      <c r="F37" s="55"/>
      <c r="G37" s="83"/>
      <c r="H37" s="83"/>
      <c r="I37" s="83"/>
      <c r="J37" s="83"/>
      <c r="K37" s="83"/>
      <c r="L37" s="83"/>
      <c r="M37" s="56"/>
    </row>
    <row r="38" spans="2:13" ht="15.75" thickBot="1" x14ac:dyDescent="0.3"/>
    <row r="39" spans="2:13" x14ac:dyDescent="0.25">
      <c r="C39" s="244" t="s">
        <v>60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6"/>
    </row>
    <row r="40" spans="2:13" x14ac:dyDescent="0.25">
      <c r="C40" s="247"/>
      <c r="D40" s="248"/>
      <c r="E40" s="248"/>
      <c r="F40" s="248"/>
      <c r="G40" s="248"/>
      <c r="H40" s="248"/>
      <c r="I40" s="248"/>
      <c r="J40" s="248"/>
      <c r="K40" s="248"/>
      <c r="L40" s="248"/>
      <c r="M40" s="249"/>
    </row>
    <row r="41" spans="2:13" x14ac:dyDescent="0.25">
      <c r="C41" s="23" t="s">
        <v>61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50" t="s">
        <v>62</v>
      </c>
      <c r="D42" s="251" t="s">
        <v>63</v>
      </c>
      <c r="E42" s="251"/>
      <c r="F42" s="251"/>
      <c r="G42" s="251"/>
      <c r="H42" s="251"/>
      <c r="I42" s="251"/>
      <c r="J42" s="251"/>
      <c r="K42" s="251"/>
      <c r="L42" s="159"/>
      <c r="M42" s="15"/>
    </row>
    <row r="43" spans="2:13" ht="40.35" customHeight="1" x14ac:dyDescent="0.25">
      <c r="C43" s="250"/>
      <c r="D43" s="43" t="str">
        <f t="shared" ref="D43:L43" si="1">D4</f>
        <v>Alt. 1</v>
      </c>
      <c r="E43" s="156" t="str">
        <f t="shared" si="1"/>
        <v>Alt. 2</v>
      </c>
      <c r="F43" s="43" t="str">
        <f t="shared" si="1"/>
        <v>Alt. 3</v>
      </c>
      <c r="G43" s="43">
        <f t="shared" si="1"/>
        <v>0</v>
      </c>
      <c r="H43" s="43" t="str">
        <f>H4</f>
        <v>Alt 5</v>
      </c>
      <c r="I43" s="43" t="str">
        <f t="shared" si="1"/>
        <v>Alt 6</v>
      </c>
      <c r="J43" s="43" t="str">
        <f t="shared" si="1"/>
        <v>Alt 7</v>
      </c>
      <c r="K43" s="43" t="str">
        <f t="shared" si="1"/>
        <v>Alt 8</v>
      </c>
      <c r="L43" s="43" t="str">
        <f t="shared" si="1"/>
        <v>Alt 10</v>
      </c>
      <c r="M43" s="15"/>
    </row>
    <row r="44" spans="2:13" x14ac:dyDescent="0.25">
      <c r="C44" s="46">
        <v>2021</v>
      </c>
      <c r="D44" s="142">
        <f>-('Emission Reductions'!C14*10^6)/'CO2 per vehicle'!$J5</f>
        <v>0</v>
      </c>
      <c r="E44" s="143">
        <f>-('Emission Reductions'!D14*10^6)/'CO2 per vehicle'!$J5</f>
        <v>0</v>
      </c>
      <c r="F44" s="143">
        <f>-('Emission Reductions'!E14*10^6)/'CO2 per vehicle'!$J5</f>
        <v>0</v>
      </c>
      <c r="G44" s="143">
        <f>-('Emission Reductions'!F14*10^6)/'CO2 per vehicle'!$J5</f>
        <v>0</v>
      </c>
      <c r="H44" s="143">
        <f>-('Emission Reductions'!G14*10^6)/'CO2 per vehicle'!$J5</f>
        <v>0</v>
      </c>
      <c r="I44" s="143">
        <f>-('Emission Reductions'!H14*10^6)/'CO2 per vehicle'!$J5</f>
        <v>0</v>
      </c>
      <c r="J44" s="143">
        <f>-('Emission Reductions'!I14*10^6)/'CO2 per vehicle'!$J5</f>
        <v>0</v>
      </c>
      <c r="K44" s="144">
        <f>-('Emission Reductions'!J14*10^6)/'CO2 per vehicle'!$J5</f>
        <v>0</v>
      </c>
      <c r="L44" s="144">
        <f>-('Emission Reductions'!K14*10^6)/'CO2 per vehicle'!$J5</f>
        <v>0</v>
      </c>
      <c r="M44" s="15"/>
    </row>
    <row r="45" spans="2:13" x14ac:dyDescent="0.25">
      <c r="C45" s="46">
        <v>2022</v>
      </c>
      <c r="D45" s="145">
        <f>-('Emission Reductions'!C15*10^6)/'CO2 per vehicle'!$J6</f>
        <v>0</v>
      </c>
      <c r="E45" s="146">
        <f>-('Emission Reductions'!D15*10^6)/'CO2 per vehicle'!$J6</f>
        <v>0</v>
      </c>
      <c r="F45" s="146">
        <f>-('Emission Reductions'!E15*10^6)/'CO2 per vehicle'!$J6</f>
        <v>0</v>
      </c>
      <c r="G45" s="146">
        <f>-('Emission Reductions'!F15*10^6)/'CO2 per vehicle'!$J6</f>
        <v>249506429.09999999</v>
      </c>
      <c r="H45" s="146">
        <f>-('Emission Reductions'!G15*10^6)/'CO2 per vehicle'!$J6</f>
        <v>249506429.09999999</v>
      </c>
      <c r="I45" s="146">
        <f>-('Emission Reductions'!H15*10^6)/'CO2 per vehicle'!$J6</f>
        <v>249506429.09999999</v>
      </c>
      <c r="J45" s="146">
        <f>-('Emission Reductions'!I15*10^6)/'CO2 per vehicle'!$J6</f>
        <v>249506429.09999999</v>
      </c>
      <c r="K45" s="147">
        <f>-('Emission Reductions'!J15*10^6)/'CO2 per vehicle'!$J6</f>
        <v>249506429.09999999</v>
      </c>
      <c r="L45" s="147">
        <f>-('Emission Reductions'!K15*10^6)/'CO2 per vehicle'!$J6</f>
        <v>249506429.09999999</v>
      </c>
      <c r="M45" s="15"/>
    </row>
    <row r="46" spans="2:13" x14ac:dyDescent="0.25">
      <c r="C46" s="46">
        <v>2023</v>
      </c>
      <c r="D46" s="145">
        <f>-('Emission Reductions'!C16*10^6)/'CO2 per vehicle'!$J7</f>
        <v>0</v>
      </c>
      <c r="E46" s="146">
        <f>-('Emission Reductions'!D16*10^6)/'CO2 per vehicle'!$J7</f>
        <v>0</v>
      </c>
      <c r="F46" s="146">
        <f>-('Emission Reductions'!E16*10^6)/'CO2 per vehicle'!$J7</f>
        <v>0</v>
      </c>
      <c r="G46" s="146">
        <f>-('Emission Reductions'!F16*10^6)/'CO2 per vehicle'!$J7</f>
        <v>250449900.30000001</v>
      </c>
      <c r="H46" s="146">
        <f>-('Emission Reductions'!G16*10^6)/'CO2 per vehicle'!$J7</f>
        <v>250449900.30000001</v>
      </c>
      <c r="I46" s="146">
        <f>-('Emission Reductions'!H16*10^6)/'CO2 per vehicle'!$J7</f>
        <v>250449900.30000001</v>
      </c>
      <c r="J46" s="146">
        <f>-('Emission Reductions'!I16*10^6)/'CO2 per vehicle'!$J7</f>
        <v>250449900.30000001</v>
      </c>
      <c r="K46" s="147">
        <f>-('Emission Reductions'!J16*10^6)/'CO2 per vehicle'!$J7</f>
        <v>250449900.30000001</v>
      </c>
      <c r="L46" s="147">
        <f>-('Emission Reductions'!K16*10^6)/'CO2 per vehicle'!$J7</f>
        <v>250449900.30000001</v>
      </c>
      <c r="M46" s="15"/>
    </row>
    <row r="47" spans="2:13" x14ac:dyDescent="0.25">
      <c r="C47" s="46">
        <v>2024</v>
      </c>
      <c r="D47" s="145">
        <f>-('Emission Reductions'!C17*10^6)/'CO2 per vehicle'!$J8</f>
        <v>0</v>
      </c>
      <c r="E47" s="146">
        <f>-('Emission Reductions'!D17*10^6)/'CO2 per vehicle'!$J8</f>
        <v>0</v>
      </c>
      <c r="F47" s="146">
        <f>-('Emission Reductions'!E17*10^6)/'CO2 per vehicle'!$J8</f>
        <v>0</v>
      </c>
      <c r="G47" s="146">
        <f>-('Emission Reductions'!F17*10^6)/'CO2 per vehicle'!$J8</f>
        <v>252107768.89999998</v>
      </c>
      <c r="H47" s="146">
        <f>-('Emission Reductions'!G17*10^6)/'CO2 per vehicle'!$J8</f>
        <v>252107768.89999998</v>
      </c>
      <c r="I47" s="146">
        <f>-('Emission Reductions'!H17*10^6)/'CO2 per vehicle'!$J8</f>
        <v>252107768.89999998</v>
      </c>
      <c r="J47" s="146">
        <f>-('Emission Reductions'!I17*10^6)/'CO2 per vehicle'!$J8</f>
        <v>252107768.89999998</v>
      </c>
      <c r="K47" s="147">
        <f>-('Emission Reductions'!J17*10^6)/'CO2 per vehicle'!$J8</f>
        <v>252107768.89999998</v>
      </c>
      <c r="L47" s="147">
        <f>-('Emission Reductions'!K17*10^6)/'CO2 per vehicle'!$J8</f>
        <v>252107768.89999998</v>
      </c>
      <c r="M47" s="15"/>
    </row>
    <row r="48" spans="2:13" x14ac:dyDescent="0.25">
      <c r="C48" s="46">
        <v>2025</v>
      </c>
      <c r="D48" s="148">
        <f>-('Emission Reductions'!C18*10^6)/'CO2 per vehicle'!$J9</f>
        <v>0</v>
      </c>
      <c r="E48" s="149">
        <f>-('Emission Reductions'!D18*10^6)/'CO2 per vehicle'!$J9</f>
        <v>0</v>
      </c>
      <c r="F48" s="149">
        <f>-('Emission Reductions'!E18*10^6)/'CO2 per vehicle'!$J9</f>
        <v>0</v>
      </c>
      <c r="G48" s="149">
        <f>-('Emission Reductions'!F18*10^6)/'CO2 per vehicle'!$J9</f>
        <v>253949460.69999999</v>
      </c>
      <c r="H48" s="149">
        <f>-('Emission Reductions'!G18*10^6)/'CO2 per vehicle'!$J9</f>
        <v>253949460.69999999</v>
      </c>
      <c r="I48" s="149">
        <f>-('Emission Reductions'!H18*10^6)/'CO2 per vehicle'!$J9</f>
        <v>253949460.69999999</v>
      </c>
      <c r="J48" s="149">
        <f>-('Emission Reductions'!I18*10^6)/'CO2 per vehicle'!$J9</f>
        <v>253949460.69999999</v>
      </c>
      <c r="K48" s="150">
        <f>-('Emission Reductions'!J18*10^6)/'CO2 per vehicle'!$J9</f>
        <v>253949460.69999999</v>
      </c>
      <c r="L48" s="150">
        <f>-('Emission Reductions'!K18*10^6)/'CO2 per vehicle'!$J9</f>
        <v>253949460.69999999</v>
      </c>
      <c r="M48" s="15"/>
    </row>
    <row r="49" spans="3:13" x14ac:dyDescent="0.25">
      <c r="C49" s="62"/>
      <c r="D49" s="151" t="s">
        <v>64</v>
      </c>
      <c r="E49" s="152"/>
      <c r="F49" s="152"/>
      <c r="G49" s="152"/>
      <c r="H49" s="152"/>
      <c r="I49" s="152"/>
      <c r="J49" s="152"/>
      <c r="K49" s="152"/>
      <c r="L49" s="152"/>
      <c r="M49" s="15"/>
    </row>
    <row r="50" spans="3:13" x14ac:dyDescent="0.25">
      <c r="C50" s="46">
        <v>2025</v>
      </c>
      <c r="D50" s="153">
        <f>D48/10^6</f>
        <v>0</v>
      </c>
      <c r="E50" s="154">
        <f t="shared" ref="E50:L50" si="2">E48/10^6</f>
        <v>0</v>
      </c>
      <c r="F50" s="154">
        <f>F48/10^6</f>
        <v>0</v>
      </c>
      <c r="G50" s="154">
        <f t="shared" si="2"/>
        <v>253.94946069999997</v>
      </c>
      <c r="H50" s="154">
        <f t="shared" si="2"/>
        <v>253.94946069999997</v>
      </c>
      <c r="I50" s="154">
        <f t="shared" si="2"/>
        <v>253.94946069999997</v>
      </c>
      <c r="J50" s="154">
        <f t="shared" si="2"/>
        <v>253.94946069999997</v>
      </c>
      <c r="K50" s="155">
        <f t="shared" si="2"/>
        <v>253.94946069999997</v>
      </c>
      <c r="L50" s="155">
        <f t="shared" si="2"/>
        <v>253.94946069999997</v>
      </c>
      <c r="M50" s="15"/>
    </row>
    <row r="51" spans="3:13" x14ac:dyDescent="0.2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15"/>
    </row>
    <row r="52" spans="3:13" ht="30" customHeight="1" x14ac:dyDescent="0.25">
      <c r="C52" s="250" t="s">
        <v>65</v>
      </c>
      <c r="D52" s="52">
        <f>D48</f>
        <v>0</v>
      </c>
      <c r="E52" s="52">
        <f t="shared" ref="E52:L52" si="3">E48</f>
        <v>0</v>
      </c>
      <c r="F52" s="52">
        <f t="shared" si="3"/>
        <v>0</v>
      </c>
      <c r="G52" s="52">
        <f t="shared" si="3"/>
        <v>253949460.69999999</v>
      </c>
      <c r="H52" s="52">
        <f t="shared" si="3"/>
        <v>253949460.69999999</v>
      </c>
      <c r="I52" s="52">
        <f t="shared" si="3"/>
        <v>253949460.69999999</v>
      </c>
      <c r="J52" s="52">
        <f t="shared" si="3"/>
        <v>253949460.69999999</v>
      </c>
      <c r="K52" s="52">
        <f t="shared" si="3"/>
        <v>253949460.69999999</v>
      </c>
      <c r="L52" s="52">
        <f t="shared" si="3"/>
        <v>253949460.69999999</v>
      </c>
      <c r="M52" s="15"/>
    </row>
    <row r="53" spans="3:13" x14ac:dyDescent="0.25">
      <c r="C53" s="250"/>
      <c r="D53" s="44"/>
      <c r="E53" s="44"/>
      <c r="F53" s="44"/>
      <c r="G53" s="44"/>
      <c r="H53" s="44"/>
      <c r="I53" s="44"/>
      <c r="J53" s="44"/>
      <c r="K53" s="44"/>
      <c r="L53" s="44"/>
      <c r="M53" s="15"/>
    </row>
    <row r="54" spans="3:13" ht="15.75" thickBot="1" x14ac:dyDescent="0.3"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</row>
  </sheetData>
  <mergeCells count="5">
    <mergeCell ref="B2:M2"/>
    <mergeCell ref="C39:M40"/>
    <mergeCell ref="C42:C43"/>
    <mergeCell ref="C52:C53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7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6" max="11" width="9.5703125" bestFit="1" customWidth="1"/>
    <col min="13" max="13" width="17" customWidth="1"/>
    <col min="18" max="23" width="9.5703125" bestFit="1" customWidth="1"/>
  </cols>
  <sheetData>
    <row r="1" spans="1:23" x14ac:dyDescent="0.25">
      <c r="A1" s="88" t="s">
        <v>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90"/>
      <c r="N1" s="91"/>
      <c r="O1" s="91"/>
      <c r="P1" s="91"/>
      <c r="Q1" s="91"/>
      <c r="R1" s="91"/>
      <c r="S1" s="91"/>
    </row>
    <row r="2" spans="1:23" x14ac:dyDescent="0.25">
      <c r="A2" s="88"/>
      <c r="B2" s="89" t="s">
        <v>67</v>
      </c>
      <c r="C2" s="89"/>
      <c r="D2" s="89"/>
      <c r="E2" s="89"/>
      <c r="F2" s="89"/>
      <c r="G2" s="89"/>
      <c r="H2" s="89"/>
      <c r="I2" s="89"/>
      <c r="J2" s="89"/>
      <c r="K2" s="89"/>
      <c r="L2" s="90"/>
      <c r="M2" s="90"/>
      <c r="N2" s="91"/>
      <c r="O2" s="91"/>
      <c r="P2" s="91"/>
      <c r="Q2" s="91"/>
      <c r="R2" s="91"/>
      <c r="S2" s="91"/>
    </row>
    <row r="3" spans="1:23" ht="60" x14ac:dyDescent="0.25">
      <c r="A3" s="91"/>
      <c r="B3" s="92" t="s">
        <v>68</v>
      </c>
      <c r="C3" s="92" t="s">
        <v>69</v>
      </c>
      <c r="D3" s="92" t="s">
        <v>70</v>
      </c>
      <c r="E3" s="92" t="s">
        <v>71</v>
      </c>
      <c r="F3" s="92" t="s">
        <v>45</v>
      </c>
      <c r="G3" s="92" t="s">
        <v>46</v>
      </c>
      <c r="H3" s="92" t="s">
        <v>47</v>
      </c>
      <c r="I3" s="92" t="s">
        <v>48</v>
      </c>
      <c r="J3" s="92" t="s">
        <v>72</v>
      </c>
      <c r="K3" s="92" t="s">
        <v>49</v>
      </c>
      <c r="L3" s="93"/>
      <c r="M3" s="90"/>
      <c r="N3" s="92" t="s">
        <v>73</v>
      </c>
      <c r="O3" s="92" t="s">
        <v>69</v>
      </c>
      <c r="P3" s="92" t="s">
        <v>70</v>
      </c>
      <c r="Q3" s="92" t="s">
        <v>71</v>
      </c>
      <c r="R3" s="92" t="s">
        <v>45</v>
      </c>
      <c r="S3" s="92" t="s">
        <v>46</v>
      </c>
      <c r="T3" s="92" t="s">
        <v>47</v>
      </c>
      <c r="U3" s="92" t="s">
        <v>48</v>
      </c>
      <c r="V3" s="92" t="s">
        <v>72</v>
      </c>
      <c r="W3" s="92" t="s">
        <v>49</v>
      </c>
    </row>
    <row r="4" spans="1:23" x14ac:dyDescent="0.25">
      <c r="A4" s="94">
        <v>2005</v>
      </c>
      <c r="B4" s="95">
        <f>('[1]GHG emissions totals'!B12+'[1]GHG emissions totals'!N$12+'[1]GHG emissions totals'!Z$12)/10^6</f>
        <v>2249.8838319062525</v>
      </c>
      <c r="C4" s="95">
        <f>('[1]GHG emissions totals'!C12+'[1]GHG emissions totals'!O$12+'[1]GHG emissions totals'!AA$12)/10^6</f>
        <v>2249.8838319062525</v>
      </c>
      <c r="D4" s="95">
        <f>('[1]GHG emissions totals'!D12+'[1]GHG emissions totals'!P$12+'[1]GHG emissions totals'!AB$12)/10^6</f>
        <v>2249.8838319062525</v>
      </c>
      <c r="E4" s="95">
        <f>('[1]GHG emissions totals'!E12+'[1]GHG emissions totals'!Q$12+'[1]GHG emissions totals'!AC$12)/10^6</f>
        <v>2249.8838319062525</v>
      </c>
      <c r="F4" s="95">
        <f>('[1]GHG emissions totals'!F12+'[1]GHG emissions totals'!R$12+'[1]GHG emissions totals'!AD$12)/10^6</f>
        <v>2249.8838319062525</v>
      </c>
      <c r="G4" s="95">
        <f>('[1]GHG emissions totals'!G12+'[1]GHG emissions totals'!S$12+'[1]GHG emissions totals'!AE$12)/10^6</f>
        <v>2249.8838319062525</v>
      </c>
      <c r="H4" s="95">
        <f>('[1]GHG emissions totals'!H12+'[1]GHG emissions totals'!T$12+'[1]GHG emissions totals'!AF$12)/10^6</f>
        <v>2249.8838319062525</v>
      </c>
      <c r="I4" s="95">
        <f>('[1]GHG emissions totals'!I12+'[1]GHG emissions totals'!U$12+'[1]GHG emissions totals'!AG$12)/10^6</f>
        <v>2249.8838319062525</v>
      </c>
      <c r="J4" s="95">
        <f>('[1]GHG emissions totals'!J12+'[1]GHG emissions totals'!V$12+'[1]GHG emissions totals'!AH$12)/10^6</f>
        <v>2249.8838319062525</v>
      </c>
      <c r="K4" s="95">
        <f>('[1]GHG emissions totals'!K12+'[1]GHG emissions totals'!W$12+'[1]GHG emissions totals'!AI$12)/10^6</f>
        <v>2221.1726253333377</v>
      </c>
      <c r="L4" s="95"/>
      <c r="M4" s="90">
        <v>2005</v>
      </c>
      <c r="N4" s="95">
        <f>'[1]GHG emissions totals'!B12/10^6</f>
        <v>2149.5317304386904</v>
      </c>
      <c r="O4" s="95">
        <f>'[1]GHG emissions totals'!C12/10^6</f>
        <v>2149.5317304386904</v>
      </c>
      <c r="P4" s="95">
        <f>'[1]GHG emissions totals'!D12/10^6</f>
        <v>2149.5317304386904</v>
      </c>
      <c r="Q4" s="95">
        <f>'[1]GHG emissions totals'!E12/10^6</f>
        <v>2149.5317304386904</v>
      </c>
      <c r="R4" s="95">
        <f>'[1]GHG emissions totals'!F12/10^6</f>
        <v>2149.5317304386904</v>
      </c>
      <c r="S4" s="95">
        <f>'[1]GHG emissions totals'!G12/10^6</f>
        <v>2149.5317304386904</v>
      </c>
      <c r="T4" s="95">
        <f>'[1]GHG emissions totals'!H12/10^6</f>
        <v>2149.5317304386904</v>
      </c>
      <c r="U4" s="95">
        <f>'[1]GHG emissions totals'!I12/10^6</f>
        <v>2149.5317304386904</v>
      </c>
      <c r="V4" s="95">
        <f>'[1]GHG emissions totals'!J12/10^6</f>
        <v>2149.5317304386904</v>
      </c>
      <c r="W4" s="95">
        <f>'[1]GHG emissions totals'!K12/10^6</f>
        <v>2149.5317304386904</v>
      </c>
    </row>
    <row r="5" spans="1:23" x14ac:dyDescent="0.25">
      <c r="A5" s="94">
        <v>2030</v>
      </c>
      <c r="B5" s="95">
        <f>('[1]GHG emissions totals'!B37+'[1]GHG emissions totals'!N$37+'[1]GHG emissions totals'!Z$37)/10^6</f>
        <v>1500.1707824995472</v>
      </c>
      <c r="C5" s="95">
        <f>('[1]GHG emissions totals'!C37+'[1]GHG emissions totals'!O$37+'[1]GHG emissions totals'!AA$37)/10^6</f>
        <v>1492.5669013311806</v>
      </c>
      <c r="D5" s="95">
        <f>('[1]GHG emissions totals'!D37+'[1]GHG emissions totals'!P$37+'[1]GHG emissions totals'!AB$37)/10^6</f>
        <v>1489.1410254034756</v>
      </c>
      <c r="E5" s="95">
        <f>('[1]GHG emissions totals'!E37+'[1]GHG emissions totals'!Q$37+'[1]GHG emissions totals'!AC$37)/10^6</f>
        <v>1470.1543953046203</v>
      </c>
      <c r="F5" s="95">
        <f>('[1]GHG emissions totals'!F37+'[1]GHG emissions totals'!R$37+'[1]GHG emissions totals'!AD$37)/10^6</f>
        <v>0</v>
      </c>
      <c r="G5" s="95">
        <f>('[1]GHG emissions totals'!G37+'[1]GHG emissions totals'!S$37+'[1]GHG emissions totals'!AE$37)/10^6</f>
        <v>0</v>
      </c>
      <c r="H5" s="95">
        <f>('[1]GHG emissions totals'!H37+'[1]GHG emissions totals'!T$37+'[1]GHG emissions totals'!AF$37)/10^6</f>
        <v>0</v>
      </c>
      <c r="I5" s="95">
        <f>('[1]GHG emissions totals'!I37+'[1]GHG emissions totals'!U$37+'[1]GHG emissions totals'!AG$37)/10^6</f>
        <v>0</v>
      </c>
      <c r="J5" s="95">
        <f>('[1]GHG emissions totals'!J37+'[1]GHG emissions totals'!V$37+'[1]GHG emissions totals'!AH$37)/10^6</f>
        <v>0</v>
      </c>
      <c r="K5" s="95">
        <f>('[1]GHG emissions totals'!K37+'[1]GHG emissions totals'!W$37+'[1]GHG emissions totals'!AI$37)/10^6</f>
        <v>0</v>
      </c>
      <c r="L5" s="95"/>
      <c r="M5" s="90">
        <v>2025</v>
      </c>
      <c r="N5" s="95">
        <f>'[1]GHG emissions totals'!B32/10^6</f>
        <v>1588.9842402847801</v>
      </c>
      <c r="O5" s="95">
        <f>'[1]GHG emissions totals'!C32/10^6</f>
        <v>1588.9842402847801</v>
      </c>
      <c r="P5" s="95">
        <f>'[1]GHG emissions totals'!D32/10^6</f>
        <v>1588.9842402847801</v>
      </c>
      <c r="Q5" s="95">
        <f>'[1]GHG emissions totals'!E32/10^6</f>
        <v>1588.9842402847801</v>
      </c>
      <c r="R5" s="95">
        <f>'[1]GHG emissions totals'!F32/10^6</f>
        <v>0</v>
      </c>
      <c r="S5" s="95">
        <f>'[1]GHG emissions totals'!G32/10^6</f>
        <v>0</v>
      </c>
      <c r="T5" s="95">
        <f>'[1]GHG emissions totals'!H32/10^6</f>
        <v>0</v>
      </c>
      <c r="U5" s="95">
        <f>'[1]GHG emissions totals'!I32/10^6</f>
        <v>0</v>
      </c>
      <c r="V5" s="95">
        <f>'[1]GHG emissions totals'!J32/10^6</f>
        <v>0</v>
      </c>
      <c r="W5" s="95">
        <f>'[1]GHG emissions totals'!K32/10^6</f>
        <v>0</v>
      </c>
    </row>
    <row r="6" spans="1:23" x14ac:dyDescent="0.25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0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x14ac:dyDescent="0.25">
      <c r="A7" s="96" t="s">
        <v>74</v>
      </c>
      <c r="B7" s="97">
        <f t="shared" ref="B7:K7" si="0">B4*(1-0.17)</f>
        <v>1867.4035804821895</v>
      </c>
      <c r="C7" s="97">
        <f t="shared" si="0"/>
        <v>1867.4035804821895</v>
      </c>
      <c r="D7" s="97">
        <f t="shared" si="0"/>
        <v>1867.4035804821895</v>
      </c>
      <c r="E7" s="97">
        <f t="shared" si="0"/>
        <v>1867.4035804821895</v>
      </c>
      <c r="F7" s="97">
        <f t="shared" si="0"/>
        <v>1867.4035804821895</v>
      </c>
      <c r="G7" s="97">
        <f t="shared" si="0"/>
        <v>1867.4035804821895</v>
      </c>
      <c r="H7" s="97">
        <f t="shared" si="0"/>
        <v>1867.4035804821895</v>
      </c>
      <c r="I7" s="97">
        <f t="shared" si="0"/>
        <v>1867.4035804821895</v>
      </c>
      <c r="J7" s="97">
        <f t="shared" si="0"/>
        <v>1867.4035804821895</v>
      </c>
      <c r="K7" s="97">
        <f t="shared" si="0"/>
        <v>1843.5732790266702</v>
      </c>
      <c r="L7" s="97"/>
      <c r="M7" s="96" t="s">
        <v>75</v>
      </c>
      <c r="N7" s="97">
        <f t="shared" ref="N7:W7" si="1">N4*(1-0.26)</f>
        <v>1590.6534805246308</v>
      </c>
      <c r="O7" s="97">
        <f t="shared" si="1"/>
        <v>1590.6534805246308</v>
      </c>
      <c r="P7" s="97">
        <f t="shared" si="1"/>
        <v>1590.6534805246308</v>
      </c>
      <c r="Q7" s="97">
        <f t="shared" si="1"/>
        <v>1590.6534805246308</v>
      </c>
      <c r="R7" s="97">
        <f t="shared" si="1"/>
        <v>1590.6534805246308</v>
      </c>
      <c r="S7" s="97">
        <f t="shared" si="1"/>
        <v>1590.6534805246308</v>
      </c>
      <c r="T7" s="97">
        <f t="shared" si="1"/>
        <v>1590.6534805246308</v>
      </c>
      <c r="U7" s="97">
        <f t="shared" si="1"/>
        <v>1590.6534805246308</v>
      </c>
      <c r="V7" s="97">
        <f t="shared" si="1"/>
        <v>1590.6534805246308</v>
      </c>
      <c r="W7" s="97">
        <f t="shared" si="1"/>
        <v>1590.6534805246308</v>
      </c>
    </row>
    <row r="8" spans="1:23" x14ac:dyDescent="0.25">
      <c r="A8" s="98" t="s">
        <v>76</v>
      </c>
      <c r="B8" s="97">
        <f>B4-B7</f>
        <v>382.480251424063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6" t="s">
        <v>77</v>
      </c>
      <c r="N8" s="97">
        <f t="shared" ref="N8:W8" si="2">N4*(1-0.28)</f>
        <v>1547.6628459158569</v>
      </c>
      <c r="O8" s="97">
        <f t="shared" si="2"/>
        <v>1547.6628459158569</v>
      </c>
      <c r="P8" s="97">
        <f t="shared" si="2"/>
        <v>1547.6628459158569</v>
      </c>
      <c r="Q8" s="97">
        <f t="shared" si="2"/>
        <v>1547.6628459158569</v>
      </c>
      <c r="R8" s="97">
        <f t="shared" si="2"/>
        <v>1547.6628459158569</v>
      </c>
      <c r="S8" s="97">
        <f t="shared" si="2"/>
        <v>1547.6628459158569</v>
      </c>
      <c r="T8" s="97">
        <f t="shared" si="2"/>
        <v>1547.6628459158569</v>
      </c>
      <c r="U8" s="97">
        <f t="shared" si="2"/>
        <v>1547.6628459158569</v>
      </c>
      <c r="V8" s="97">
        <f t="shared" si="2"/>
        <v>1547.6628459158569</v>
      </c>
      <c r="W8" s="97">
        <f t="shared" si="2"/>
        <v>1547.6628459158569</v>
      </c>
    </row>
    <row r="9" spans="1:23" x14ac:dyDescent="0.25">
      <c r="A9" s="98" t="s">
        <v>78</v>
      </c>
      <c r="B9" s="97">
        <f>B5-B7</f>
        <v>-367.2327979826423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8" t="s">
        <v>76</v>
      </c>
      <c r="N9" s="97">
        <f>N4-N7</f>
        <v>558.87824991405955</v>
      </c>
      <c r="O9" s="97"/>
      <c r="P9" s="97"/>
      <c r="Q9" s="97"/>
      <c r="R9" s="97"/>
      <c r="S9" s="97"/>
      <c r="T9" s="97"/>
      <c r="U9" s="97"/>
      <c r="V9" s="97"/>
      <c r="W9" s="97"/>
    </row>
    <row r="10" spans="1:23" x14ac:dyDescent="0.25">
      <c r="A10" s="91"/>
      <c r="B10" s="97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8" t="s">
        <v>78</v>
      </c>
      <c r="N10" s="97">
        <f>N5-N7</f>
        <v>-1.6692402398507511</v>
      </c>
      <c r="O10" s="90"/>
      <c r="P10" s="90"/>
      <c r="Q10" s="90"/>
      <c r="R10" s="90"/>
      <c r="S10" s="90"/>
      <c r="T10" s="90"/>
      <c r="U10" s="90"/>
      <c r="V10" s="90"/>
      <c r="W10" s="90"/>
    </row>
    <row r="11" spans="1:23" x14ac:dyDescent="0.25">
      <c r="A11" s="99" t="s">
        <v>79</v>
      </c>
      <c r="B11" s="100">
        <f t="shared" ref="B11:K11" si="3">B5-B4</f>
        <v>-749.7130494067053</v>
      </c>
      <c r="C11" s="100">
        <f t="shared" si="3"/>
        <v>-757.31693057507186</v>
      </c>
      <c r="D11" s="100">
        <f t="shared" si="3"/>
        <v>-760.74280650277683</v>
      </c>
      <c r="E11" s="100">
        <f t="shared" si="3"/>
        <v>-779.72943660163219</v>
      </c>
      <c r="F11" s="100">
        <f t="shared" si="3"/>
        <v>-2249.8838319062525</v>
      </c>
      <c r="G11" s="100">
        <f t="shared" si="3"/>
        <v>-2249.8838319062525</v>
      </c>
      <c r="H11" s="100">
        <f t="shared" si="3"/>
        <v>-2249.8838319062525</v>
      </c>
      <c r="I11" s="100">
        <f t="shared" si="3"/>
        <v>-2249.8838319062525</v>
      </c>
      <c r="J11" s="100">
        <f t="shared" si="3"/>
        <v>-2249.8838319062525</v>
      </c>
      <c r="K11" s="100">
        <f t="shared" si="3"/>
        <v>-2221.1726253333377</v>
      </c>
      <c r="L11" s="100"/>
      <c r="M11" s="91"/>
      <c r="N11" s="97"/>
      <c r="O11" s="90"/>
      <c r="P11" s="90"/>
      <c r="Q11" s="90"/>
      <c r="R11" s="90"/>
      <c r="S11" s="90"/>
      <c r="T11" s="90"/>
      <c r="U11" s="90"/>
      <c r="V11" s="90"/>
      <c r="W11" s="90"/>
    </row>
    <row r="12" spans="1:23" x14ac:dyDescent="0.25">
      <c r="A12" s="99" t="s">
        <v>80</v>
      </c>
      <c r="B12" s="101">
        <f t="shared" ref="B12:K12" si="4">B11/B4</f>
        <v>-0.33322300412795008</v>
      </c>
      <c r="C12" s="101">
        <f t="shared" si="4"/>
        <v>-0.33660268136307381</v>
      </c>
      <c r="D12" s="101">
        <f t="shared" si="4"/>
        <v>-0.338125371503392</v>
      </c>
      <c r="E12" s="101">
        <f t="shared" si="4"/>
        <v>-0.34656430947414435</v>
      </c>
      <c r="F12" s="101">
        <f t="shared" si="4"/>
        <v>-1</v>
      </c>
      <c r="G12" s="101">
        <f t="shared" si="4"/>
        <v>-1</v>
      </c>
      <c r="H12" s="101">
        <f t="shared" si="4"/>
        <v>-1</v>
      </c>
      <c r="I12" s="101">
        <f t="shared" si="4"/>
        <v>-1</v>
      </c>
      <c r="J12" s="101">
        <f t="shared" si="4"/>
        <v>-1</v>
      </c>
      <c r="K12" s="101">
        <f t="shared" si="4"/>
        <v>-1</v>
      </c>
      <c r="L12" s="101"/>
      <c r="M12" s="99" t="s">
        <v>79</v>
      </c>
      <c r="N12" s="100">
        <f t="shared" ref="N12:W12" si="5">N5-N4</f>
        <v>-560.5474901539103</v>
      </c>
      <c r="O12" s="100">
        <f t="shared" si="5"/>
        <v>-560.5474901539103</v>
      </c>
      <c r="P12" s="100">
        <f t="shared" si="5"/>
        <v>-560.5474901539103</v>
      </c>
      <c r="Q12" s="100">
        <f t="shared" si="5"/>
        <v>-560.5474901539103</v>
      </c>
      <c r="R12" s="100">
        <f t="shared" si="5"/>
        <v>-2149.5317304386904</v>
      </c>
      <c r="S12" s="100">
        <f t="shared" si="5"/>
        <v>-2149.5317304386904</v>
      </c>
      <c r="T12" s="100">
        <f t="shared" si="5"/>
        <v>-2149.5317304386904</v>
      </c>
      <c r="U12" s="100">
        <f t="shared" si="5"/>
        <v>-2149.5317304386904</v>
      </c>
      <c r="V12" s="100">
        <f t="shared" si="5"/>
        <v>-2149.5317304386904</v>
      </c>
      <c r="W12" s="100">
        <f t="shared" si="5"/>
        <v>-2149.5317304386904</v>
      </c>
    </row>
    <row r="13" spans="1:23" x14ac:dyDescent="0.25">
      <c r="A13" s="91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9" t="s">
        <v>80</v>
      </c>
      <c r="N13" s="101">
        <f t="shared" ref="N13:W13" si="6">N12/N4</f>
        <v>-0.26077655994383026</v>
      </c>
      <c r="O13" s="101">
        <f t="shared" si="6"/>
        <v>-0.26077655994383026</v>
      </c>
      <c r="P13" s="101">
        <f t="shared" si="6"/>
        <v>-0.26077655994383026</v>
      </c>
      <c r="Q13" s="101">
        <f t="shared" si="6"/>
        <v>-0.26077655994383026</v>
      </c>
      <c r="R13" s="101">
        <f t="shared" si="6"/>
        <v>-1</v>
      </c>
      <c r="S13" s="101">
        <f t="shared" si="6"/>
        <v>-1</v>
      </c>
      <c r="T13" s="101">
        <f t="shared" si="6"/>
        <v>-1</v>
      </c>
      <c r="U13" s="101">
        <f t="shared" si="6"/>
        <v>-1</v>
      </c>
      <c r="V13" s="101">
        <f t="shared" si="6"/>
        <v>-1</v>
      </c>
      <c r="W13" s="101">
        <f t="shared" si="6"/>
        <v>-1</v>
      </c>
    </row>
    <row r="14" spans="1:23" x14ac:dyDescent="0.25">
      <c r="A14" s="91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1"/>
      <c r="P14" s="91"/>
      <c r="Q14" s="91"/>
      <c r="R14" s="91"/>
      <c r="S14" s="91"/>
    </row>
    <row r="15" spans="1:23" x14ac:dyDescent="0.25">
      <c r="A15" s="91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91"/>
      <c r="P15" s="91"/>
      <c r="Q15" s="91"/>
      <c r="R15" s="91"/>
      <c r="S15" s="91"/>
    </row>
    <row r="16" spans="1:23" x14ac:dyDescent="0.25">
      <c r="A16" s="91"/>
      <c r="B16" s="102" t="s">
        <v>81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  <c r="O16" s="91"/>
      <c r="P16" s="91"/>
      <c r="Q16" s="91"/>
      <c r="R16" s="91"/>
      <c r="S16" s="91"/>
    </row>
    <row r="17" spans="1:19" x14ac:dyDescent="0.25">
      <c r="A17" s="91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91"/>
      <c r="P17" s="91"/>
      <c r="Q17" s="91"/>
      <c r="R17" s="91"/>
      <c r="S17" s="91"/>
    </row>
    <row r="18" spans="1:19" x14ac:dyDescent="0.25">
      <c r="A18" s="91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91"/>
      <c r="P18" s="91"/>
      <c r="Q18" s="91"/>
      <c r="R18" s="91"/>
      <c r="S18" s="91"/>
    </row>
    <row r="19" spans="1:19" x14ac:dyDescent="0.25">
      <c r="A19" s="91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91"/>
      <c r="P19" s="91"/>
      <c r="Q19" s="91"/>
      <c r="R19" s="91"/>
      <c r="S19" s="91"/>
    </row>
    <row r="20" spans="1:19" x14ac:dyDescent="0.25">
      <c r="A20" s="91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91"/>
      <c r="P20" s="91"/>
      <c r="Q20" s="91"/>
      <c r="R20" s="91"/>
      <c r="S20" s="91"/>
    </row>
    <row r="21" spans="1:19" x14ac:dyDescent="0.25">
      <c r="A21" s="91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91"/>
      <c r="P21" s="91"/>
      <c r="Q21" s="91"/>
      <c r="R21" s="91"/>
      <c r="S21" s="9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</cols>
  <sheetData>
    <row r="1" spans="1:25" x14ac:dyDescent="0.25">
      <c r="A1" s="98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x14ac:dyDescent="0.25">
      <c r="A4" s="91"/>
      <c r="B4" s="91" t="s">
        <v>83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x14ac:dyDescent="0.25">
      <c r="A5" s="91" t="s">
        <v>84</v>
      </c>
      <c r="B5" s="163" t="s">
        <v>85</v>
      </c>
      <c r="C5" s="163" t="s">
        <v>42</v>
      </c>
      <c r="D5" s="163" t="s">
        <v>69</v>
      </c>
      <c r="E5" s="163" t="s">
        <v>86</v>
      </c>
      <c r="F5" s="163" t="s">
        <v>71</v>
      </c>
      <c r="G5" s="163" t="s">
        <v>45</v>
      </c>
      <c r="H5" s="163" t="s">
        <v>46</v>
      </c>
      <c r="I5" s="163" t="s">
        <v>47</v>
      </c>
      <c r="J5" s="163" t="s">
        <v>48</v>
      </c>
      <c r="K5" s="163" t="s">
        <v>72</v>
      </c>
      <c r="L5" s="91" t="s">
        <v>74</v>
      </c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x14ac:dyDescent="0.25">
      <c r="A6" s="91">
        <v>2000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x14ac:dyDescent="0.25">
      <c r="A7" s="91">
        <v>2001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x14ac:dyDescent="0.25">
      <c r="A8" s="91">
        <v>2002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x14ac:dyDescent="0.25">
      <c r="A9" s="91">
        <v>2003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x14ac:dyDescent="0.25">
      <c r="A10" s="91">
        <v>2004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x14ac:dyDescent="0.25">
      <c r="A11" s="91">
        <v>2005</v>
      </c>
      <c r="B11" s="91">
        <f>'17 Percent Below'!B4</f>
        <v>2249.8838319062525</v>
      </c>
      <c r="C11" s="91">
        <f>'17 Percent Below'!C4</f>
        <v>2249.8838319062525</v>
      </c>
      <c r="D11" s="91">
        <f>'17 Percent Below'!D4</f>
        <v>2249.8838319062525</v>
      </c>
      <c r="E11" s="91">
        <f>'17 Percent Below'!E4</f>
        <v>2249.8838319062525</v>
      </c>
      <c r="F11" s="91">
        <f>'17 Percent Below'!F4</f>
        <v>2249.8838319062525</v>
      </c>
      <c r="G11" s="91">
        <f>'17 Percent Below'!L4</f>
        <v>0</v>
      </c>
      <c r="H11" s="91">
        <f>'17 Percent Below'!M4</f>
        <v>2005</v>
      </c>
      <c r="I11" s="91">
        <f>'17 Percent Below'!N4</f>
        <v>2149.5317304386904</v>
      </c>
      <c r="J11" s="91">
        <f>'17 Percent Below'!O4</f>
        <v>2149.5317304386904</v>
      </c>
      <c r="K11" s="91">
        <f>'17 Percent Below'!P4</f>
        <v>2149.5317304386904</v>
      </c>
      <c r="L11" s="91">
        <f>$B$11*(1-0.17)</f>
        <v>1867.4035804821895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25" x14ac:dyDescent="0.25">
      <c r="A12" s="91">
        <v>2006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</row>
    <row r="13" spans="1:25" x14ac:dyDescent="0.25">
      <c r="A13" s="91">
        <v>2007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1:25" x14ac:dyDescent="0.25">
      <c r="A14" s="91">
        <v>2008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x14ac:dyDescent="0.25">
      <c r="A15" s="91">
        <v>2009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25" x14ac:dyDescent="0.25">
      <c r="A17" s="91"/>
      <c r="B17" s="163" t="s">
        <v>41</v>
      </c>
      <c r="C17" s="163" t="s">
        <v>42</v>
      </c>
      <c r="D17" s="163" t="s">
        <v>43</v>
      </c>
      <c r="E17" s="163" t="s">
        <v>44</v>
      </c>
      <c r="F17" s="163" t="s">
        <v>71</v>
      </c>
      <c r="G17" s="163" t="s">
        <v>45</v>
      </c>
      <c r="H17" s="163" t="s">
        <v>46</v>
      </c>
      <c r="I17" s="163" t="s">
        <v>47</v>
      </c>
      <c r="J17" s="163" t="s">
        <v>48</v>
      </c>
      <c r="K17" s="163" t="s">
        <v>72</v>
      </c>
      <c r="L17" s="105" t="s">
        <v>74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 t="s">
        <v>87</v>
      </c>
      <c r="Y17" s="91"/>
    </row>
    <row r="18" spans="1:25" x14ac:dyDescent="0.25">
      <c r="A18" s="91">
        <v>2010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5"/>
      <c r="M18" s="104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x14ac:dyDescent="0.25">
      <c r="A19" s="91">
        <v>2011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5"/>
      <c r="M19" s="104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x14ac:dyDescent="0.25">
      <c r="A20" s="91">
        <v>2012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5"/>
      <c r="M20" s="104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x14ac:dyDescent="0.25">
      <c r="A21" s="91">
        <v>2013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5"/>
      <c r="M21" s="104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105" t="s">
        <v>75</v>
      </c>
      <c r="Y21" s="105" t="s">
        <v>88</v>
      </c>
    </row>
    <row r="22" spans="1:25" x14ac:dyDescent="0.25">
      <c r="A22" s="91">
        <v>2014</v>
      </c>
      <c r="B22" s="91">
        <f>'[1]GHG emissions totals'!B21/10^6</f>
        <v>1892.2330325357589</v>
      </c>
      <c r="C22" s="91">
        <f>'[1]GHG emissions totals'!C21/10^6</f>
        <v>1892.2330325357589</v>
      </c>
      <c r="D22" s="91">
        <f>'[1]GHG emissions totals'!D21/10^6</f>
        <v>1892.2330325357589</v>
      </c>
      <c r="E22" s="91">
        <f>'[1]GHG emissions totals'!E21/10^6</f>
        <v>1892.2330325357589</v>
      </c>
      <c r="F22" s="91">
        <f>'[1]GHG emissions totals'!F21/10^6</f>
        <v>1892.2330325357589</v>
      </c>
      <c r="G22" s="91">
        <f>'[1]GHG emissions totals'!G21/10^6</f>
        <v>1892.2330325357589</v>
      </c>
      <c r="H22" s="91">
        <f>'[1]GHG emissions totals'!H21/10^6</f>
        <v>1892.2330325357589</v>
      </c>
      <c r="I22" s="91">
        <f>'[1]GHG emissions totals'!I21/10^6</f>
        <v>1892.2330325357589</v>
      </c>
      <c r="J22" s="91">
        <f>'[1]GHG emissions totals'!J21/10^6</f>
        <v>1892.2330325357589</v>
      </c>
      <c r="K22" s="91">
        <f>'[1]GHG emissions totals'!K21/10^6</f>
        <v>1892.2330325357589</v>
      </c>
      <c r="L22" s="105"/>
      <c r="M22" s="104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105"/>
      <c r="Y22" s="105"/>
    </row>
    <row r="23" spans="1:25" x14ac:dyDescent="0.25">
      <c r="A23" s="91">
        <v>2015</v>
      </c>
      <c r="B23" s="91">
        <f>'[1]GHG emissions totals'!B22/10^6</f>
        <v>1863.644288324318</v>
      </c>
      <c r="C23" s="91">
        <f>'[1]GHG emissions totals'!C22/10^6</f>
        <v>1863.644288324318</v>
      </c>
      <c r="D23" s="91">
        <f>'[1]GHG emissions totals'!D22/10^6</f>
        <v>1863.644288324318</v>
      </c>
      <c r="E23" s="91">
        <f>'[1]GHG emissions totals'!E22/10^6</f>
        <v>1863.644288324318</v>
      </c>
      <c r="F23" s="91">
        <f>'[1]GHG emissions totals'!F22/10^6</f>
        <v>1863.644288324318</v>
      </c>
      <c r="G23" s="91">
        <f>'[1]GHG emissions totals'!G22/10^6</f>
        <v>1863.644288324318</v>
      </c>
      <c r="H23" s="91">
        <f>'[1]GHG emissions totals'!H22/10^6</f>
        <v>1863.644288324318</v>
      </c>
      <c r="I23" s="91">
        <f>'[1]GHG emissions totals'!I22/10^6</f>
        <v>1863.644288324318</v>
      </c>
      <c r="J23" s="91">
        <f>'[1]GHG emissions totals'!J22/10^6</f>
        <v>1863.644288324318</v>
      </c>
      <c r="K23" s="91">
        <f>'[1]GHG emissions totals'!K22/10^6</f>
        <v>1863.644288324318</v>
      </c>
      <c r="L23" s="105"/>
      <c r="M23" s="104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105"/>
      <c r="Y23" s="105"/>
    </row>
    <row r="24" spans="1:25" x14ac:dyDescent="0.25">
      <c r="A24" s="91">
        <v>2016</v>
      </c>
      <c r="B24" s="91">
        <f>'[1]GHG emissions totals'!B23/10^6</f>
        <v>1835.0555441128845</v>
      </c>
      <c r="C24" s="91">
        <f>'[1]GHG emissions totals'!C23/10^6</f>
        <v>1835.0555441128845</v>
      </c>
      <c r="D24" s="91">
        <f>'[1]GHG emissions totals'!D23/10^6</f>
        <v>1835.0555441128845</v>
      </c>
      <c r="E24" s="91">
        <f>'[1]GHG emissions totals'!E23/10^6</f>
        <v>1835.0555441128845</v>
      </c>
      <c r="F24" s="91">
        <f>'[1]GHG emissions totals'!F23/10^6</f>
        <v>1835.0555441128845</v>
      </c>
      <c r="G24" s="91">
        <f>'[1]GHG emissions totals'!G23/10^6</f>
        <v>1835.0555441128845</v>
      </c>
      <c r="H24" s="91">
        <f>'[1]GHG emissions totals'!H23/10^6</f>
        <v>1835.0555441128845</v>
      </c>
      <c r="I24" s="91">
        <f>'[1]GHG emissions totals'!I23/10^6</f>
        <v>1835.0555441128845</v>
      </c>
      <c r="J24" s="91">
        <f>'[1]GHG emissions totals'!J23/10^6</f>
        <v>1835.0555441128845</v>
      </c>
      <c r="K24" s="91">
        <f>'[1]GHG emissions totals'!K23/10^6</f>
        <v>1835.0555441128845</v>
      </c>
      <c r="L24" s="105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105"/>
      <c r="Y24" s="105"/>
    </row>
    <row r="25" spans="1:25" x14ac:dyDescent="0.25">
      <c r="A25" s="91">
        <v>2017</v>
      </c>
      <c r="B25" s="91">
        <f>'[1]GHG emissions totals'!B24/10^6</f>
        <v>1806.4667999014434</v>
      </c>
      <c r="C25" s="91">
        <f>'[1]GHG emissions totals'!C24/10^6</f>
        <v>1806.4667999014434</v>
      </c>
      <c r="D25" s="91">
        <f>'[1]GHG emissions totals'!D24/10^6</f>
        <v>1806.4667999014434</v>
      </c>
      <c r="E25" s="91">
        <f>'[1]GHG emissions totals'!E24/10^6</f>
        <v>1806.4667999014434</v>
      </c>
      <c r="F25" s="91">
        <f>'[1]GHG emissions totals'!F24/10^6</f>
        <v>1806.4667999014434</v>
      </c>
      <c r="G25" s="91">
        <f>'[1]GHG emissions totals'!G24/10^6</f>
        <v>1806.4667999014434</v>
      </c>
      <c r="H25" s="91">
        <f>'[1]GHG emissions totals'!H24/10^6</f>
        <v>1806.4667999014434</v>
      </c>
      <c r="I25" s="91">
        <f>'[1]GHG emissions totals'!I24/10^6</f>
        <v>1806.4667999014434</v>
      </c>
      <c r="J25" s="91">
        <f>'[1]GHG emissions totals'!J24/10^6</f>
        <v>1806.4667999014434</v>
      </c>
      <c r="K25" s="91">
        <f>'[1]GHG emissions totals'!K24/10^6</f>
        <v>1806.4667999014434</v>
      </c>
      <c r="L25" s="105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105"/>
      <c r="Y25" s="105"/>
    </row>
    <row r="26" spans="1:25" x14ac:dyDescent="0.25">
      <c r="A26" s="91">
        <v>2018</v>
      </c>
      <c r="B26" s="91">
        <f>'[1]GHG emissions totals'!B25/10^6</f>
        <v>1777.8780556900101</v>
      </c>
      <c r="C26" s="91">
        <f>'[1]GHG emissions totals'!C25/10^6</f>
        <v>1777.8780556900101</v>
      </c>
      <c r="D26" s="91">
        <f>'[1]GHG emissions totals'!D25/10^6</f>
        <v>1777.8780556900101</v>
      </c>
      <c r="E26" s="91">
        <f>'[1]GHG emissions totals'!E25/10^6</f>
        <v>1777.8780556900101</v>
      </c>
      <c r="F26" s="91">
        <f>'[1]GHG emissions totals'!F25/10^6</f>
        <v>1777.8780556900101</v>
      </c>
      <c r="G26" s="91">
        <f>'[1]GHG emissions totals'!G25/10^6</f>
        <v>1777.8780556900101</v>
      </c>
      <c r="H26" s="91">
        <f>'[1]GHG emissions totals'!H25/10^6</f>
        <v>1777.8780556900101</v>
      </c>
      <c r="I26" s="91">
        <f>'[1]GHG emissions totals'!I25/10^6</f>
        <v>1777.8780556900101</v>
      </c>
      <c r="J26" s="91">
        <f>'[1]GHG emissions totals'!J25/10^6</f>
        <v>1777.8780556900101</v>
      </c>
      <c r="K26" s="91">
        <f>'[1]GHG emissions totals'!K25/10^6</f>
        <v>1777.8780556900101</v>
      </c>
      <c r="L26" s="105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105"/>
      <c r="Y26" s="105"/>
    </row>
    <row r="27" spans="1:25" x14ac:dyDescent="0.25">
      <c r="A27" s="91">
        <v>2019</v>
      </c>
      <c r="B27" s="91">
        <f>'[1]GHG emissions totals'!B26/10^6</f>
        <v>1749.2893114785691</v>
      </c>
      <c r="C27" s="91">
        <f>'[1]GHG emissions totals'!C26/10^6</f>
        <v>1749.2893114785691</v>
      </c>
      <c r="D27" s="91">
        <f>'[1]GHG emissions totals'!D26/10^6</f>
        <v>1749.2893114785691</v>
      </c>
      <c r="E27" s="91">
        <f>'[1]GHG emissions totals'!E26/10^6</f>
        <v>1749.2893114785691</v>
      </c>
      <c r="F27" s="91">
        <f>'[1]GHG emissions totals'!F26/10^6</f>
        <v>1749.2893114785691</v>
      </c>
      <c r="G27" s="91">
        <f>'[1]GHG emissions totals'!G26/10^6</f>
        <v>1749.2893114785691</v>
      </c>
      <c r="H27" s="91">
        <f>'[1]GHG emissions totals'!H26/10^6</f>
        <v>1749.2893114785691</v>
      </c>
      <c r="I27" s="91">
        <f>'[1]GHG emissions totals'!I26/10^6</f>
        <v>1749.2893114785691</v>
      </c>
      <c r="J27" s="91">
        <f>'[1]GHG emissions totals'!J26/10^6</f>
        <v>1749.2893114785691</v>
      </c>
      <c r="K27" s="91">
        <f>'[1]GHG emissions totals'!K26/10^6</f>
        <v>1749.2893114785691</v>
      </c>
      <c r="L27" s="105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105"/>
      <c r="Y27" s="105"/>
    </row>
    <row r="28" spans="1:25" x14ac:dyDescent="0.25">
      <c r="A28" s="91">
        <v>2020</v>
      </c>
      <c r="B28" s="91">
        <f>'[1]GHG emissions totals'!B27/10^6</f>
        <v>1720.700567267128</v>
      </c>
      <c r="C28" s="91">
        <f>'[1]GHG emissions totals'!C27/10^6</f>
        <v>1720.700567267128</v>
      </c>
      <c r="D28" s="91">
        <f>'[1]GHG emissions totals'!D27/10^6</f>
        <v>1720.700567267128</v>
      </c>
      <c r="E28" s="91">
        <f>'[1]GHG emissions totals'!E27/10^6</f>
        <v>1720.700567267128</v>
      </c>
      <c r="F28" s="91">
        <f>'[1]GHG emissions totals'!F27/10^6</f>
        <v>1720.700567267128</v>
      </c>
      <c r="G28" s="91">
        <f>'[1]GHG emissions totals'!G27/10^6</f>
        <v>1720.700567267128</v>
      </c>
      <c r="H28" s="91">
        <f>'[1]GHG emissions totals'!H27/10^6</f>
        <v>1720.700567267128</v>
      </c>
      <c r="I28" s="91">
        <f>'[1]GHG emissions totals'!I27/10^6</f>
        <v>1720.700567267128</v>
      </c>
      <c r="J28" s="91">
        <f>'[1]GHG emissions totals'!J27/10^6</f>
        <v>1720.700567267128</v>
      </c>
      <c r="K28" s="91">
        <f>'[1]GHG emissions totals'!K27/10^6</f>
        <v>1720.700567267128</v>
      </c>
      <c r="L28" s="105">
        <f t="shared" ref="L28:L58" si="0">$B$11*(1-0.17)</f>
        <v>1867.4035804821895</v>
      </c>
      <c r="M28" s="91"/>
      <c r="N28" s="91"/>
      <c r="O28" s="91"/>
      <c r="P28" s="91"/>
      <c r="Q28" s="91"/>
      <c r="R28" s="91"/>
      <c r="S28" s="91"/>
      <c r="T28" s="91"/>
      <c r="U28" s="91"/>
      <c r="V28" s="106"/>
      <c r="W28" s="106"/>
      <c r="X28" s="105"/>
      <c r="Y28" s="105"/>
    </row>
    <row r="29" spans="1:25" x14ac:dyDescent="0.25">
      <c r="A29" s="91">
        <v>2021</v>
      </c>
      <c r="B29" s="91">
        <f>'[1]GHG emissions totals'!B28/10^6</f>
        <v>1692.1118230556947</v>
      </c>
      <c r="C29" s="91">
        <f>'[1]GHG emissions totals'!C28/10^6</f>
        <v>1692.1118230556947</v>
      </c>
      <c r="D29" s="91">
        <f>'[1]GHG emissions totals'!D28/10^6</f>
        <v>1692.1118230556947</v>
      </c>
      <c r="E29" s="91">
        <f>'[1]GHG emissions totals'!E28/10^6</f>
        <v>1692.1118230556947</v>
      </c>
      <c r="F29" s="91">
        <f>'[1]GHG emissions totals'!F28/10^6</f>
        <v>1692.1118230556947</v>
      </c>
      <c r="G29" s="91">
        <f>'[1]GHG emissions totals'!G28/10^6</f>
        <v>1692.1118230556947</v>
      </c>
      <c r="H29" s="91">
        <f>'[1]GHG emissions totals'!H28/10^6</f>
        <v>1692.1118230556947</v>
      </c>
      <c r="I29" s="91">
        <f>'[1]GHG emissions totals'!I28/10^6</f>
        <v>1692.1118230556947</v>
      </c>
      <c r="J29" s="91">
        <f>'[1]GHG emissions totals'!J28/10^6</f>
        <v>1692.1118230556947</v>
      </c>
      <c r="K29" s="91">
        <f>'[1]GHG emissions totals'!K28/10^6</f>
        <v>1692.1118230556947</v>
      </c>
      <c r="L29" s="105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105"/>
      <c r="Y29" s="105"/>
    </row>
    <row r="30" spans="1:25" x14ac:dyDescent="0.25">
      <c r="A30" s="91">
        <v>2022</v>
      </c>
      <c r="B30" s="91">
        <f>'[1]GHG emissions totals'!B29/10^6</f>
        <v>1623.0685203400199</v>
      </c>
      <c r="C30" s="91">
        <f>'[1]GHG emissions totals'!C29/10^6</f>
        <v>1623.0685203400199</v>
      </c>
      <c r="D30" s="91">
        <f>'[1]GHG emissions totals'!D29/10^6</f>
        <v>1623.0685203400199</v>
      </c>
      <c r="E30" s="91">
        <f>'[1]GHG emissions totals'!E29/10^6</f>
        <v>1623.0685203400199</v>
      </c>
      <c r="F30" s="91">
        <f>'[1]GHG emissions totals'!F29/10^6</f>
        <v>0</v>
      </c>
      <c r="G30" s="91">
        <f>'[1]GHG emissions totals'!G29/10^6</f>
        <v>0</v>
      </c>
      <c r="H30" s="91">
        <f>'[1]GHG emissions totals'!H29/10^6</f>
        <v>0</v>
      </c>
      <c r="I30" s="91">
        <f>'[1]GHG emissions totals'!I29/10^6</f>
        <v>0</v>
      </c>
      <c r="J30" s="91">
        <f>'[1]GHG emissions totals'!J29/10^6</f>
        <v>0</v>
      </c>
      <c r="K30" s="91">
        <f>'[1]GHG emissions totals'!K29/10^6</f>
        <v>0</v>
      </c>
      <c r="L30" s="105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105"/>
      <c r="Y30" s="105"/>
    </row>
    <row r="31" spans="1:25" x14ac:dyDescent="0.25">
      <c r="A31" s="91">
        <v>2023</v>
      </c>
      <c r="B31" s="91">
        <f>'[1]GHG emissions totals'!B30/10^6</f>
        <v>1635.8711007971101</v>
      </c>
      <c r="C31" s="91">
        <f>'[1]GHG emissions totals'!C30/10^6</f>
        <v>1635.8711007971101</v>
      </c>
      <c r="D31" s="91">
        <f>'[1]GHG emissions totals'!D30/10^6</f>
        <v>1635.8711007971101</v>
      </c>
      <c r="E31" s="91">
        <f>'[1]GHG emissions totals'!E30/10^6</f>
        <v>1635.8711007971101</v>
      </c>
      <c r="F31" s="91">
        <f>'[1]GHG emissions totals'!F30/10^6</f>
        <v>0</v>
      </c>
      <c r="G31" s="91">
        <f>'[1]GHG emissions totals'!G30/10^6</f>
        <v>0</v>
      </c>
      <c r="H31" s="91">
        <f>'[1]GHG emissions totals'!H30/10^6</f>
        <v>0</v>
      </c>
      <c r="I31" s="91">
        <f>'[1]GHG emissions totals'!I30/10^6</f>
        <v>0</v>
      </c>
      <c r="J31" s="91">
        <f>'[1]GHG emissions totals'!J30/10^6</f>
        <v>0</v>
      </c>
      <c r="K31" s="91">
        <f>'[1]GHG emissions totals'!K30/10^6</f>
        <v>0</v>
      </c>
      <c r="L31" s="105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05"/>
      <c r="Y31" s="105"/>
    </row>
    <row r="32" spans="1:25" x14ac:dyDescent="0.25">
      <c r="A32" s="91">
        <v>2024</v>
      </c>
      <c r="B32" s="91">
        <f>'[1]GHG emissions totals'!B31/10^6</f>
        <v>1621.9526086082399</v>
      </c>
      <c r="C32" s="91">
        <f>'[1]GHG emissions totals'!C31/10^6</f>
        <v>1621.9526086082399</v>
      </c>
      <c r="D32" s="91">
        <f>'[1]GHG emissions totals'!D31/10^6</f>
        <v>1621.9526086082399</v>
      </c>
      <c r="E32" s="91">
        <f>'[1]GHG emissions totals'!E31/10^6</f>
        <v>1621.9526086082399</v>
      </c>
      <c r="F32" s="91">
        <f>'[1]GHG emissions totals'!F31/10^6</f>
        <v>0</v>
      </c>
      <c r="G32" s="91">
        <f>'[1]GHG emissions totals'!G31/10^6</f>
        <v>0</v>
      </c>
      <c r="H32" s="91">
        <f>'[1]GHG emissions totals'!H31/10^6</f>
        <v>0</v>
      </c>
      <c r="I32" s="91">
        <f>'[1]GHG emissions totals'!I31/10^6</f>
        <v>0</v>
      </c>
      <c r="J32" s="91">
        <f>'[1]GHG emissions totals'!J31/10^6</f>
        <v>0</v>
      </c>
      <c r="K32" s="91">
        <f>'[1]GHG emissions totals'!K31/10^6</f>
        <v>0</v>
      </c>
      <c r="L32" s="105"/>
      <c r="M32" s="91" t="s">
        <v>89</v>
      </c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105"/>
      <c r="Y32" s="105"/>
    </row>
    <row r="33" spans="1:25" x14ac:dyDescent="0.25">
      <c r="A33" s="91">
        <v>2025</v>
      </c>
      <c r="B33" s="91">
        <f>'[1]GHG emissions totals'!B32/10^6</f>
        <v>1588.9842402847801</v>
      </c>
      <c r="C33" s="91">
        <f>'[1]GHG emissions totals'!C32/10^6</f>
        <v>1588.9842402847801</v>
      </c>
      <c r="D33" s="91">
        <f>'[1]GHG emissions totals'!D32/10^6</f>
        <v>1588.9842402847801</v>
      </c>
      <c r="E33" s="91">
        <f>'[1]GHG emissions totals'!E32/10^6</f>
        <v>1588.9842402847801</v>
      </c>
      <c r="F33" s="91">
        <f>'[1]GHG emissions totals'!F32/10^6</f>
        <v>0</v>
      </c>
      <c r="G33" s="91">
        <f>'[1]GHG emissions totals'!G32/10^6</f>
        <v>0</v>
      </c>
      <c r="H33" s="91">
        <f>'[1]GHG emissions totals'!H32/10^6</f>
        <v>0</v>
      </c>
      <c r="I33" s="91">
        <f>'[1]GHG emissions totals'!I32/10^6</f>
        <v>0</v>
      </c>
      <c r="J33" s="91">
        <f>'[1]GHG emissions totals'!J32/10^6</f>
        <v>0</v>
      </c>
      <c r="K33" s="91">
        <f>'[1]GHG emissions totals'!K32/10^6</f>
        <v>0</v>
      </c>
      <c r="L33" s="105"/>
      <c r="M33" s="106">
        <f>(C33-$B$11)/$B$11</f>
        <v>-0.29374831813494739</v>
      </c>
      <c r="N33" s="106">
        <f t="shared" ref="N33:U33" si="1">(D33-$B$11)/$B$11</f>
        <v>-0.29374831813494739</v>
      </c>
      <c r="O33" s="106">
        <f t="shared" si="1"/>
        <v>-0.29374831813494739</v>
      </c>
      <c r="P33" s="106">
        <f t="shared" si="1"/>
        <v>-1</v>
      </c>
      <c r="Q33" s="106">
        <f t="shared" si="1"/>
        <v>-1</v>
      </c>
      <c r="R33" s="106">
        <f t="shared" si="1"/>
        <v>-1</v>
      </c>
      <c r="S33" s="106">
        <f t="shared" si="1"/>
        <v>-1</v>
      </c>
      <c r="T33" s="106">
        <f t="shared" si="1"/>
        <v>-1</v>
      </c>
      <c r="U33" s="106">
        <f t="shared" si="1"/>
        <v>-1</v>
      </c>
      <c r="V33" s="91"/>
      <c r="W33" s="91"/>
      <c r="X33" s="105">
        <f>$B$11*(1-0.26)</f>
        <v>1664.9140356106268</v>
      </c>
      <c r="Y33" s="105">
        <f>$B$11*(1-0.27)</f>
        <v>1642.4151972915643</v>
      </c>
    </row>
    <row r="34" spans="1:25" x14ac:dyDescent="0.25">
      <c r="A34" s="91">
        <v>2026</v>
      </c>
      <c r="B34" s="91">
        <f>'[1]GHG emissions totals'!B33/10^6</f>
        <v>1561.6131833422598</v>
      </c>
      <c r="C34" s="91">
        <f>'[1]GHG emissions totals'!C33/10^6</f>
        <v>1561.6131833422598</v>
      </c>
      <c r="D34" s="91">
        <f>'[1]GHG emissions totals'!D33/10^6</f>
        <v>1561.6131833422598</v>
      </c>
      <c r="E34" s="91">
        <f>'[1]GHG emissions totals'!E33/10^6</f>
        <v>1561.6131833422598</v>
      </c>
      <c r="F34" s="91">
        <f>'[1]GHG emissions totals'!F33/10^6</f>
        <v>0</v>
      </c>
      <c r="G34" s="91">
        <f>'[1]GHG emissions totals'!G33/10^6</f>
        <v>0</v>
      </c>
      <c r="H34" s="91">
        <f>'[1]GHG emissions totals'!H33/10^6</f>
        <v>0</v>
      </c>
      <c r="I34" s="91">
        <f>'[1]GHG emissions totals'!I33/10^6</f>
        <v>0</v>
      </c>
      <c r="J34" s="91">
        <f>'[1]GHG emissions totals'!J33/10^6</f>
        <v>0</v>
      </c>
      <c r="K34" s="91">
        <f>'[1]GHG emissions totals'!K33/10^6</f>
        <v>0</v>
      </c>
      <c r="L34" s="91">
        <f t="shared" si="0"/>
        <v>1867.4035804821895</v>
      </c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" x14ac:dyDescent="0.25">
      <c r="A35" s="91">
        <v>2027</v>
      </c>
      <c r="B35" s="91">
        <f>'[1]GHG emissions totals'!B34/10^6</f>
        <v>1533.69063606759</v>
      </c>
      <c r="C35" s="91">
        <f>'[1]GHG emissions totals'!C34/10^6</f>
        <v>1531.68904006759</v>
      </c>
      <c r="D35" s="91">
        <f>'[1]GHG emissions totals'!D34/10^6</f>
        <v>1531.0395640675899</v>
      </c>
      <c r="E35" s="91">
        <f>'[1]GHG emissions totals'!E34/10^6</f>
        <v>1529.29198606759</v>
      </c>
      <c r="F35" s="91">
        <f>'[1]GHG emissions totals'!F34/10^6</f>
        <v>0</v>
      </c>
      <c r="G35" s="91">
        <f>'[1]GHG emissions totals'!G34/10^6</f>
        <v>0</v>
      </c>
      <c r="H35" s="91">
        <f>'[1]GHG emissions totals'!H34/10^6</f>
        <v>0</v>
      </c>
      <c r="I35" s="91">
        <f>'[1]GHG emissions totals'!I34/10^6</f>
        <v>0</v>
      </c>
      <c r="J35" s="91">
        <f>'[1]GHG emissions totals'!J34/10^6</f>
        <v>0</v>
      </c>
      <c r="K35" s="91">
        <f>'[1]GHG emissions totals'!K34/10^6</f>
        <v>0</v>
      </c>
      <c r="L35" s="91">
        <f t="shared" si="0"/>
        <v>1867.4035804821895</v>
      </c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x14ac:dyDescent="0.25">
      <c r="A36" s="91">
        <v>2028</v>
      </c>
      <c r="B36" s="91">
        <f>'[1]GHG emissions totals'!B35/10^6</f>
        <v>1502.0364816086801</v>
      </c>
      <c r="C36" s="91">
        <f>'[1]GHG emissions totals'!C35/10^6</f>
        <v>1497.99508960868</v>
      </c>
      <c r="D36" s="91">
        <f>'[1]GHG emissions totals'!D35/10^6</f>
        <v>1496.49003760868</v>
      </c>
      <c r="E36" s="91">
        <f>'[1]GHG emissions totals'!E35/10^6</f>
        <v>1490.69729560868</v>
      </c>
      <c r="F36" s="91">
        <f>'[1]GHG emissions totals'!F35/10^6</f>
        <v>0</v>
      </c>
      <c r="G36" s="91">
        <f>'[1]GHG emissions totals'!G35/10^6</f>
        <v>0</v>
      </c>
      <c r="H36" s="91">
        <f>'[1]GHG emissions totals'!H35/10^6</f>
        <v>0</v>
      </c>
      <c r="I36" s="91">
        <f>'[1]GHG emissions totals'!I35/10^6</f>
        <v>0</v>
      </c>
      <c r="J36" s="91">
        <f>'[1]GHG emissions totals'!J35/10^6</f>
        <v>0</v>
      </c>
      <c r="K36" s="91">
        <f>'[1]GHG emissions totals'!K35/10^6</f>
        <v>0</v>
      </c>
      <c r="L36" s="91">
        <f t="shared" si="0"/>
        <v>1867.4035804821895</v>
      </c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x14ac:dyDescent="0.25">
      <c r="A37" s="91">
        <v>2029</v>
      </c>
      <c r="B37" s="91">
        <f>'[1]GHG emissions totals'!B36/10^6</f>
        <v>1470.2426865868899</v>
      </c>
      <c r="C37" s="91">
        <f>'[1]GHG emissions totals'!C36/10^6</f>
        <v>1464.15511058689</v>
      </c>
      <c r="D37" s="91">
        <f>'[1]GHG emissions totals'!D36/10^6</f>
        <v>1461.7867195868901</v>
      </c>
      <c r="E37" s="91">
        <f>'[1]GHG emissions totals'!E36/10^6</f>
        <v>1451.11791058689</v>
      </c>
      <c r="F37" s="91">
        <f>'[1]GHG emissions totals'!F36/10^6</f>
        <v>0</v>
      </c>
      <c r="G37" s="91">
        <f>'[1]GHG emissions totals'!G36/10^6</f>
        <v>0</v>
      </c>
      <c r="H37" s="91">
        <f>'[1]GHG emissions totals'!H36/10^6</f>
        <v>0</v>
      </c>
      <c r="I37" s="91">
        <f>'[1]GHG emissions totals'!I36/10^6</f>
        <v>0</v>
      </c>
      <c r="J37" s="91">
        <f>'[1]GHG emissions totals'!J36/10^6</f>
        <v>0</v>
      </c>
      <c r="K37" s="91">
        <f>'[1]GHG emissions totals'!K36/10^6</f>
        <v>0</v>
      </c>
      <c r="L37" s="91">
        <f t="shared" si="0"/>
        <v>1867.4035804821895</v>
      </c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x14ac:dyDescent="0.25">
      <c r="A38" s="91">
        <v>2030</v>
      </c>
      <c r="B38" s="91">
        <f>'[1]GHG emissions totals'!B37/10^6</f>
        <v>1435.1960128702599</v>
      </c>
      <c r="C38" s="91">
        <f>'[1]GHG emissions totals'!C37/10^6</f>
        <v>1427.8730940307901</v>
      </c>
      <c r="D38" s="91">
        <f>'[1]GHG emissions totals'!D37/10^6</f>
        <v>1424.5788680641699</v>
      </c>
      <c r="E38" s="91">
        <f>'[1]GHG emissions totals'!E37/10^6</f>
        <v>1406.3067218285601</v>
      </c>
      <c r="F38" s="91">
        <f>'[1]GHG emissions totals'!F37/10^6</f>
        <v>0</v>
      </c>
      <c r="G38" s="91">
        <f>'[1]GHG emissions totals'!G37/10^6</f>
        <v>0</v>
      </c>
      <c r="H38" s="91">
        <f>'[1]GHG emissions totals'!H37/10^6</f>
        <v>0</v>
      </c>
      <c r="I38" s="91">
        <f>'[1]GHG emissions totals'!I37/10^6</f>
        <v>0</v>
      </c>
      <c r="J38" s="91">
        <f>'[1]GHG emissions totals'!J37/10^6</f>
        <v>0</v>
      </c>
      <c r="K38" s="91">
        <f>'[1]GHG emissions totals'!K37/10^6</f>
        <v>0</v>
      </c>
      <c r="L38" s="91">
        <f t="shared" si="0"/>
        <v>1867.4035804821895</v>
      </c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x14ac:dyDescent="0.25">
      <c r="A39" s="91">
        <v>2031</v>
      </c>
      <c r="B39" s="91">
        <f>'[1]GHG emissions totals'!B38/10^6</f>
        <v>1397.1925877859198</v>
      </c>
      <c r="C39" s="91">
        <f>'[1]GHG emissions totals'!C38/10^6</f>
        <v>1388.5859459061401</v>
      </c>
      <c r="D39" s="91">
        <f>'[1]GHG emissions totals'!D38/10^6</f>
        <v>1384.4195065834001</v>
      </c>
      <c r="E39" s="91">
        <f>'[1]GHG emissions totals'!E38/10^6</f>
        <v>1356.0742915578401</v>
      </c>
      <c r="F39" s="91">
        <f>'[1]GHG emissions totals'!F38/10^6</f>
        <v>0</v>
      </c>
      <c r="G39" s="91">
        <f>'[1]GHG emissions totals'!G38/10^6</f>
        <v>0</v>
      </c>
      <c r="H39" s="91">
        <f>'[1]GHG emissions totals'!H38/10^6</f>
        <v>0</v>
      </c>
      <c r="I39" s="91">
        <f>'[1]GHG emissions totals'!I38/10^6</f>
        <v>0</v>
      </c>
      <c r="J39" s="91">
        <f>'[1]GHG emissions totals'!J38/10^6</f>
        <v>0</v>
      </c>
      <c r="K39" s="91">
        <f>'[1]GHG emissions totals'!K38/10^6</f>
        <v>0</v>
      </c>
      <c r="L39" s="91">
        <f t="shared" si="0"/>
        <v>1867.4035804821895</v>
      </c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x14ac:dyDescent="0.25">
      <c r="A40" s="91">
        <v>2032</v>
      </c>
      <c r="B40" s="91">
        <f>'[1]GHG emissions totals'!B39/10^6</f>
        <v>1356.5248773660101</v>
      </c>
      <c r="C40" s="91">
        <f>'[1]GHG emissions totals'!C39/10^6</f>
        <v>1346.6147009157201</v>
      </c>
      <c r="D40" s="91">
        <f>'[1]GHG emissions totals'!D39/10^6</f>
        <v>1341.52568624018</v>
      </c>
      <c r="E40" s="91">
        <f>'[1]GHG emissions totals'!E39/10^6</f>
        <v>1301.69741612025</v>
      </c>
      <c r="F40" s="91">
        <f>'[1]GHG emissions totals'!F39/10^6</f>
        <v>0</v>
      </c>
      <c r="G40" s="91">
        <f>'[1]GHG emissions totals'!G39/10^6</f>
        <v>0</v>
      </c>
      <c r="H40" s="91">
        <f>'[1]GHG emissions totals'!H39/10^6</f>
        <v>0</v>
      </c>
      <c r="I40" s="91">
        <f>'[1]GHG emissions totals'!I39/10^6</f>
        <v>0</v>
      </c>
      <c r="J40" s="91">
        <f>'[1]GHG emissions totals'!J39/10^6</f>
        <v>0</v>
      </c>
      <c r="K40" s="91">
        <f>'[1]GHG emissions totals'!K39/10^6</f>
        <v>0</v>
      </c>
      <c r="L40" s="91">
        <f t="shared" si="0"/>
        <v>1867.4035804821895</v>
      </c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x14ac:dyDescent="0.25">
      <c r="A41" s="91">
        <v>2033</v>
      </c>
      <c r="B41" s="91">
        <f>'[1]GHG emissions totals'!B40/10^6</f>
        <v>1314.16103784856</v>
      </c>
      <c r="C41" s="91">
        <f>'[1]GHG emissions totals'!C40/10^6</f>
        <v>1303.9223146019699</v>
      </c>
      <c r="D41" s="91">
        <f>'[1]GHG emissions totals'!D40/10^6</f>
        <v>1298.2599279840299</v>
      </c>
      <c r="E41" s="91">
        <f>'[1]GHG emissions totals'!E40/10^6</f>
        <v>1246.1479011899801</v>
      </c>
      <c r="F41" s="91">
        <f>'[1]GHG emissions totals'!F40/10^6</f>
        <v>0</v>
      </c>
      <c r="G41" s="91">
        <f>'[1]GHG emissions totals'!G40/10^6</f>
        <v>0</v>
      </c>
      <c r="H41" s="91">
        <f>'[1]GHG emissions totals'!H40/10^6</f>
        <v>0</v>
      </c>
      <c r="I41" s="91">
        <f>'[1]GHG emissions totals'!I40/10^6</f>
        <v>0</v>
      </c>
      <c r="J41" s="91">
        <f>'[1]GHG emissions totals'!J40/10^6</f>
        <v>0</v>
      </c>
      <c r="K41" s="91">
        <f>'[1]GHG emissions totals'!K40/10^6</f>
        <v>0</v>
      </c>
      <c r="L41" s="91">
        <f t="shared" si="0"/>
        <v>1867.4035804821895</v>
      </c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x14ac:dyDescent="0.25">
      <c r="A42" s="91">
        <v>2034</v>
      </c>
      <c r="B42" s="91">
        <f>'[1]GHG emissions totals'!B41/10^6</f>
        <v>1272.2437874612201</v>
      </c>
      <c r="C42" s="91">
        <f>'[1]GHG emissions totals'!C41/10^6</f>
        <v>1262.0043730008299</v>
      </c>
      <c r="D42" s="91">
        <f>'[1]GHG emissions totals'!D41/10^6</f>
        <v>1255.7536552039699</v>
      </c>
      <c r="E42" s="91">
        <f>'[1]GHG emissions totals'!E41/10^6</f>
        <v>1191.6874630130301</v>
      </c>
      <c r="F42" s="91">
        <f>'[1]GHG emissions totals'!F41/10^6</f>
        <v>0</v>
      </c>
      <c r="G42" s="91">
        <f>'[1]GHG emissions totals'!G41/10^6</f>
        <v>0</v>
      </c>
      <c r="H42" s="91">
        <f>'[1]GHG emissions totals'!H41/10^6</f>
        <v>0</v>
      </c>
      <c r="I42" s="91">
        <f>'[1]GHG emissions totals'!I41/10^6</f>
        <v>0</v>
      </c>
      <c r="J42" s="91">
        <f>'[1]GHG emissions totals'!J41/10^6</f>
        <v>0</v>
      </c>
      <c r="K42" s="91">
        <f>'[1]GHG emissions totals'!K41/10^6</f>
        <v>0</v>
      </c>
      <c r="L42" s="91">
        <f t="shared" si="0"/>
        <v>1867.4035804821895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x14ac:dyDescent="0.25">
      <c r="A43" s="91">
        <v>2035</v>
      </c>
      <c r="B43" s="91">
        <f>'[1]GHG emissions totals'!B42/10^6</f>
        <v>1231.6844390492101</v>
      </c>
      <c r="C43" s="91">
        <f>'[1]GHG emissions totals'!C42/10^6</f>
        <v>1221.47073867058</v>
      </c>
      <c r="D43" s="91">
        <f>'[1]GHG emissions totals'!D42/10^6</f>
        <v>1214.70326575678</v>
      </c>
      <c r="E43" s="91">
        <f>'[1]GHG emissions totals'!E42/10^6</f>
        <v>1139.03868650241</v>
      </c>
      <c r="F43" s="91">
        <f>'[1]GHG emissions totals'!F42/10^6</f>
        <v>0</v>
      </c>
      <c r="G43" s="91">
        <f>'[1]GHG emissions totals'!G42/10^6</f>
        <v>0</v>
      </c>
      <c r="H43" s="91">
        <f>'[1]GHG emissions totals'!H42/10^6</f>
        <v>0</v>
      </c>
      <c r="I43" s="91">
        <f>'[1]GHG emissions totals'!I42/10^6</f>
        <v>0</v>
      </c>
      <c r="J43" s="91">
        <f>'[1]GHG emissions totals'!J42/10^6</f>
        <v>0</v>
      </c>
      <c r="K43" s="91">
        <f>'[1]GHG emissions totals'!K42/10^6</f>
        <v>0</v>
      </c>
      <c r="L43" s="91">
        <f t="shared" si="0"/>
        <v>1867.4035804821895</v>
      </c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x14ac:dyDescent="0.25">
      <c r="A44" s="91">
        <v>2036</v>
      </c>
      <c r="B44" s="91">
        <f>'[1]GHG emissions totals'!B43/10^6</f>
        <v>1191.88196047932</v>
      </c>
      <c r="C44" s="91">
        <f>'[1]GHG emissions totals'!C43/10^6</f>
        <v>1181.5077077703399</v>
      </c>
      <c r="D44" s="91">
        <f>'[1]GHG emissions totals'!D43/10^6</f>
        <v>1174.4263145303701</v>
      </c>
      <c r="E44" s="91">
        <f>'[1]GHG emissions totals'!E43/10^6</f>
        <v>1087.2155789687099</v>
      </c>
      <c r="F44" s="91">
        <f>'[1]GHG emissions totals'!F43/10^6</f>
        <v>0</v>
      </c>
      <c r="G44" s="91">
        <f>'[1]GHG emissions totals'!G43/10^6</f>
        <v>0</v>
      </c>
      <c r="H44" s="91">
        <f>'[1]GHG emissions totals'!H43/10^6</f>
        <v>0</v>
      </c>
      <c r="I44" s="91">
        <f>'[1]GHG emissions totals'!I43/10^6</f>
        <v>0</v>
      </c>
      <c r="J44" s="91">
        <f>'[1]GHG emissions totals'!J43/10^6</f>
        <v>0</v>
      </c>
      <c r="K44" s="91">
        <f>'[1]GHG emissions totals'!K43/10^6</f>
        <v>0</v>
      </c>
      <c r="L44" s="91">
        <f t="shared" si="0"/>
        <v>1867.4035804821895</v>
      </c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5" x14ac:dyDescent="0.25">
      <c r="A45" s="91">
        <v>2037</v>
      </c>
      <c r="B45" s="91">
        <f>'[1]GHG emissions totals'!B44/10^6</f>
        <v>1152.89329256322</v>
      </c>
      <c r="C45" s="91">
        <f>'[1]GHG emissions totals'!C44/10^6</f>
        <v>1142.63059333248</v>
      </c>
      <c r="D45" s="91">
        <f>'[1]GHG emissions totals'!D44/10^6</f>
        <v>1135.2454496946102</v>
      </c>
      <c r="E45" s="91">
        <f>'[1]GHG emissions totals'!E44/10^6</f>
        <v>1037.24930969353</v>
      </c>
      <c r="F45" s="91">
        <f>'[1]GHG emissions totals'!F44/10^6</f>
        <v>0</v>
      </c>
      <c r="G45" s="91">
        <f>'[1]GHG emissions totals'!G44/10^6</f>
        <v>0</v>
      </c>
      <c r="H45" s="91">
        <f>'[1]GHG emissions totals'!H44/10^6</f>
        <v>0</v>
      </c>
      <c r="I45" s="91">
        <f>'[1]GHG emissions totals'!I44/10^6</f>
        <v>0</v>
      </c>
      <c r="J45" s="91">
        <f>'[1]GHG emissions totals'!J44/10^6</f>
        <v>0</v>
      </c>
      <c r="K45" s="91">
        <f>'[1]GHG emissions totals'!K44/10^6</f>
        <v>0</v>
      </c>
      <c r="L45" s="91">
        <f t="shared" si="0"/>
        <v>1867.4035804821895</v>
      </c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</row>
    <row r="46" spans="1:25" x14ac:dyDescent="0.25">
      <c r="A46" s="91">
        <v>2038</v>
      </c>
      <c r="B46" s="91">
        <f>'[1]GHG emissions totals'!B45/10^6</f>
        <v>1116.25042143104</v>
      </c>
      <c r="C46" s="91">
        <f>'[1]GHG emissions totals'!C45/10^6</f>
        <v>1106.34729543966</v>
      </c>
      <c r="D46" s="91">
        <f>'[1]GHG emissions totals'!D45/10^6</f>
        <v>1098.8817015674902</v>
      </c>
      <c r="E46" s="91">
        <f>'[1]GHG emissions totals'!E45/10^6</f>
        <v>990.72805911845694</v>
      </c>
      <c r="F46" s="91">
        <f>'[1]GHG emissions totals'!F45/10^6</f>
        <v>0</v>
      </c>
      <c r="G46" s="91">
        <f>'[1]GHG emissions totals'!G45/10^6</f>
        <v>0</v>
      </c>
      <c r="H46" s="91">
        <f>'[1]GHG emissions totals'!H45/10^6</f>
        <v>0</v>
      </c>
      <c r="I46" s="91">
        <f>'[1]GHG emissions totals'!I45/10^6</f>
        <v>0</v>
      </c>
      <c r="J46" s="91">
        <f>'[1]GHG emissions totals'!J45/10^6</f>
        <v>0</v>
      </c>
      <c r="K46" s="91">
        <f>'[1]GHG emissions totals'!K45/10^6</f>
        <v>0</v>
      </c>
      <c r="L46" s="91">
        <f t="shared" si="0"/>
        <v>1867.4035804821895</v>
      </c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x14ac:dyDescent="0.25">
      <c r="A47" s="91">
        <v>2039</v>
      </c>
      <c r="B47" s="91">
        <f>'[1]GHG emissions totals'!B46/10^6</f>
        <v>1080.9850818280001</v>
      </c>
      <c r="C47" s="91">
        <f>'[1]GHG emissions totals'!C46/10^6</f>
        <v>1071.17147714881</v>
      </c>
      <c r="D47" s="91">
        <f>'[1]GHG emissions totals'!D46/10^6</f>
        <v>1062.80015803371</v>
      </c>
      <c r="E47" s="91">
        <f>'[1]GHG emissions totals'!E46/10^6</f>
        <v>946.34840754638606</v>
      </c>
      <c r="F47" s="91">
        <f>'[1]GHG emissions totals'!F46/10^6</f>
        <v>0</v>
      </c>
      <c r="G47" s="91">
        <f>'[1]GHG emissions totals'!G46/10^6</f>
        <v>0</v>
      </c>
      <c r="H47" s="91">
        <f>'[1]GHG emissions totals'!H46/10^6</f>
        <v>0</v>
      </c>
      <c r="I47" s="91">
        <f>'[1]GHG emissions totals'!I46/10^6</f>
        <v>0</v>
      </c>
      <c r="J47" s="91">
        <f>'[1]GHG emissions totals'!J46/10^6</f>
        <v>0</v>
      </c>
      <c r="K47" s="91">
        <f>'[1]GHG emissions totals'!K46/10^6</f>
        <v>0</v>
      </c>
      <c r="L47" s="91">
        <f t="shared" si="0"/>
        <v>1867.4035804821895</v>
      </c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5" x14ac:dyDescent="0.25">
      <c r="A48" s="91">
        <v>2040</v>
      </c>
      <c r="B48" s="91">
        <f>'[1]GHG emissions totals'!B47/10^6</f>
        <v>1045.4420543374799</v>
      </c>
      <c r="C48" s="91">
        <f>'[1]GHG emissions totals'!C47/10^6</f>
        <v>1035.29768095756</v>
      </c>
      <c r="D48" s="91">
        <f>'[1]GHG emissions totals'!D47/10^6</f>
        <v>1025.9936670254001</v>
      </c>
      <c r="E48" s="91">
        <f>'[1]GHG emissions totals'!E47/10^6</f>
        <v>903.10590984223995</v>
      </c>
      <c r="F48" s="91">
        <f>'[1]GHG emissions totals'!F47/10^6</f>
        <v>0</v>
      </c>
      <c r="G48" s="91">
        <f>'[1]GHG emissions totals'!G47/10^6</f>
        <v>0</v>
      </c>
      <c r="H48" s="91">
        <f>'[1]GHG emissions totals'!H47/10^6</f>
        <v>0</v>
      </c>
      <c r="I48" s="91">
        <f>'[1]GHG emissions totals'!I47/10^6</f>
        <v>0</v>
      </c>
      <c r="J48" s="91">
        <f>'[1]GHG emissions totals'!J47/10^6</f>
        <v>0</v>
      </c>
      <c r="K48" s="91">
        <f>'[1]GHG emissions totals'!K47/10^6</f>
        <v>0</v>
      </c>
      <c r="L48" s="91">
        <f t="shared" si="0"/>
        <v>1867.4035804821895</v>
      </c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:25" x14ac:dyDescent="0.25">
      <c r="A49" s="91">
        <v>2041</v>
      </c>
      <c r="B49" s="91">
        <f>'[1]GHG emissions totals'!B48/10^6</f>
        <v>1012.86217854223</v>
      </c>
      <c r="C49" s="91">
        <f>'[1]GHG emissions totals'!C48/10^6</f>
        <v>1002.7456942208701</v>
      </c>
      <c r="D49" s="91">
        <f>'[1]GHG emissions totals'!D48/10^6</f>
        <v>992.06700952374001</v>
      </c>
      <c r="E49" s="91">
        <f>'[1]GHG emissions totals'!E48/10^6</f>
        <v>864.57859073316592</v>
      </c>
      <c r="F49" s="91">
        <f>'[1]GHG emissions totals'!F48/10^6</f>
        <v>0</v>
      </c>
      <c r="G49" s="91">
        <f>'[1]GHG emissions totals'!G48/10^6</f>
        <v>0</v>
      </c>
      <c r="H49" s="91">
        <f>'[1]GHG emissions totals'!H48/10^6</f>
        <v>0</v>
      </c>
      <c r="I49" s="91">
        <f>'[1]GHG emissions totals'!I48/10^6</f>
        <v>0</v>
      </c>
      <c r="J49" s="91">
        <f>'[1]GHG emissions totals'!J48/10^6</f>
        <v>0</v>
      </c>
      <c r="K49" s="91">
        <f>'[1]GHG emissions totals'!K48/10^6</f>
        <v>0</v>
      </c>
      <c r="L49" s="91">
        <f t="shared" si="0"/>
        <v>1867.4035804821895</v>
      </c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1:25" x14ac:dyDescent="0.25">
      <c r="A50" s="91">
        <v>2042</v>
      </c>
      <c r="B50" s="91">
        <f>'[1]GHG emissions totals'!B49/10^6</f>
        <v>981.94574429325496</v>
      </c>
      <c r="C50" s="91">
        <f>'[1]GHG emissions totals'!C49/10^6</f>
        <v>971.83359976897395</v>
      </c>
      <c r="D50" s="91">
        <f>'[1]GHG emissions totals'!D49/10^6</f>
        <v>960.16528796756302</v>
      </c>
      <c r="E50" s="91">
        <f>'[1]GHG emissions totals'!E49/10^6</f>
        <v>828.97153187209494</v>
      </c>
      <c r="F50" s="91">
        <f>'[1]GHG emissions totals'!F49/10^6</f>
        <v>0</v>
      </c>
      <c r="G50" s="91">
        <f>'[1]GHG emissions totals'!G49/10^6</f>
        <v>0</v>
      </c>
      <c r="H50" s="91">
        <f>'[1]GHG emissions totals'!H49/10^6</f>
        <v>0</v>
      </c>
      <c r="I50" s="91">
        <f>'[1]GHG emissions totals'!I49/10^6</f>
        <v>0</v>
      </c>
      <c r="J50" s="91">
        <f>'[1]GHG emissions totals'!J49/10^6</f>
        <v>0</v>
      </c>
      <c r="K50" s="91">
        <f>'[1]GHG emissions totals'!K49/10^6</f>
        <v>0</v>
      </c>
      <c r="L50" s="91">
        <f t="shared" si="0"/>
        <v>1867.4035804821895</v>
      </c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:25" x14ac:dyDescent="0.25">
      <c r="A51" s="91">
        <v>2043</v>
      </c>
      <c r="B51" s="91">
        <f>'[1]GHG emissions totals'!B50/10^6</f>
        <v>952.23188970057095</v>
      </c>
      <c r="C51" s="91">
        <f>'[1]GHG emissions totals'!C50/10^6</f>
        <v>942.33554528475497</v>
      </c>
      <c r="D51" s="91">
        <f>'[1]GHG emissions totals'!D50/10^6</f>
        <v>929.84078765145603</v>
      </c>
      <c r="E51" s="91">
        <f>'[1]GHG emissions totals'!E50/10^6</f>
        <v>796.29107258439899</v>
      </c>
      <c r="F51" s="91">
        <f>'[1]GHG emissions totals'!F50/10^6</f>
        <v>0</v>
      </c>
      <c r="G51" s="91">
        <f>'[1]GHG emissions totals'!G50/10^6</f>
        <v>0</v>
      </c>
      <c r="H51" s="91">
        <f>'[1]GHG emissions totals'!H50/10^6</f>
        <v>0</v>
      </c>
      <c r="I51" s="91">
        <f>'[1]GHG emissions totals'!I50/10^6</f>
        <v>0</v>
      </c>
      <c r="J51" s="91">
        <f>'[1]GHG emissions totals'!J50/10^6</f>
        <v>0</v>
      </c>
      <c r="K51" s="91">
        <f>'[1]GHG emissions totals'!K50/10^6</f>
        <v>0</v>
      </c>
      <c r="L51" s="91">
        <f t="shared" si="0"/>
        <v>1867.4035804821895</v>
      </c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</row>
    <row r="52" spans="1:25" x14ac:dyDescent="0.25">
      <c r="A52" s="91">
        <v>2044</v>
      </c>
      <c r="B52" s="91">
        <f>'[1]GHG emissions totals'!B51/10^6</f>
        <v>922.67373569562096</v>
      </c>
      <c r="C52" s="91">
        <f>'[1]GHG emissions totals'!C51/10^6</f>
        <v>912.86658605085802</v>
      </c>
      <c r="D52" s="91">
        <f>'[1]GHG emissions totals'!D51/10^6</f>
        <v>899.22296256616403</v>
      </c>
      <c r="E52" s="91">
        <f>'[1]GHG emissions totals'!E51/10^6</f>
        <v>763.99184017958703</v>
      </c>
      <c r="F52" s="91">
        <f>'[1]GHG emissions totals'!F51/10^6</f>
        <v>0</v>
      </c>
      <c r="G52" s="91">
        <f>'[1]GHG emissions totals'!G51/10^6</f>
        <v>0</v>
      </c>
      <c r="H52" s="91">
        <f>'[1]GHG emissions totals'!H51/10^6</f>
        <v>0</v>
      </c>
      <c r="I52" s="91">
        <f>'[1]GHG emissions totals'!I51/10^6</f>
        <v>0</v>
      </c>
      <c r="J52" s="91">
        <f>'[1]GHG emissions totals'!J51/10^6</f>
        <v>0</v>
      </c>
      <c r="K52" s="91">
        <f>'[1]GHG emissions totals'!K51/10^6</f>
        <v>0</v>
      </c>
      <c r="L52" s="91">
        <f t="shared" si="0"/>
        <v>1867.4035804821895</v>
      </c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5" x14ac:dyDescent="0.25">
      <c r="A53" s="91">
        <v>2045</v>
      </c>
      <c r="B53" s="91">
        <f>'[1]GHG emissions totals'!B52/10^6</f>
        <v>891.39442884624395</v>
      </c>
      <c r="C53" s="91">
        <f>'[1]GHG emissions totals'!C52/10^6</f>
        <v>882.69008691172598</v>
      </c>
      <c r="D53" s="91">
        <f>'[1]GHG emissions totals'!D52/10^6</f>
        <v>868.37167762910099</v>
      </c>
      <c r="E53" s="91">
        <f>'[1]GHG emissions totals'!E52/10^6</f>
        <v>733.31960796071894</v>
      </c>
      <c r="F53" s="91">
        <f>'[1]GHG emissions totals'!F52/10^6</f>
        <v>0</v>
      </c>
      <c r="G53" s="91">
        <f>'[1]GHG emissions totals'!G52/10^6</f>
        <v>0</v>
      </c>
      <c r="H53" s="91">
        <f>'[1]GHG emissions totals'!H52/10^6</f>
        <v>0</v>
      </c>
      <c r="I53" s="91">
        <f>'[1]GHG emissions totals'!I52/10^6</f>
        <v>0</v>
      </c>
      <c r="J53" s="91">
        <f>'[1]GHG emissions totals'!J52/10^6</f>
        <v>0</v>
      </c>
      <c r="K53" s="91">
        <f>'[1]GHG emissions totals'!K52/10^6</f>
        <v>0</v>
      </c>
      <c r="L53" s="91">
        <f t="shared" si="0"/>
        <v>1867.4035804821895</v>
      </c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25" x14ac:dyDescent="0.25">
      <c r="A54" s="91">
        <v>2046</v>
      </c>
      <c r="B54" s="91">
        <f>'[1]GHG emissions totals'!B53/10^6</f>
        <v>859.45800174265901</v>
      </c>
      <c r="C54" s="91">
        <f>'[1]GHG emissions totals'!C53/10^6</f>
        <v>852.21367254824202</v>
      </c>
      <c r="D54" s="91">
        <f>'[1]GHG emissions totals'!D53/10^6</f>
        <v>837.80325371002402</v>
      </c>
      <c r="E54" s="91">
        <f>'[1]GHG emissions totals'!E53/10^6</f>
        <v>704.76460309091306</v>
      </c>
      <c r="F54" s="91">
        <f>'[1]GHG emissions totals'!F53/10^6</f>
        <v>0</v>
      </c>
      <c r="G54" s="91">
        <f>'[1]GHG emissions totals'!G53/10^6</f>
        <v>0</v>
      </c>
      <c r="H54" s="91">
        <f>'[1]GHG emissions totals'!H53/10^6</f>
        <v>0</v>
      </c>
      <c r="I54" s="91">
        <f>'[1]GHG emissions totals'!I53/10^6</f>
        <v>0</v>
      </c>
      <c r="J54" s="91">
        <f>'[1]GHG emissions totals'!J53/10^6</f>
        <v>0</v>
      </c>
      <c r="K54" s="91">
        <f>'[1]GHG emissions totals'!K53/10^6</f>
        <v>0</v>
      </c>
      <c r="L54" s="91">
        <f t="shared" si="0"/>
        <v>1867.4035804821895</v>
      </c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25" x14ac:dyDescent="0.25">
      <c r="A55" s="91">
        <v>2047</v>
      </c>
      <c r="B55" s="91">
        <f>'[1]GHG emissions totals'!B54/10^6</f>
        <v>827.84094485039998</v>
      </c>
      <c r="C55" s="91">
        <f>'[1]GHG emissions totals'!C54/10^6</f>
        <v>822.08281283859901</v>
      </c>
      <c r="D55" s="91">
        <f>'[1]GHG emissions totals'!D54/10^6</f>
        <v>807.55016104632296</v>
      </c>
      <c r="E55" s="91">
        <f>'[1]GHG emissions totals'!E54/10^6</f>
        <v>677.24963140616705</v>
      </c>
      <c r="F55" s="91">
        <f>'[1]GHG emissions totals'!F54/10^6</f>
        <v>0</v>
      </c>
      <c r="G55" s="91">
        <f>'[1]GHG emissions totals'!G54/10^6</f>
        <v>0</v>
      </c>
      <c r="H55" s="91">
        <f>'[1]GHG emissions totals'!H54/10^6</f>
        <v>0</v>
      </c>
      <c r="I55" s="91">
        <f>'[1]GHG emissions totals'!I54/10^6</f>
        <v>0</v>
      </c>
      <c r="J55" s="91">
        <f>'[1]GHG emissions totals'!J54/10^6</f>
        <v>0</v>
      </c>
      <c r="K55" s="91">
        <f>'[1]GHG emissions totals'!K54/10^6</f>
        <v>0</v>
      </c>
      <c r="L55" s="91">
        <f t="shared" si="0"/>
        <v>1867.4035804821895</v>
      </c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25" x14ac:dyDescent="0.25">
      <c r="A56" s="91">
        <v>2048</v>
      </c>
      <c r="B56" s="91">
        <f>'[1]GHG emissions totals'!B55/10^6</f>
        <v>797.56503235211505</v>
      </c>
      <c r="C56" s="91">
        <f>'[1]GHG emissions totals'!C55/10^6</f>
        <v>793.24756331465005</v>
      </c>
      <c r="D56" s="91">
        <f>'[1]GHG emissions totals'!D55/10^6</f>
        <v>778.67532213696393</v>
      </c>
      <c r="E56" s="91">
        <f>'[1]GHG emissions totals'!E55/10^6</f>
        <v>651.20691549784806</v>
      </c>
      <c r="F56" s="91">
        <f>'[1]GHG emissions totals'!F55/10^6</f>
        <v>0</v>
      </c>
      <c r="G56" s="91">
        <f>'[1]GHG emissions totals'!G55/10^6</f>
        <v>0</v>
      </c>
      <c r="H56" s="91">
        <f>'[1]GHG emissions totals'!H55/10^6</f>
        <v>0</v>
      </c>
      <c r="I56" s="91">
        <f>'[1]GHG emissions totals'!I55/10^6</f>
        <v>0</v>
      </c>
      <c r="J56" s="91">
        <f>'[1]GHG emissions totals'!J55/10^6</f>
        <v>0</v>
      </c>
      <c r="K56" s="91">
        <f>'[1]GHG emissions totals'!K55/10^6</f>
        <v>0</v>
      </c>
      <c r="L56" s="91">
        <f t="shared" si="0"/>
        <v>1867.4035804821895</v>
      </c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25" x14ac:dyDescent="0.25">
      <c r="A57" s="91">
        <v>2049</v>
      </c>
      <c r="B57" s="91">
        <f>'[1]GHG emissions totals'!B56/10^6</f>
        <v>765.88231622180899</v>
      </c>
      <c r="C57" s="91">
        <f>'[1]GHG emissions totals'!C56/10^6</f>
        <v>762.82420274386095</v>
      </c>
      <c r="D57" s="91">
        <f>'[1]GHG emissions totals'!D56/10^6</f>
        <v>748.372615979447</v>
      </c>
      <c r="E57" s="91">
        <f>'[1]GHG emissions totals'!E56/10^6</f>
        <v>625.63799052448292</v>
      </c>
      <c r="F57" s="91">
        <f>'[1]GHG emissions totals'!F56/10^6</f>
        <v>0</v>
      </c>
      <c r="G57" s="91">
        <f>'[1]GHG emissions totals'!G56/10^6</f>
        <v>0</v>
      </c>
      <c r="H57" s="91">
        <f>'[1]GHG emissions totals'!H56/10^6</f>
        <v>0</v>
      </c>
      <c r="I57" s="91">
        <f>'[1]GHG emissions totals'!I56/10^6</f>
        <v>0</v>
      </c>
      <c r="J57" s="91">
        <f>'[1]GHG emissions totals'!J56/10^6</f>
        <v>0</v>
      </c>
      <c r="K57" s="91">
        <f>'[1]GHG emissions totals'!K56/10^6</f>
        <v>0</v>
      </c>
      <c r="L57" s="91">
        <f t="shared" si="0"/>
        <v>1867.4035804821895</v>
      </c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</row>
    <row r="58" spans="1:25" x14ac:dyDescent="0.25">
      <c r="A58" s="91">
        <v>2050</v>
      </c>
      <c r="B58" s="91">
        <f>'[1]GHG emissions totals'!B57/10^6</f>
        <v>733.40069529013294</v>
      </c>
      <c r="C58" s="91">
        <f>'[1]GHG emissions totals'!C57/10^6</f>
        <v>731.36110957450194</v>
      </c>
      <c r="D58" s="91">
        <f>'[1]GHG emissions totals'!D57/10^6</f>
        <v>717.34078059671197</v>
      </c>
      <c r="E58" s="91">
        <f>'[1]GHG emissions totals'!E57/10^6</f>
        <v>600.31247262588295</v>
      </c>
      <c r="F58" s="91">
        <f>'[1]GHG emissions totals'!F57/10^6</f>
        <v>0</v>
      </c>
      <c r="G58" s="91">
        <f>'[1]GHG emissions totals'!G57/10^6</f>
        <v>0</v>
      </c>
      <c r="H58" s="91">
        <f>'[1]GHG emissions totals'!H57/10^6</f>
        <v>0</v>
      </c>
      <c r="I58" s="91">
        <f>'[1]GHG emissions totals'!I57/10^6</f>
        <v>0</v>
      </c>
      <c r="J58" s="91">
        <f>'[1]GHG emissions totals'!J57/10^6</f>
        <v>0</v>
      </c>
      <c r="K58" s="91">
        <f>'[1]GHG emissions totals'!K57/10^6</f>
        <v>0</v>
      </c>
      <c r="L58" s="91">
        <f t="shared" si="0"/>
        <v>1867.4035804821895</v>
      </c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</row>
    <row r="59" spans="1:25" x14ac:dyDescent="0.25">
      <c r="A59" s="91">
        <v>2051</v>
      </c>
      <c r="B59" s="91">
        <f>'[1]GHG emissions totals'!B58/10^6</f>
        <v>733.02377010528596</v>
      </c>
      <c r="C59" s="91">
        <f>'[1]GHG emissions totals'!C58/10^6</f>
        <v>730.98523261776245</v>
      </c>
      <c r="D59" s="91">
        <f>'[1]GHG emissions totals'!D58/10^6</f>
        <v>716.97210927138997</v>
      </c>
      <c r="E59" s="91">
        <f>'[1]GHG emissions totals'!E58/10^6</f>
        <v>600.00394702567075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</row>
    <row r="60" spans="1:25" x14ac:dyDescent="0.25">
      <c r="A60" s="91">
        <v>2052</v>
      </c>
      <c r="B60" s="91">
        <f>'[1]GHG emissions totals'!B59/10^6</f>
        <v>732.64684492043898</v>
      </c>
      <c r="C60" s="91">
        <f>'[1]GHG emissions totals'!C59/10^6</f>
        <v>730.60935566102285</v>
      </c>
      <c r="D60" s="91">
        <f>'[1]GHG emissions totals'!D59/10^6</f>
        <v>716.60343794606797</v>
      </c>
      <c r="E60" s="91">
        <f>'[1]GHG emissions totals'!E59/10^6</f>
        <v>599.69542142545856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</row>
    <row r="61" spans="1:25" x14ac:dyDescent="0.25">
      <c r="A61" s="91">
        <v>2053</v>
      </c>
      <c r="B61" s="91">
        <f>'[1]GHG emissions totals'!B60/10^6</f>
        <v>732.269919735592</v>
      </c>
      <c r="C61" s="91">
        <f>'[1]GHG emissions totals'!C60/10^6</f>
        <v>730.23347870428336</v>
      </c>
      <c r="D61" s="91">
        <f>'[1]GHG emissions totals'!D60/10^6</f>
        <v>716.23476662074586</v>
      </c>
      <c r="E61" s="91">
        <f>'[1]GHG emissions totals'!E60/10^6</f>
        <v>599.38689582524637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</row>
    <row r="62" spans="1:25" x14ac:dyDescent="0.25">
      <c r="A62" s="91">
        <v>2054</v>
      </c>
      <c r="B62" s="91">
        <f>'[1]GHG emissions totals'!B61/10^6</f>
        <v>731.89299455074502</v>
      </c>
      <c r="C62" s="91">
        <f>'[1]GHG emissions totals'!C61/10^6</f>
        <v>729.85760174754387</v>
      </c>
      <c r="D62" s="91">
        <f>'[1]GHG emissions totals'!D61/10^6</f>
        <v>715.86609529542386</v>
      </c>
      <c r="E62" s="91">
        <f>'[1]GHG emissions totals'!E61/10^6</f>
        <v>599.07837022503406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x14ac:dyDescent="0.25">
      <c r="A63" s="91">
        <v>2055</v>
      </c>
      <c r="B63" s="91">
        <f>'[1]GHG emissions totals'!B62/10^6</f>
        <v>731.51606936589803</v>
      </c>
      <c r="C63" s="91">
        <f>'[1]GHG emissions totals'!C62/10^6</f>
        <v>729.48172479080426</v>
      </c>
      <c r="D63" s="91">
        <f>'[1]GHG emissions totals'!D62/10^6</f>
        <v>715.49742397010186</v>
      </c>
      <c r="E63" s="91">
        <f>'[1]GHG emissions totals'!E62/10^6</f>
        <v>598.76984462482187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</row>
    <row r="64" spans="1:25" x14ac:dyDescent="0.25">
      <c r="A64" s="91">
        <v>2056</v>
      </c>
      <c r="B64" s="91">
        <f>'[1]GHG emissions totals'!B63/10^6</f>
        <v>731.13914418105105</v>
      </c>
      <c r="C64" s="91">
        <f>'[1]GHG emissions totals'!C63/10^6</f>
        <v>729.10584783406478</v>
      </c>
      <c r="D64" s="91">
        <f>'[1]GHG emissions totals'!D63/10^6</f>
        <v>715.12875264477975</v>
      </c>
      <c r="E64" s="91">
        <f>'[1]GHG emissions totals'!E63/10^6</f>
        <v>598.46131902460968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</row>
    <row r="65" spans="1:25" x14ac:dyDescent="0.25">
      <c r="A65" s="91">
        <v>2057</v>
      </c>
      <c r="B65" s="91">
        <f>'[1]GHG emissions totals'!B64/10^6</f>
        <v>730.76221899620407</v>
      </c>
      <c r="C65" s="91">
        <f>'[1]GHG emissions totals'!C64/10^6</f>
        <v>728.72997087732517</v>
      </c>
      <c r="D65" s="91">
        <f>'[1]GHG emissions totals'!D64/10^6</f>
        <v>714.76008131945775</v>
      </c>
      <c r="E65" s="91">
        <f>'[1]GHG emissions totals'!E64/10^6</f>
        <v>598.15279342439749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</row>
    <row r="66" spans="1:25" x14ac:dyDescent="0.25">
      <c r="A66" s="91">
        <v>2058</v>
      </c>
      <c r="B66" s="91">
        <f>'[1]GHG emissions totals'!B65/10^6</f>
        <v>730.38529381135697</v>
      </c>
      <c r="C66" s="91">
        <f>'[1]GHG emissions totals'!C65/10^6</f>
        <v>728.35409392058568</v>
      </c>
      <c r="D66" s="91">
        <f>'[1]GHG emissions totals'!D65/10^6</f>
        <v>714.39140999413576</v>
      </c>
      <c r="E66" s="91">
        <f>'[1]GHG emissions totals'!E65/10^6</f>
        <v>597.84426782418529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</row>
    <row r="67" spans="1:25" x14ac:dyDescent="0.25">
      <c r="A67" s="91">
        <v>2059</v>
      </c>
      <c r="B67" s="91">
        <f>'[1]GHG emissions totals'!B66/10^6</f>
        <v>730.00836862650999</v>
      </c>
      <c r="C67" s="91">
        <f>'[1]GHG emissions totals'!C66/10^6</f>
        <v>727.97821696384608</v>
      </c>
      <c r="D67" s="91">
        <f>'[1]GHG emissions totals'!D66/10^6</f>
        <v>714.02273866881376</v>
      </c>
      <c r="E67" s="91">
        <f>'[1]GHG emissions totals'!E66/10^6</f>
        <v>597.53574222397299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</row>
    <row r="68" spans="1:25" x14ac:dyDescent="0.25">
      <c r="A68" s="91">
        <v>2060</v>
      </c>
      <c r="B68" s="91">
        <f>'[1]GHG emissions totals'!B67/10^6</f>
        <v>729.63144344166301</v>
      </c>
      <c r="C68" s="91">
        <f>'[1]GHG emissions totals'!C67/10^6</f>
        <v>727.60234000710659</v>
      </c>
      <c r="D68" s="91">
        <f>'[1]GHG emissions totals'!D67/10^6</f>
        <v>713.65406734349165</v>
      </c>
      <c r="E68" s="91">
        <f>'[1]GHG emissions totals'!E67/10^6</f>
        <v>597.2272166237608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</row>
    <row r="69" spans="1:25" x14ac:dyDescent="0.25">
      <c r="A69" s="91">
        <v>2061</v>
      </c>
      <c r="B69" s="91">
        <f>'[1]GHG emissions totals'!B68/10^6</f>
        <v>729.25451825681603</v>
      </c>
      <c r="C69" s="91">
        <f>'[1]GHG emissions totals'!C68/10^6</f>
        <v>727.22646305036699</v>
      </c>
      <c r="D69" s="91">
        <f>'[1]GHG emissions totals'!D68/10^6</f>
        <v>713.28539601816965</v>
      </c>
      <c r="E69" s="91">
        <f>'[1]GHG emissions totals'!E68/10^6</f>
        <v>596.9186910235486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</row>
    <row r="70" spans="1:25" x14ac:dyDescent="0.25">
      <c r="A70" s="91">
        <v>2062</v>
      </c>
      <c r="B70" s="91">
        <f>'[1]GHG emissions totals'!B69/10^6</f>
        <v>728.87759307196905</v>
      </c>
      <c r="C70" s="91">
        <f>'[1]GHG emissions totals'!C69/10^6</f>
        <v>726.8505860936275</v>
      </c>
      <c r="D70" s="91">
        <f>'[1]GHG emissions totals'!D69/10^6</f>
        <v>712.91672469284765</v>
      </c>
      <c r="E70" s="91">
        <f>'[1]GHG emissions totals'!E69/10^6</f>
        <v>596.61016542333641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</row>
    <row r="71" spans="1:25" x14ac:dyDescent="0.25">
      <c r="A71" s="91">
        <v>2063</v>
      </c>
      <c r="B71" s="91">
        <f>'[1]GHG emissions totals'!B70/10^6</f>
        <v>728.50066788712206</v>
      </c>
      <c r="C71" s="91">
        <f>'[1]GHG emissions totals'!C70/10^6</f>
        <v>726.4747091368879</v>
      </c>
      <c r="D71" s="91">
        <f>'[1]GHG emissions totals'!D70/10^6</f>
        <v>712.54805336752554</v>
      </c>
      <c r="E71" s="91">
        <f>'[1]GHG emissions totals'!E70/10^6</f>
        <v>596.30163982312422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x14ac:dyDescent="0.25">
      <c r="A72" s="91">
        <v>2064</v>
      </c>
      <c r="B72" s="91">
        <f>'[1]GHG emissions totals'!B71/10^6</f>
        <v>728.12374270227508</v>
      </c>
      <c r="C72" s="91">
        <f>'[1]GHG emissions totals'!C71/10^6</f>
        <v>726.09883218014841</v>
      </c>
      <c r="D72" s="91">
        <f>'[1]GHG emissions totals'!D71/10^6</f>
        <v>712.17938204220354</v>
      </c>
      <c r="E72" s="91">
        <f>'[1]GHG emissions totals'!E71/10^6</f>
        <v>595.99311422291191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25" x14ac:dyDescent="0.25">
      <c r="A73" s="91">
        <v>2065</v>
      </c>
      <c r="B73" s="91">
        <f>'[1]GHG emissions totals'!B72/10^6</f>
        <v>727.74681751742798</v>
      </c>
      <c r="C73" s="91">
        <f>'[1]GHG emissions totals'!C72/10^6</f>
        <v>725.7229552234088</v>
      </c>
      <c r="D73" s="91">
        <f>'[1]GHG emissions totals'!D72/10^6</f>
        <v>711.81071071688154</v>
      </c>
      <c r="E73" s="91">
        <f>'[1]GHG emissions totals'!E72/10^6</f>
        <v>595.68458862269972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x14ac:dyDescent="0.25">
      <c r="A74" s="91">
        <v>2066</v>
      </c>
      <c r="B74" s="91">
        <f>'[1]GHG emissions totals'!B73/10^6</f>
        <v>727.52941216649879</v>
      </c>
      <c r="C74" s="91">
        <f>'[1]GHG emissions totals'!C73/10^6</f>
        <v>725.50615447628081</v>
      </c>
      <c r="D74" s="91">
        <f>'[1]GHG emissions totals'!D73/10^6</f>
        <v>711.59806608054146</v>
      </c>
      <c r="E74" s="91">
        <f>'[1]GHG emissions totals'!E73/10^6</f>
        <v>595.50663522748675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x14ac:dyDescent="0.25">
      <c r="A75" s="91">
        <v>2067</v>
      </c>
      <c r="B75" s="91">
        <f>'[1]GHG emissions totals'!B74/10^6</f>
        <v>727.31200681556959</v>
      </c>
      <c r="C75" s="91">
        <f>'[1]GHG emissions totals'!C74/10^6</f>
        <v>725.28935372915294</v>
      </c>
      <c r="D75" s="91">
        <f>'[1]GHG emissions totals'!D74/10^6</f>
        <v>711.3854214442016</v>
      </c>
      <c r="E75" s="91">
        <f>'[1]GHG emissions totals'!E74/10^6</f>
        <v>595.32868183227379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1:25" x14ac:dyDescent="0.25">
      <c r="A76" s="91">
        <v>2068</v>
      </c>
      <c r="B76" s="91">
        <f>'[1]GHG emissions totals'!B75/10^6</f>
        <v>727.09460146464039</v>
      </c>
      <c r="C76" s="91">
        <f>'[1]GHG emissions totals'!C75/10^6</f>
        <v>725.07255298202494</v>
      </c>
      <c r="D76" s="91">
        <f>'[1]GHG emissions totals'!D75/10^6</f>
        <v>711.17277680786151</v>
      </c>
      <c r="E76" s="91">
        <f>'[1]GHG emissions totals'!E75/10^6</f>
        <v>595.15072843706082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25" x14ac:dyDescent="0.25">
      <c r="A77" s="91">
        <v>2069</v>
      </c>
      <c r="B77" s="91">
        <f>'[1]GHG emissions totals'!B76/10^6</f>
        <v>726.87719611371119</v>
      </c>
      <c r="C77" s="91">
        <f>'[1]GHG emissions totals'!C76/10^6</f>
        <v>724.85575223489707</v>
      </c>
      <c r="D77" s="91">
        <f>'[1]GHG emissions totals'!D76/10^6</f>
        <v>710.96013217152165</v>
      </c>
      <c r="E77" s="91">
        <f>'[1]GHG emissions totals'!E76/10^6</f>
        <v>594.97277504184797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</row>
    <row r="78" spans="1:25" x14ac:dyDescent="0.25">
      <c r="A78" s="91">
        <v>2070</v>
      </c>
      <c r="B78" s="91">
        <f>'[1]GHG emissions totals'!B77/10^6</f>
        <v>726.65979076278211</v>
      </c>
      <c r="C78" s="91">
        <f>'[1]GHG emissions totals'!C77/10^6</f>
        <v>724.63895148776908</v>
      </c>
      <c r="D78" s="91">
        <f>'[1]GHG emissions totals'!D77/10^6</f>
        <v>710.74748753518179</v>
      </c>
      <c r="E78" s="91">
        <f>'[1]GHG emissions totals'!E77/10^6</f>
        <v>594.794821646635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5" x14ac:dyDescent="0.25">
      <c r="A79" s="91">
        <v>2071</v>
      </c>
      <c r="B79" s="91">
        <f>'[1]GHG emissions totals'!B78/10^6</f>
        <v>726.4423854118528</v>
      </c>
      <c r="C79" s="91">
        <f>'[1]GHG emissions totals'!C78/10^6</f>
        <v>724.42215074064109</v>
      </c>
      <c r="D79" s="91">
        <f>'[1]GHG emissions totals'!D78/10^6</f>
        <v>710.5348428988417</v>
      </c>
      <c r="E79" s="91">
        <f>'[1]GHG emissions totals'!E78/10^6</f>
        <v>594.61686825142203</v>
      </c>
    </row>
    <row r="80" spans="1:25" x14ac:dyDescent="0.25">
      <c r="A80" s="91">
        <v>2072</v>
      </c>
      <c r="B80" s="91">
        <f>'[1]GHG emissions totals'!B79/10^6</f>
        <v>726.22498006092371</v>
      </c>
      <c r="C80" s="91">
        <f>'[1]GHG emissions totals'!C79/10^6</f>
        <v>724.20534999351321</v>
      </c>
      <c r="D80" s="91">
        <f>'[1]GHG emissions totals'!D79/10^6</f>
        <v>710.32219826250184</v>
      </c>
      <c r="E80" s="91">
        <f>'[1]GHG emissions totals'!E79/10^6</f>
        <v>594.43891485620918</v>
      </c>
    </row>
    <row r="81" spans="1:5" x14ac:dyDescent="0.25">
      <c r="A81" s="91">
        <v>2073</v>
      </c>
      <c r="B81" s="91">
        <f>'[1]GHG emissions totals'!B80/10^6</f>
        <v>726.0075747099944</v>
      </c>
      <c r="C81" s="91">
        <f>'[1]GHG emissions totals'!C80/10^6</f>
        <v>723.98854924638522</v>
      </c>
      <c r="D81" s="91">
        <f>'[1]GHG emissions totals'!D80/10^6</f>
        <v>710.10955362616187</v>
      </c>
      <c r="E81" s="91">
        <f>'[1]GHG emissions totals'!E80/10^6</f>
        <v>594.2609614609961</v>
      </c>
    </row>
    <row r="82" spans="1:5" x14ac:dyDescent="0.25">
      <c r="A82" s="91">
        <v>2074</v>
      </c>
      <c r="B82" s="91">
        <f>'[1]GHG emissions totals'!B81/10^6</f>
        <v>725.79016935906532</v>
      </c>
      <c r="C82" s="91">
        <f>'[1]GHG emissions totals'!C81/10^6</f>
        <v>723.77174849925734</v>
      </c>
      <c r="D82" s="91">
        <f>'[1]GHG emissions totals'!D81/10^6</f>
        <v>709.8969089898219</v>
      </c>
      <c r="E82" s="91">
        <f>'[1]GHG emissions totals'!E81/10^6</f>
        <v>594.08300806578325</v>
      </c>
    </row>
    <row r="83" spans="1:5" x14ac:dyDescent="0.25">
      <c r="A83" s="91">
        <v>2075</v>
      </c>
      <c r="B83" s="91">
        <f>'[1]GHG emissions totals'!B82/10^6</f>
        <v>725.57276400813612</v>
      </c>
      <c r="C83" s="91">
        <f>'[1]GHG emissions totals'!C82/10^6</f>
        <v>723.55494775212946</v>
      </c>
      <c r="D83" s="91">
        <f>'[1]GHG emissions totals'!D82/10^6</f>
        <v>709.68426435348204</v>
      </c>
      <c r="E83" s="91">
        <f>'[1]GHG emissions totals'!E82/10^6</f>
        <v>593.90505467057039</v>
      </c>
    </row>
    <row r="84" spans="1:5" x14ac:dyDescent="0.25">
      <c r="A84" s="91">
        <v>2076</v>
      </c>
      <c r="B84" s="91">
        <f>'[1]GHG emissions totals'!B83/10^6</f>
        <v>725.35535865720692</v>
      </c>
      <c r="C84" s="91">
        <f>'[1]GHG emissions totals'!C83/10^6</f>
        <v>723.33814700500147</v>
      </c>
      <c r="D84" s="91">
        <f>'[1]GHG emissions totals'!D83/10^6</f>
        <v>709.47161971714195</v>
      </c>
      <c r="E84" s="91">
        <f>'[1]GHG emissions totals'!E83/10^6</f>
        <v>593.72710127535731</v>
      </c>
    </row>
    <row r="85" spans="1:5" x14ac:dyDescent="0.25">
      <c r="A85" s="91">
        <v>2077</v>
      </c>
      <c r="B85" s="91">
        <f>'[1]GHG emissions totals'!B84/10^6</f>
        <v>725.13795330627772</v>
      </c>
      <c r="C85" s="91">
        <f>'[1]GHG emissions totals'!C84/10^6</f>
        <v>723.12134625787348</v>
      </c>
      <c r="D85" s="91">
        <f>'[1]GHG emissions totals'!D84/10^6</f>
        <v>709.25897508080209</v>
      </c>
      <c r="E85" s="91">
        <f>'[1]GHG emissions totals'!E84/10^6</f>
        <v>593.54914788014446</v>
      </c>
    </row>
    <row r="86" spans="1:5" x14ac:dyDescent="0.25">
      <c r="A86" s="91">
        <v>2078</v>
      </c>
      <c r="B86" s="91">
        <f>'[1]GHG emissions totals'!B85/10^6</f>
        <v>724.92054795534852</v>
      </c>
      <c r="C86" s="91">
        <f>'[1]GHG emissions totals'!C85/10^6</f>
        <v>722.90454551074549</v>
      </c>
      <c r="D86" s="91">
        <f>'[1]GHG emissions totals'!D85/10^6</f>
        <v>709.04633044446211</v>
      </c>
      <c r="E86" s="91">
        <f>'[1]GHG emissions totals'!E85/10^6</f>
        <v>593.37119448493149</v>
      </c>
    </row>
    <row r="87" spans="1:5" x14ac:dyDescent="0.25">
      <c r="A87" s="91">
        <v>2079</v>
      </c>
      <c r="B87" s="91">
        <f>'[1]GHG emissions totals'!B86/10^6</f>
        <v>724.70314260441933</v>
      </c>
      <c r="C87" s="91">
        <f>'[1]GHG emissions totals'!C86/10^6</f>
        <v>722.68774476361762</v>
      </c>
      <c r="D87" s="91">
        <f>'[1]GHG emissions totals'!D86/10^6</f>
        <v>708.83368580812214</v>
      </c>
      <c r="E87" s="91">
        <f>'[1]GHG emissions totals'!E86/10^6</f>
        <v>593.19324108971853</v>
      </c>
    </row>
    <row r="88" spans="1:5" x14ac:dyDescent="0.25">
      <c r="A88" s="91">
        <v>2080</v>
      </c>
      <c r="B88" s="91">
        <f>'[1]GHG emissions totals'!B87/10^6</f>
        <v>724.48573725349013</v>
      </c>
      <c r="C88" s="91">
        <f>'[1]GHG emissions totals'!C87/10^6</f>
        <v>722.47094401648963</v>
      </c>
      <c r="D88" s="91">
        <f>'[1]GHG emissions totals'!D87/10^6</f>
        <v>708.62104117178217</v>
      </c>
      <c r="E88" s="91">
        <f>'[1]GHG emissions totals'!E87/10^6</f>
        <v>593.01528769450556</v>
      </c>
    </row>
    <row r="89" spans="1:5" x14ac:dyDescent="0.25">
      <c r="A89" s="91">
        <v>2081</v>
      </c>
      <c r="B89" s="91">
        <f>'[1]GHG emissions totals'!B88/10^6</f>
        <v>721.10919067145142</v>
      </c>
      <c r="C89" s="91">
        <f>'[1]GHG emissions totals'!C88/10^6</f>
        <v>719.10378760304661</v>
      </c>
      <c r="D89" s="91">
        <f>'[1]GHG emissions totals'!D88/10^6</f>
        <v>705.31843377525854</v>
      </c>
      <c r="E89" s="91">
        <f>'[1]GHG emissions totals'!E88/10^6</f>
        <v>590.25147380583974</v>
      </c>
    </row>
    <row r="90" spans="1:5" x14ac:dyDescent="0.25">
      <c r="A90" s="91">
        <v>2082</v>
      </c>
      <c r="B90" s="91">
        <f>'[1]GHG emissions totals'!B89/10^6</f>
        <v>717.7326440894127</v>
      </c>
      <c r="C90" s="91">
        <f>'[1]GHG emissions totals'!C89/10^6</f>
        <v>715.7366311896036</v>
      </c>
      <c r="D90" s="91">
        <f>'[1]GHG emissions totals'!D89/10^6</f>
        <v>702.0158263787348</v>
      </c>
      <c r="E90" s="91">
        <f>'[1]GHG emissions totals'!E89/10^6</f>
        <v>587.48765991717391</v>
      </c>
    </row>
    <row r="91" spans="1:5" x14ac:dyDescent="0.25">
      <c r="A91" s="91">
        <v>2083</v>
      </c>
      <c r="B91" s="91">
        <f>'[1]GHG emissions totals'!B90/10^6</f>
        <v>714.35609750737387</v>
      </c>
      <c r="C91" s="91">
        <f>'[1]GHG emissions totals'!C90/10^6</f>
        <v>712.36947477616047</v>
      </c>
      <c r="D91" s="91">
        <f>'[1]GHG emissions totals'!D90/10^6</f>
        <v>698.71321898221106</v>
      </c>
      <c r="E91" s="91">
        <f>'[1]GHG emissions totals'!E90/10^6</f>
        <v>584.72384602850798</v>
      </c>
    </row>
    <row r="92" spans="1:5" x14ac:dyDescent="0.25">
      <c r="A92" s="91">
        <v>2084</v>
      </c>
      <c r="B92" s="91">
        <f>'[1]GHG emissions totals'!B91/10^6</f>
        <v>710.97955092533516</v>
      </c>
      <c r="C92" s="91">
        <f>'[1]GHG emissions totals'!C91/10^6</f>
        <v>709.00231836271735</v>
      </c>
      <c r="D92" s="91">
        <f>'[1]GHG emissions totals'!D91/10^6</f>
        <v>695.41061158568743</v>
      </c>
      <c r="E92" s="91">
        <f>'[1]GHG emissions totals'!E91/10^6</f>
        <v>581.96003213984204</v>
      </c>
    </row>
    <row r="93" spans="1:5" x14ac:dyDescent="0.25">
      <c r="A93" s="91">
        <v>2085</v>
      </c>
      <c r="B93" s="91">
        <f>'[1]GHG emissions totals'!B92/10^6</f>
        <v>707.60300434329656</v>
      </c>
      <c r="C93" s="91">
        <f>'[1]GHG emissions totals'!C92/10^6</f>
        <v>705.63516194927445</v>
      </c>
      <c r="D93" s="91">
        <f>'[1]GHG emissions totals'!D92/10^6</f>
        <v>692.10800418916381</v>
      </c>
      <c r="E93" s="91">
        <f>'[1]GHG emissions totals'!E92/10^6</f>
        <v>579.19621825117622</v>
      </c>
    </row>
    <row r="94" spans="1:5" x14ac:dyDescent="0.25">
      <c r="A94" s="91">
        <v>2086</v>
      </c>
      <c r="B94" s="91">
        <f>'[1]GHG emissions totals'!B93/10^6</f>
        <v>704.22645776125773</v>
      </c>
      <c r="C94" s="91">
        <f>'[1]GHG emissions totals'!C93/10^6</f>
        <v>702.26800553583132</v>
      </c>
      <c r="D94" s="91">
        <f>'[1]GHG emissions totals'!D93/10^6</f>
        <v>688.80539679264007</v>
      </c>
      <c r="E94" s="91">
        <f>'[1]GHG emissions totals'!E93/10^6</f>
        <v>576.43240436251028</v>
      </c>
    </row>
    <row r="95" spans="1:5" x14ac:dyDescent="0.25">
      <c r="A95" s="91">
        <v>2087</v>
      </c>
      <c r="B95" s="91">
        <f>'[1]GHG emissions totals'!B94/10^6</f>
        <v>700.84991117921902</v>
      </c>
      <c r="C95" s="91">
        <f>'[1]GHG emissions totals'!C94/10^6</f>
        <v>698.90084912238819</v>
      </c>
      <c r="D95" s="91">
        <f>'[1]GHG emissions totals'!D94/10^6</f>
        <v>685.50278939611633</v>
      </c>
      <c r="E95" s="91">
        <f>'[1]GHG emissions totals'!E94/10^6</f>
        <v>573.66859047384446</v>
      </c>
    </row>
    <row r="96" spans="1:5" x14ac:dyDescent="0.25">
      <c r="A96" s="91">
        <v>2088</v>
      </c>
      <c r="B96" s="91">
        <f>'[1]GHG emissions totals'!B95/10^6</f>
        <v>697.47336459718042</v>
      </c>
      <c r="C96" s="91">
        <f>'[1]GHG emissions totals'!C95/10^6</f>
        <v>695.53369270894518</v>
      </c>
      <c r="D96" s="91">
        <f>'[1]GHG emissions totals'!D95/10^6</f>
        <v>682.2001819995927</v>
      </c>
      <c r="E96" s="91">
        <f>'[1]GHG emissions totals'!E95/10^6</f>
        <v>570.90477658517852</v>
      </c>
    </row>
    <row r="97" spans="1:5" x14ac:dyDescent="0.25">
      <c r="A97" s="91">
        <v>2089</v>
      </c>
      <c r="B97" s="91">
        <f>'[1]GHG emissions totals'!B96/10^6</f>
        <v>694.09681801514171</v>
      </c>
      <c r="C97" s="91">
        <f>'[1]GHG emissions totals'!C96/10^6</f>
        <v>692.16653629550217</v>
      </c>
      <c r="D97" s="91">
        <f>'[1]GHG emissions totals'!D96/10^6</f>
        <v>678.89757460306907</v>
      </c>
      <c r="E97" s="91">
        <f>'[1]GHG emissions totals'!E96/10^6</f>
        <v>568.1409626965127</v>
      </c>
    </row>
    <row r="98" spans="1:5" x14ac:dyDescent="0.25">
      <c r="A98" s="91">
        <v>2090</v>
      </c>
      <c r="B98" s="91">
        <f>'[1]GHG emissions totals'!B97/10^6</f>
        <v>690.72027143310311</v>
      </c>
      <c r="C98" s="91">
        <f>'[1]GHG emissions totals'!C97/10^6</f>
        <v>688.79937988205904</v>
      </c>
      <c r="D98" s="91">
        <f>'[1]GHG emissions totals'!D97/10^6</f>
        <v>675.59496720654533</v>
      </c>
      <c r="E98" s="91">
        <f>'[1]GHG emissions totals'!E97/10^6</f>
        <v>565.37714880784677</v>
      </c>
    </row>
    <row r="99" spans="1:5" x14ac:dyDescent="0.25">
      <c r="A99" s="91">
        <v>2091</v>
      </c>
      <c r="B99" s="91">
        <f>'[1]GHG emissions totals'!B98/10^6</f>
        <v>687.34372485106428</v>
      </c>
      <c r="C99" s="91">
        <f>'[1]GHG emissions totals'!C98/10^6</f>
        <v>685.43222346861603</v>
      </c>
      <c r="D99" s="91">
        <f>'[1]GHG emissions totals'!D98/10^6</f>
        <v>672.29235981002159</v>
      </c>
      <c r="E99" s="91">
        <f>'[1]GHG emissions totals'!E98/10^6</f>
        <v>562.61333491918083</v>
      </c>
    </row>
    <row r="100" spans="1:5" x14ac:dyDescent="0.25">
      <c r="A100" s="91">
        <v>2092</v>
      </c>
      <c r="B100" s="91">
        <f>'[1]GHG emissions totals'!B99/10^6</f>
        <v>683.96717826902557</v>
      </c>
      <c r="C100" s="91">
        <f>'[1]GHG emissions totals'!C99/10^6</f>
        <v>682.0650670551729</v>
      </c>
      <c r="D100" s="91">
        <f>'[1]GHG emissions totals'!D99/10^6</f>
        <v>668.98975241349797</v>
      </c>
      <c r="E100" s="91">
        <f>'[1]GHG emissions totals'!E99/10^6</f>
        <v>559.84952103051501</v>
      </c>
    </row>
    <row r="101" spans="1:5" x14ac:dyDescent="0.25">
      <c r="A101" s="91">
        <v>2093</v>
      </c>
      <c r="B101" s="91">
        <f>'[1]GHG emissions totals'!B100/10^6</f>
        <v>680.59063168698697</v>
      </c>
      <c r="C101" s="91">
        <f>'[1]GHG emissions totals'!C100/10^6</f>
        <v>678.69791064173</v>
      </c>
      <c r="D101" s="91">
        <f>'[1]GHG emissions totals'!D100/10^6</f>
        <v>665.68714501697434</v>
      </c>
      <c r="E101" s="91">
        <f>'[1]GHG emissions totals'!E100/10^6</f>
        <v>557.08570714184918</v>
      </c>
    </row>
    <row r="102" spans="1:5" x14ac:dyDescent="0.25">
      <c r="A102" s="91">
        <v>2094</v>
      </c>
      <c r="B102" s="91">
        <f>'[1]GHG emissions totals'!B101/10^6</f>
        <v>677.21408510494825</v>
      </c>
      <c r="C102" s="91">
        <f>'[1]GHG emissions totals'!C101/10^6</f>
        <v>675.33075422828688</v>
      </c>
      <c r="D102" s="91">
        <f>'[1]GHG emissions totals'!D101/10^6</f>
        <v>662.3845376204506</v>
      </c>
      <c r="E102" s="91">
        <f>'[1]GHG emissions totals'!E101/10^6</f>
        <v>554.32189325318325</v>
      </c>
    </row>
    <row r="103" spans="1:5" x14ac:dyDescent="0.25">
      <c r="A103" s="91">
        <v>2095</v>
      </c>
      <c r="B103" s="91">
        <f>'[1]GHG emissions totals'!B102/10^6</f>
        <v>673.83753852290965</v>
      </c>
      <c r="C103" s="91">
        <f>'[1]GHG emissions totals'!C102/10^6</f>
        <v>671.96359781484375</v>
      </c>
      <c r="D103" s="91">
        <f>'[1]GHG emissions totals'!D102/10^6</f>
        <v>659.08193022392686</v>
      </c>
      <c r="E103" s="91">
        <f>'[1]GHG emissions totals'!E102/10^6</f>
        <v>551.55807936451731</v>
      </c>
    </row>
    <row r="104" spans="1:5" x14ac:dyDescent="0.25">
      <c r="A104" s="91">
        <v>2096</v>
      </c>
      <c r="B104" s="91">
        <f>'[1]GHG emissions totals'!B103/10^6</f>
        <v>673.83753852290965</v>
      </c>
      <c r="C104" s="91">
        <f>'[1]GHG emissions totals'!C103/10^6</f>
        <v>671.96359781484375</v>
      </c>
      <c r="D104" s="91">
        <f>'[1]GHG emissions totals'!D103/10^6</f>
        <v>659.08193022392686</v>
      </c>
      <c r="E104" s="91">
        <f>'[1]GHG emissions totals'!E103/10^6</f>
        <v>551.55807936451731</v>
      </c>
    </row>
    <row r="105" spans="1:5" x14ac:dyDescent="0.25">
      <c r="A105" s="91">
        <v>2097</v>
      </c>
      <c r="B105" s="91">
        <f>'[1]GHG emissions totals'!B104/10^6</f>
        <v>673.83753852290965</v>
      </c>
      <c r="C105" s="91">
        <f>'[1]GHG emissions totals'!C104/10^6</f>
        <v>671.96359781484375</v>
      </c>
      <c r="D105" s="91">
        <f>'[1]GHG emissions totals'!D104/10^6</f>
        <v>659.08193022392686</v>
      </c>
      <c r="E105" s="91">
        <f>'[1]GHG emissions totals'!E104/10^6</f>
        <v>551.55807936451731</v>
      </c>
    </row>
    <row r="106" spans="1:5" x14ac:dyDescent="0.25">
      <c r="A106" s="91">
        <v>2098</v>
      </c>
      <c r="B106" s="91">
        <f>'[1]GHG emissions totals'!B105/10^6</f>
        <v>673.83753852290965</v>
      </c>
      <c r="C106" s="91">
        <f>'[1]GHG emissions totals'!C105/10^6</f>
        <v>671.96359781484375</v>
      </c>
      <c r="D106" s="91">
        <f>'[1]GHG emissions totals'!D105/10^6</f>
        <v>659.08193022392686</v>
      </c>
      <c r="E106" s="91">
        <f>'[1]GHG emissions totals'!E105/10^6</f>
        <v>551.55807936451731</v>
      </c>
    </row>
    <row r="107" spans="1:5" x14ac:dyDescent="0.25">
      <c r="A107" s="91">
        <v>2099</v>
      </c>
      <c r="B107" s="91">
        <f>'[1]GHG emissions totals'!B106/10^6</f>
        <v>673.83753852290965</v>
      </c>
      <c r="C107" s="91">
        <f>'[1]GHG emissions totals'!C106/10^6</f>
        <v>671.96359781484375</v>
      </c>
      <c r="D107" s="91">
        <f>'[1]GHG emissions totals'!D106/10^6</f>
        <v>659.08193022392686</v>
      </c>
      <c r="E107" s="91">
        <f>'[1]GHG emissions totals'!E106/10^6</f>
        <v>551.55807936451731</v>
      </c>
    </row>
    <row r="108" spans="1:5" x14ac:dyDescent="0.25">
      <c r="A108" s="91">
        <v>2100</v>
      </c>
      <c r="B108" s="91">
        <f>'[1]GHG emissions totals'!B107/10^6</f>
        <v>673.83753852290965</v>
      </c>
      <c r="C108" s="91">
        <f>'[1]GHG emissions totals'!C107/10^6</f>
        <v>671.96359781484375</v>
      </c>
      <c r="D108" s="91">
        <f>'[1]GHG emissions totals'!D107/10^6</f>
        <v>659.08193022392686</v>
      </c>
      <c r="E108" s="91">
        <f>'[1]GHG emissions totals'!E107/10^6</f>
        <v>551.55807936451731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J11"/>
  <sheetViews>
    <sheetView workbookViewId="0"/>
  </sheetViews>
  <sheetFormatPr defaultRowHeight="15" x14ac:dyDescent="0.25"/>
  <cols>
    <col min="7" max="7" width="23.5703125" customWidth="1"/>
    <col min="10" max="10" width="10.42578125" customWidth="1"/>
  </cols>
  <sheetData>
    <row r="1" spans="1:10" x14ac:dyDescent="0.25">
      <c r="A1" s="44" t="s">
        <v>90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9" customHeight="1" x14ac:dyDescent="0.25">
      <c r="A3" s="252" t="s">
        <v>62</v>
      </c>
      <c r="B3" s="252" t="s">
        <v>91</v>
      </c>
      <c r="C3" s="252"/>
      <c r="D3" s="252"/>
      <c r="E3" s="252" t="s">
        <v>92</v>
      </c>
      <c r="F3" s="252"/>
      <c r="G3" s="252"/>
      <c r="H3" s="252" t="s">
        <v>93</v>
      </c>
      <c r="I3" s="252"/>
      <c r="J3" s="252"/>
    </row>
    <row r="4" spans="1:10" ht="25.5" x14ac:dyDescent="0.25">
      <c r="A4" s="252"/>
      <c r="B4" s="107"/>
      <c r="C4" s="107"/>
      <c r="D4" s="107" t="s">
        <v>94</v>
      </c>
      <c r="E4" s="107"/>
      <c r="F4" s="107"/>
      <c r="G4" s="107" t="s">
        <v>94</v>
      </c>
      <c r="H4" s="107"/>
      <c r="I4" s="107"/>
      <c r="J4" s="107" t="s">
        <v>94</v>
      </c>
    </row>
    <row r="5" spans="1:10" x14ac:dyDescent="0.25">
      <c r="A5" s="87">
        <v>2021</v>
      </c>
      <c r="B5" s="108"/>
      <c r="C5" s="108"/>
      <c r="D5" s="109">
        <f>'[1]GHG emissions totals'!B28/10^6</f>
        <v>1692.1118230556947</v>
      </c>
      <c r="E5" s="47"/>
      <c r="F5" s="47"/>
      <c r="G5" s="164">
        <v>248509762.09999999</v>
      </c>
      <c r="H5" s="110"/>
      <c r="I5" s="110"/>
      <c r="J5" s="123">
        <f>D5*10^6/G5</f>
        <v>6.8090356240202388</v>
      </c>
    </row>
    <row r="6" spans="1:10" x14ac:dyDescent="0.25">
      <c r="A6" s="87">
        <v>2022</v>
      </c>
      <c r="B6" s="108"/>
      <c r="C6" s="108"/>
      <c r="D6" s="109">
        <f>'[1]GHG emissions totals'!B29/10^6</f>
        <v>1623.0685203400199</v>
      </c>
      <c r="E6" s="47"/>
      <c r="F6" s="47"/>
      <c r="G6" s="164">
        <v>249506429.09999999</v>
      </c>
      <c r="H6" s="110"/>
      <c r="I6" s="110"/>
      <c r="J6" s="123">
        <f>D6*10^6/G6</f>
        <v>6.5051170272230072</v>
      </c>
    </row>
    <row r="7" spans="1:10" x14ac:dyDescent="0.25">
      <c r="A7" s="87">
        <v>2023</v>
      </c>
      <c r="B7" s="108"/>
      <c r="C7" s="108"/>
      <c r="D7" s="109">
        <f>'[1]GHG emissions totals'!B30/10^6</f>
        <v>1635.8711007971101</v>
      </c>
      <c r="E7" s="47"/>
      <c r="F7" s="47"/>
      <c r="G7" s="164">
        <v>250449900.30000001</v>
      </c>
      <c r="H7" s="110"/>
      <c r="I7" s="110"/>
      <c r="J7" s="123">
        <f>D7*10^6/G7</f>
        <v>6.5317298942327033</v>
      </c>
    </row>
    <row r="8" spans="1:10" x14ac:dyDescent="0.25">
      <c r="A8" s="87">
        <v>2024</v>
      </c>
      <c r="B8" s="108"/>
      <c r="C8" s="108"/>
      <c r="D8" s="109">
        <f>'[1]GHG emissions totals'!B31/10^6</f>
        <v>1621.9526086082399</v>
      </c>
      <c r="E8" s="47"/>
      <c r="F8" s="47"/>
      <c r="G8" s="164">
        <v>252107768.90000001</v>
      </c>
      <c r="H8" s="110"/>
      <c r="I8" s="110"/>
      <c r="J8" s="123">
        <f>D8*10^6/G8</f>
        <v>6.4335685317638776</v>
      </c>
    </row>
    <row r="9" spans="1:10" x14ac:dyDescent="0.25">
      <c r="A9" s="87">
        <v>2025</v>
      </c>
      <c r="B9" s="108"/>
      <c r="C9" s="108"/>
      <c r="D9" s="109">
        <f>'[1]GHG emissions totals'!B32/10^6</f>
        <v>1588.9842402847801</v>
      </c>
      <c r="E9" s="47"/>
      <c r="F9" s="47"/>
      <c r="G9" s="164">
        <v>253949460.69999999</v>
      </c>
      <c r="H9" s="110"/>
      <c r="I9" s="110"/>
      <c r="J9" s="123">
        <f>D9*10^6/G9</f>
        <v>6.2570884612427138</v>
      </c>
    </row>
    <row r="11" spans="1:10" x14ac:dyDescent="0.25">
      <c r="G11" t="s">
        <v>95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18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44" t="s">
        <v>96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52" t="s">
        <v>62</v>
      </c>
      <c r="B3" s="253" t="s">
        <v>97</v>
      </c>
      <c r="C3" s="253"/>
      <c r="D3" s="253"/>
      <c r="E3" s="253"/>
      <c r="F3" s="253"/>
      <c r="G3" s="253"/>
    </row>
    <row r="4" spans="1:11" x14ac:dyDescent="0.25">
      <c r="A4" s="252"/>
      <c r="B4" s="87" t="s">
        <v>98</v>
      </c>
      <c r="C4" s="44" t="s">
        <v>99</v>
      </c>
      <c r="D4" s="87" t="s">
        <v>100</v>
      </c>
      <c r="E4" s="44" t="s">
        <v>101</v>
      </c>
      <c r="F4" s="87" t="s">
        <v>102</v>
      </c>
      <c r="G4" s="44" t="s">
        <v>103</v>
      </c>
      <c r="H4" s="87" t="s">
        <v>104</v>
      </c>
      <c r="I4" s="44" t="s">
        <v>105</v>
      </c>
      <c r="J4" s="87" t="s">
        <v>106</v>
      </c>
      <c r="K4" s="44" t="s">
        <v>107</v>
      </c>
    </row>
    <row r="5" spans="1:11" x14ac:dyDescent="0.25">
      <c r="A5" s="87">
        <v>2021</v>
      </c>
      <c r="B5" s="108">
        <f>'[1]GHG emissions totals'!B28/10^6</f>
        <v>1692.1118230556947</v>
      </c>
      <c r="C5" s="108">
        <f>'[1]GHG emissions totals'!C28/10^6</f>
        <v>1692.1118230556947</v>
      </c>
      <c r="D5" s="108">
        <f>'[1]GHG emissions totals'!D28/10^6</f>
        <v>1692.1118230556947</v>
      </c>
      <c r="E5" s="108">
        <f>'[1]GHG emissions totals'!E28/10^6</f>
        <v>1692.1118230556947</v>
      </c>
      <c r="F5" s="108">
        <f>'[1]GHG emissions totals'!F28/10^6</f>
        <v>1692.1118230556947</v>
      </c>
      <c r="G5" s="108">
        <f>'[1]GHG emissions totals'!G28/10^6</f>
        <v>1692.1118230556947</v>
      </c>
      <c r="H5" s="108">
        <f>'[1]GHG emissions totals'!H28/10^6</f>
        <v>1692.1118230556947</v>
      </c>
      <c r="I5" s="108">
        <f>'[1]GHG emissions totals'!I28/10^6</f>
        <v>1692.1118230556947</v>
      </c>
      <c r="J5" s="108">
        <f>'[1]GHG emissions totals'!J28/10^6</f>
        <v>1692.1118230556947</v>
      </c>
      <c r="K5" s="108">
        <f>'[1]GHG emissions totals'!K28/10^6</f>
        <v>1692.1118230556947</v>
      </c>
    </row>
    <row r="6" spans="1:11" x14ac:dyDescent="0.25">
      <c r="A6" s="87">
        <v>2022</v>
      </c>
      <c r="B6" s="108">
        <f>'[1]GHG emissions totals'!B29/10^6</f>
        <v>1623.0685203400199</v>
      </c>
      <c r="C6" s="108">
        <f>'[1]GHG emissions totals'!C29/10^6</f>
        <v>1623.0685203400199</v>
      </c>
      <c r="D6" s="108">
        <f>'[1]GHG emissions totals'!D29/10^6</f>
        <v>1623.0685203400199</v>
      </c>
      <c r="E6" s="108">
        <f>'[1]GHG emissions totals'!E29/10^6</f>
        <v>1623.0685203400199</v>
      </c>
      <c r="F6" s="108">
        <f>'[1]GHG emissions totals'!F29/10^6</f>
        <v>0</v>
      </c>
      <c r="G6" s="108">
        <f>'[1]GHG emissions totals'!G29/10^6</f>
        <v>0</v>
      </c>
      <c r="H6" s="108">
        <f>'[1]GHG emissions totals'!H29/10^6</f>
        <v>0</v>
      </c>
      <c r="I6" s="108">
        <f>'[1]GHG emissions totals'!I29/10^6</f>
        <v>0</v>
      </c>
      <c r="J6" s="108">
        <f>'[1]GHG emissions totals'!J29/10^6</f>
        <v>0</v>
      </c>
      <c r="K6" s="108">
        <f>'[1]GHG emissions totals'!K29/10^6</f>
        <v>0</v>
      </c>
    </row>
    <row r="7" spans="1:11" x14ac:dyDescent="0.25">
      <c r="A7" s="87">
        <v>2023</v>
      </c>
      <c r="B7" s="108">
        <f>'[1]GHG emissions totals'!B30/10^6</f>
        <v>1635.8711007971101</v>
      </c>
      <c r="C7" s="108">
        <f>'[1]GHG emissions totals'!C30/10^6</f>
        <v>1635.8711007971101</v>
      </c>
      <c r="D7" s="108">
        <f>'[1]GHG emissions totals'!D30/10^6</f>
        <v>1635.8711007971101</v>
      </c>
      <c r="E7" s="108">
        <f>'[1]GHG emissions totals'!E30/10^6</f>
        <v>1635.8711007971101</v>
      </c>
      <c r="F7" s="108">
        <f>'[1]GHG emissions totals'!F30/10^6</f>
        <v>0</v>
      </c>
      <c r="G7" s="108">
        <f>'[1]GHG emissions totals'!G30/10^6</f>
        <v>0</v>
      </c>
      <c r="H7" s="108">
        <f>'[1]GHG emissions totals'!H30/10^6</f>
        <v>0</v>
      </c>
      <c r="I7" s="108">
        <f>'[1]GHG emissions totals'!I30/10^6</f>
        <v>0</v>
      </c>
      <c r="J7" s="108">
        <f>'[1]GHG emissions totals'!J30/10^6</f>
        <v>0</v>
      </c>
      <c r="K7" s="108">
        <f>'[1]GHG emissions totals'!K30/10^6</f>
        <v>0</v>
      </c>
    </row>
    <row r="8" spans="1:11" x14ac:dyDescent="0.25">
      <c r="A8" s="87">
        <v>2024</v>
      </c>
      <c r="B8" s="108">
        <f>'[1]GHG emissions totals'!B31/10^6</f>
        <v>1621.9526086082399</v>
      </c>
      <c r="C8" s="108">
        <f>'[1]GHG emissions totals'!C31/10^6</f>
        <v>1621.9526086082399</v>
      </c>
      <c r="D8" s="108">
        <f>'[1]GHG emissions totals'!D31/10^6</f>
        <v>1621.9526086082399</v>
      </c>
      <c r="E8" s="108">
        <f>'[1]GHG emissions totals'!E31/10^6</f>
        <v>1621.9526086082399</v>
      </c>
      <c r="F8" s="108">
        <f>'[1]GHG emissions totals'!F31/10^6</f>
        <v>0</v>
      </c>
      <c r="G8" s="108">
        <f>'[1]GHG emissions totals'!G31/10^6</f>
        <v>0</v>
      </c>
      <c r="H8" s="108">
        <f>'[1]GHG emissions totals'!H31/10^6</f>
        <v>0</v>
      </c>
      <c r="I8" s="108">
        <f>'[1]GHG emissions totals'!I31/10^6</f>
        <v>0</v>
      </c>
      <c r="J8" s="108">
        <f>'[1]GHG emissions totals'!J31/10^6</f>
        <v>0</v>
      </c>
      <c r="K8" s="108">
        <f>'[1]GHG emissions totals'!K31/10^6</f>
        <v>0</v>
      </c>
    </row>
    <row r="9" spans="1:11" x14ac:dyDescent="0.25">
      <c r="A9" s="87">
        <v>2025</v>
      </c>
      <c r="B9" s="108">
        <f>'[1]GHG emissions totals'!B32/10^6</f>
        <v>1588.9842402847801</v>
      </c>
      <c r="C9" s="108">
        <f>'[1]GHG emissions totals'!C32/10^6</f>
        <v>1588.9842402847801</v>
      </c>
      <c r="D9" s="108">
        <f>'[1]GHG emissions totals'!D32/10^6</f>
        <v>1588.9842402847801</v>
      </c>
      <c r="E9" s="108">
        <f>'[1]GHG emissions totals'!E32/10^6</f>
        <v>1588.9842402847801</v>
      </c>
      <c r="F9" s="108">
        <f>'[1]GHG emissions totals'!F32/10^6</f>
        <v>0</v>
      </c>
      <c r="G9" s="108">
        <f>'[1]GHG emissions totals'!G32/10^6</f>
        <v>0</v>
      </c>
      <c r="H9" s="108">
        <f>'[1]GHG emissions totals'!H32/10^6</f>
        <v>0</v>
      </c>
      <c r="I9" s="108">
        <f>'[1]GHG emissions totals'!I32/10^6</f>
        <v>0</v>
      </c>
      <c r="J9" s="108">
        <f>'[1]GHG emissions totals'!J32/10^6</f>
        <v>0</v>
      </c>
      <c r="K9" s="108">
        <f>'[1]GHG emissions totals'!K32/10^6</f>
        <v>0</v>
      </c>
    </row>
    <row r="10" spans="1:11" x14ac:dyDescent="0.25">
      <c r="A10" s="24"/>
      <c r="B10" s="24">
        <f>B9/'CO2 per vehicle'!$J9</f>
        <v>253.9494607</v>
      </c>
      <c r="C10" s="24"/>
      <c r="D10" s="24"/>
      <c r="E10" s="24"/>
      <c r="F10" s="24"/>
      <c r="G10" s="24"/>
    </row>
    <row r="11" spans="1:11" x14ac:dyDescent="0.25">
      <c r="A11" s="24"/>
      <c r="B11" s="24"/>
      <c r="C11" s="24"/>
      <c r="D11" s="24"/>
      <c r="E11" s="24"/>
      <c r="F11" s="24"/>
      <c r="G11" s="24"/>
    </row>
    <row r="12" spans="1:11" x14ac:dyDescent="0.25">
      <c r="A12" s="252" t="s">
        <v>62</v>
      </c>
      <c r="B12" s="253" t="s">
        <v>108</v>
      </c>
      <c r="C12" s="253"/>
      <c r="D12" s="253"/>
      <c r="E12" s="253"/>
      <c r="F12" s="253"/>
      <c r="G12" s="253"/>
    </row>
    <row r="13" spans="1:11" x14ac:dyDescent="0.25">
      <c r="A13" s="252"/>
      <c r="B13" s="24" t="s">
        <v>109</v>
      </c>
      <c r="C13" s="44" t="s">
        <v>99</v>
      </c>
      <c r="D13" s="44" t="s">
        <v>100</v>
      </c>
      <c r="E13" s="44" t="s">
        <v>101</v>
      </c>
      <c r="F13" s="44" t="s">
        <v>102</v>
      </c>
      <c r="G13" s="44" t="s">
        <v>103</v>
      </c>
      <c r="H13" s="44" t="s">
        <v>104</v>
      </c>
      <c r="I13" s="44" t="s">
        <v>105</v>
      </c>
      <c r="J13" s="44" t="s">
        <v>106</v>
      </c>
      <c r="K13" s="44" t="s">
        <v>107</v>
      </c>
    </row>
    <row r="14" spans="1:11" x14ac:dyDescent="0.25">
      <c r="A14" s="87">
        <v>2021</v>
      </c>
      <c r="B14" s="24"/>
      <c r="C14" s="108">
        <f>C5-$B5</f>
        <v>0</v>
      </c>
      <c r="D14" s="108">
        <f t="shared" ref="C14:F18" si="0">D5-$B5</f>
        <v>0</v>
      </c>
      <c r="E14" s="108">
        <f t="shared" si="0"/>
        <v>0</v>
      </c>
      <c r="F14" s="108">
        <f t="shared" si="0"/>
        <v>0</v>
      </c>
      <c r="G14" s="108">
        <f t="shared" ref="G14:K18" si="1">G5-$B5</f>
        <v>0</v>
      </c>
      <c r="H14" s="108">
        <f t="shared" si="1"/>
        <v>0</v>
      </c>
      <c r="I14" s="108">
        <f t="shared" si="1"/>
        <v>0</v>
      </c>
      <c r="J14" s="108">
        <f t="shared" si="1"/>
        <v>0</v>
      </c>
      <c r="K14" s="108">
        <f t="shared" si="1"/>
        <v>0</v>
      </c>
    </row>
    <row r="15" spans="1:11" x14ac:dyDescent="0.25">
      <c r="A15" s="87">
        <v>2022</v>
      </c>
      <c r="B15" s="24"/>
      <c r="C15" s="108">
        <f t="shared" si="0"/>
        <v>0</v>
      </c>
      <c r="D15" s="108">
        <f t="shared" si="0"/>
        <v>0</v>
      </c>
      <c r="E15" s="108">
        <f t="shared" si="0"/>
        <v>0</v>
      </c>
      <c r="F15" s="108">
        <f t="shared" si="0"/>
        <v>-1623.0685203400199</v>
      </c>
      <c r="G15" s="108">
        <f t="shared" si="1"/>
        <v>-1623.0685203400199</v>
      </c>
      <c r="H15" s="108">
        <f t="shared" si="1"/>
        <v>-1623.0685203400199</v>
      </c>
      <c r="I15" s="108">
        <f t="shared" si="1"/>
        <v>-1623.0685203400199</v>
      </c>
      <c r="J15" s="108">
        <f t="shared" si="1"/>
        <v>-1623.0685203400199</v>
      </c>
      <c r="K15" s="108">
        <f t="shared" si="1"/>
        <v>-1623.0685203400199</v>
      </c>
    </row>
    <row r="16" spans="1:11" x14ac:dyDescent="0.25">
      <c r="A16" s="87">
        <v>2023</v>
      </c>
      <c r="B16" s="24"/>
      <c r="C16" s="108">
        <f t="shared" si="0"/>
        <v>0</v>
      </c>
      <c r="D16" s="108">
        <f t="shared" si="0"/>
        <v>0</v>
      </c>
      <c r="E16" s="108">
        <f t="shared" si="0"/>
        <v>0</v>
      </c>
      <c r="F16" s="108">
        <f t="shared" si="0"/>
        <v>-1635.8711007971101</v>
      </c>
      <c r="G16" s="108">
        <f t="shared" si="1"/>
        <v>-1635.8711007971101</v>
      </c>
      <c r="H16" s="108">
        <f t="shared" si="1"/>
        <v>-1635.8711007971101</v>
      </c>
      <c r="I16" s="108">
        <f t="shared" si="1"/>
        <v>-1635.8711007971101</v>
      </c>
      <c r="J16" s="108">
        <f t="shared" si="1"/>
        <v>-1635.8711007971101</v>
      </c>
      <c r="K16" s="108">
        <f t="shared" si="1"/>
        <v>-1635.8711007971101</v>
      </c>
    </row>
    <row r="17" spans="1:11" x14ac:dyDescent="0.25">
      <c r="A17" s="87">
        <v>2024</v>
      </c>
      <c r="B17" s="24"/>
      <c r="C17" s="108">
        <f t="shared" si="0"/>
        <v>0</v>
      </c>
      <c r="D17" s="108">
        <f t="shared" si="0"/>
        <v>0</v>
      </c>
      <c r="E17" s="108">
        <f t="shared" si="0"/>
        <v>0</v>
      </c>
      <c r="F17" s="108">
        <f t="shared" si="0"/>
        <v>-1621.9526086082399</v>
      </c>
      <c r="G17" s="108">
        <f t="shared" si="1"/>
        <v>-1621.9526086082399</v>
      </c>
      <c r="H17" s="108">
        <f t="shared" si="1"/>
        <v>-1621.9526086082399</v>
      </c>
      <c r="I17" s="108">
        <f t="shared" si="1"/>
        <v>-1621.9526086082399</v>
      </c>
      <c r="J17" s="108">
        <f t="shared" si="1"/>
        <v>-1621.9526086082399</v>
      </c>
      <c r="K17" s="108">
        <f t="shared" si="1"/>
        <v>-1621.9526086082399</v>
      </c>
    </row>
    <row r="18" spans="1:11" x14ac:dyDescent="0.25">
      <c r="A18" s="87">
        <v>2025</v>
      </c>
      <c r="B18" s="24"/>
      <c r="C18" s="108">
        <f>C9-$B9</f>
        <v>0</v>
      </c>
      <c r="D18" s="108">
        <f>D9-$B9</f>
        <v>0</v>
      </c>
      <c r="E18" s="108">
        <f>E9-$B9</f>
        <v>0</v>
      </c>
      <c r="F18" s="108">
        <f t="shared" si="0"/>
        <v>-1588.9842402847801</v>
      </c>
      <c r="G18" s="108">
        <f t="shared" si="1"/>
        <v>-1588.9842402847801</v>
      </c>
      <c r="H18" s="108">
        <f t="shared" si="1"/>
        <v>-1588.9842402847801</v>
      </c>
      <c r="I18" s="108">
        <f>I9-$B9</f>
        <v>-1588.9842402847801</v>
      </c>
      <c r="J18" s="108">
        <f t="shared" si="1"/>
        <v>-1588.9842402847801</v>
      </c>
      <c r="K18" s="108">
        <f t="shared" si="1"/>
        <v>-1588.9842402847801</v>
      </c>
    </row>
  </sheetData>
  <mergeCells count="4">
    <mergeCell ref="A3:A4"/>
    <mergeCell ref="B3:G3"/>
    <mergeCell ref="A12:A13"/>
    <mergeCell ref="B12:G12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111" t="s">
        <v>110</v>
      </c>
      <c r="C4" s="112" t="s">
        <v>111</v>
      </c>
      <c r="D4" s="112" t="s">
        <v>112</v>
      </c>
      <c r="E4" s="112" t="s">
        <v>113</v>
      </c>
      <c r="F4" s="112" t="s">
        <v>114</v>
      </c>
    </row>
    <row r="5" spans="1:6" x14ac:dyDescent="0.25">
      <c r="A5" s="2" t="s">
        <v>11</v>
      </c>
      <c r="B5" s="111">
        <v>5.3476672985517185E-2</v>
      </c>
      <c r="C5" s="111"/>
      <c r="D5" s="111"/>
      <c r="E5" s="111">
        <v>0.12875236669567175</v>
      </c>
      <c r="F5" s="111">
        <v>0.36310159551688348</v>
      </c>
    </row>
    <row r="6" spans="1:6" x14ac:dyDescent="0.25">
      <c r="A6" s="2" t="s">
        <v>8</v>
      </c>
      <c r="B6" s="111">
        <v>5.0204760649369504E-2</v>
      </c>
      <c r="C6" s="111"/>
      <c r="D6" s="111"/>
      <c r="E6" s="111">
        <v>0.20014414173847508</v>
      </c>
      <c r="F6" s="111">
        <v>0.23477832540634516</v>
      </c>
    </row>
    <row r="7" spans="1:6" x14ac:dyDescent="0.25">
      <c r="A7" s="2" t="s">
        <v>5</v>
      </c>
      <c r="B7" s="111">
        <v>4.7211341248418998E-2</v>
      </c>
      <c r="C7" s="111"/>
      <c r="D7" s="111"/>
      <c r="E7" s="111">
        <v>0.24259022558161961</v>
      </c>
      <c r="F7" s="111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986AE2-EA0C-49F5-866A-7411361793F3}"/>
</file>

<file path=customXml/itemProps2.xml><?xml version="1.0" encoding="utf-8"?>
<ds:datastoreItem xmlns:ds="http://schemas.openxmlformats.org/officeDocument/2006/customXml" ds:itemID="{20C36963-744B-40B1-A4F9-35B0A2B5CD22}">
  <ds:schemaRefs>
    <ds:schemaRef ds:uri="61551a5c-c5b0-4157-91ef-0e56f6671ed0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92290d7-b971-4e1d-81ee-28387a7fbc9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164</vt:i4>
      </vt:variant>
    </vt:vector>
  </HeadingPairs>
  <TitlesOfParts>
    <vt:vector size="179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ICF SLR Module (1)</vt:lpstr>
      <vt:lpstr>ICF SLR Module (2)</vt:lpstr>
      <vt:lpstr>ICF SLR Module (3)</vt:lpstr>
      <vt:lpstr>ICF SLR Module (4)</vt:lpstr>
      <vt:lpstr>'CO2 and Temp Alt 0 Alt 1'!ExternalData_1</vt:lpstr>
      <vt:lpstr>'CO2 and Temp Alt 2 Alt 3'!ExternalData_1</vt:lpstr>
      <vt:lpstr>'CO2 and Temp Alt 0 Alt 1'!ExternalData_10</vt:lpstr>
      <vt:lpstr>'CO2 and Temp Alt 2 Alt 3'!ExternalData_10</vt:lpstr>
      <vt:lpstr>'CO2 and Temp Alt 0 Alt 1'!ExternalData_11</vt:lpstr>
      <vt:lpstr>'CO2 and Temp Alt 2 Alt 3'!ExternalData_11</vt:lpstr>
      <vt:lpstr>'CO2 and Temp Alt 0 Alt 1'!ExternalData_12</vt:lpstr>
      <vt:lpstr>'CO2 and Temp Alt 2 Alt 3'!ExternalData_12</vt:lpstr>
      <vt:lpstr>'CO2 and Temp Alt 0 Alt 1'!ExternalData_13</vt:lpstr>
      <vt:lpstr>'CO2 and Temp Alt 2 Alt 3'!ExternalData_13</vt:lpstr>
      <vt:lpstr>'CO2 and Temp Alt 0 Alt 1'!ExternalData_14</vt:lpstr>
      <vt:lpstr>'CO2 and Temp Alt 2 Alt 3'!ExternalData_14</vt:lpstr>
      <vt:lpstr>'CO2 and Temp Alt 0 Alt 1'!ExternalData_15</vt:lpstr>
      <vt:lpstr>'CO2 and Temp Alt 2 Alt 3'!ExternalData_15</vt:lpstr>
      <vt:lpstr>'CO2 and Temp Alt 0 Alt 1'!ExternalData_16</vt:lpstr>
      <vt:lpstr>'CO2 and Temp Alt 2 Alt 3'!ExternalData_16</vt:lpstr>
      <vt:lpstr>'CO2 and Temp Alt 0 Alt 1'!ExternalData_17</vt:lpstr>
      <vt:lpstr>'CO2 and Temp Alt 2 Alt 3'!ExternalData_17</vt:lpstr>
      <vt:lpstr>'CO2 and Temp Alt 0 Alt 1'!ExternalData_18</vt:lpstr>
      <vt:lpstr>'CO2 and Temp Alt 2 Alt 3'!ExternalData_18</vt:lpstr>
      <vt:lpstr>'CO2 and Temp Alt 0 Alt 1'!ExternalData_19</vt:lpstr>
      <vt:lpstr>'CO2 and Temp Alt 2 Alt 3'!ExternalData_19</vt:lpstr>
      <vt:lpstr>'CO2 and Temp Alt 0 Alt 1'!ExternalData_2</vt:lpstr>
      <vt:lpstr>'CO2 and Temp Alt 2 Alt 3'!ExternalData_2</vt:lpstr>
      <vt:lpstr>'CO2 and Temp Alt 0 Alt 1'!ExternalData_20</vt:lpstr>
      <vt:lpstr>'CO2 and Temp Alt 2 Alt 3'!ExternalData_20</vt:lpstr>
      <vt:lpstr>'CO2 and Temp Alt 0 Alt 1'!ExternalData_21</vt:lpstr>
      <vt:lpstr>'CO2 and Temp Alt 2 Alt 3'!ExternalData_21</vt:lpstr>
      <vt:lpstr>'CO2 and Temp Alt 0 Alt 1'!ExternalData_22</vt:lpstr>
      <vt:lpstr>'CO2 and Temp Alt 2 Alt 3'!ExternalData_22</vt:lpstr>
      <vt:lpstr>'CO2 and Temp Alt 0 Alt 1'!ExternalData_23</vt:lpstr>
      <vt:lpstr>'CO2 and Temp Alt 2 Alt 3'!ExternalData_23</vt:lpstr>
      <vt:lpstr>'CO2 and Temp Alt 0 Alt 1'!ExternalData_24</vt:lpstr>
      <vt:lpstr>'CO2 and Temp Alt 2 Alt 3'!ExternalData_24</vt:lpstr>
      <vt:lpstr>'CO2 and Temp Alt 0 Alt 1'!ExternalData_25</vt:lpstr>
      <vt:lpstr>'CO2 and Temp Alt 2 Alt 3'!ExternalData_25</vt:lpstr>
      <vt:lpstr>'CO2 and Temp Alt 0 Alt 1'!ExternalData_26</vt:lpstr>
      <vt:lpstr>'CO2 and Temp Alt 2 Alt 3'!ExternalData_26</vt:lpstr>
      <vt:lpstr>'CO2 and Temp Alt 0 Alt 1'!ExternalData_27</vt:lpstr>
      <vt:lpstr>'CO2 and Temp Alt 2 Alt 3'!ExternalData_27</vt:lpstr>
      <vt:lpstr>'CO2 and Temp Alt 0 Alt 1'!ExternalData_28</vt:lpstr>
      <vt:lpstr>'CO2 and Temp Alt 2 Alt 3'!ExternalData_28</vt:lpstr>
      <vt:lpstr>'CO2 and Temp Alt 0 Alt 1'!ExternalData_29</vt:lpstr>
      <vt:lpstr>'CO2 and Temp Alt 2 Alt 3'!ExternalData_29</vt:lpstr>
      <vt:lpstr>'CO2 and Temp Alt 0 Alt 1'!ExternalData_3</vt:lpstr>
      <vt:lpstr>'CO2 and Temp Alt 2 Alt 3'!ExternalData_3</vt:lpstr>
      <vt:lpstr>'CO2 and Temp Alt 2 Alt 3'!ExternalData_30</vt:lpstr>
      <vt:lpstr>'CO2 and Temp Alt 0 Alt 1'!ExternalData_31</vt:lpstr>
      <vt:lpstr>'CO2 and Temp Alt 2 Alt 3'!ExternalData_31</vt:lpstr>
      <vt:lpstr>'CO2 and Temp Alt 0 Alt 1'!ExternalData_32</vt:lpstr>
      <vt:lpstr>'CO2 and Temp Alt 2 Alt 3'!ExternalData_32</vt:lpstr>
      <vt:lpstr>'CO2 and Temp Alt 0 Alt 1'!ExternalData_33</vt:lpstr>
      <vt:lpstr>'CO2 and Temp Alt 2 Alt 3'!ExternalData_33</vt:lpstr>
      <vt:lpstr>'CO2 and Temp Alt 0 Alt 1'!ExternalData_34</vt:lpstr>
      <vt:lpstr>'CO2 and Temp Alt 2 Alt 3'!ExternalData_34</vt:lpstr>
      <vt:lpstr>'CO2 and Temp Alt 0 Alt 1'!ExternalData_35</vt:lpstr>
      <vt:lpstr>'CO2 and Temp Alt 2 Alt 3'!ExternalData_35</vt:lpstr>
      <vt:lpstr>'CO2 and Temp Alt 0 Alt 1'!ExternalData_36</vt:lpstr>
      <vt:lpstr>'CO2 and Temp Alt 2 Alt 3'!ExternalData_36</vt:lpstr>
      <vt:lpstr>'CO2 and Temp Alt 0 Alt 1'!ExternalData_37</vt:lpstr>
      <vt:lpstr>'CO2 and Temp Alt 2 Alt 3'!ExternalData_37</vt:lpstr>
      <vt:lpstr>'CO2 and Temp Alt 0 Alt 1'!ExternalData_38</vt:lpstr>
      <vt:lpstr>'CO2 and Temp Alt 2 Alt 3'!ExternalData_38</vt:lpstr>
      <vt:lpstr>'CO2 and Temp Alt 0 Alt 1'!ExternalData_39</vt:lpstr>
      <vt:lpstr>'CO2 and Temp Alt 2 Alt 3'!ExternalData_39</vt:lpstr>
      <vt:lpstr>'CO2 and Temp Alt 2 Alt 3'!ExternalData_4</vt:lpstr>
      <vt:lpstr>'CO2 and Temp Alt 0 Alt 1'!ExternalData_40</vt:lpstr>
      <vt:lpstr>'CO2 and Temp Alt 2 Alt 3'!ExternalData_40</vt:lpstr>
      <vt:lpstr>'CO2 and Temp Alt 0 Alt 1'!ExternalData_41</vt:lpstr>
      <vt:lpstr>'CO2 and Temp Alt 2 Alt 3'!ExternalData_41</vt:lpstr>
      <vt:lpstr>'CO2 and Temp Alt 0 Alt 1'!ExternalData_42</vt:lpstr>
      <vt:lpstr>'CO2 and Temp Alt 2 Alt 3'!ExternalData_42</vt:lpstr>
      <vt:lpstr>'CO2 and Temp Alt 0 Alt 1'!ExternalData_43</vt:lpstr>
      <vt:lpstr>'CO2 and Temp Alt 2 Alt 3'!ExternalData_43</vt:lpstr>
      <vt:lpstr>'CO2 and Temp Alt 2 Alt 3'!ExternalData_44</vt:lpstr>
      <vt:lpstr>'CO2 and Temp Alt 0 Alt 1'!ExternalData_45</vt:lpstr>
      <vt:lpstr>'CO2 and Temp Alt 2 Alt 3'!ExternalData_45</vt:lpstr>
      <vt:lpstr>'CO2 and Temp Alt 0 Alt 1'!ExternalData_46</vt:lpstr>
      <vt:lpstr>'CO2 and Temp Alt 2 Alt 3'!ExternalData_46</vt:lpstr>
      <vt:lpstr>'CO2 and Temp Alt 0 Alt 1'!ExternalData_47</vt:lpstr>
      <vt:lpstr>'CO2 and Temp Alt 2 Alt 3'!ExternalData_47</vt:lpstr>
      <vt:lpstr>'CO2 and Temp Alt 0 Alt 1'!ExternalData_48</vt:lpstr>
      <vt:lpstr>'CO2 and Temp Alt 2 Alt 3'!ExternalData_48</vt:lpstr>
      <vt:lpstr>'CO2 and Temp Alt 0 Alt 1'!ExternalData_49</vt:lpstr>
      <vt:lpstr>'CO2 and Temp Alt 2 Alt 3'!ExternalData_49</vt:lpstr>
      <vt:lpstr>'CO2 and Temp Alt 0 Alt 1'!ExternalData_5</vt:lpstr>
      <vt:lpstr>'CO2 and Temp Alt 2 Alt 3'!ExternalData_5</vt:lpstr>
      <vt:lpstr>'CO2 and Temp Alt 0 Alt 1'!ExternalData_50</vt:lpstr>
      <vt:lpstr>'CO2 and Temp Alt 2 Alt 3'!ExternalData_50</vt:lpstr>
      <vt:lpstr>'CO2 and Temp Alt 0 Alt 1'!ExternalData_51</vt:lpstr>
      <vt:lpstr>'CO2 and Temp Alt 2 Alt 3'!ExternalData_51</vt:lpstr>
      <vt:lpstr>'CO2 and Temp Alt 0 Alt 1'!ExternalData_52</vt:lpstr>
      <vt:lpstr>'CO2 and Temp Alt 2 Alt 3'!ExternalData_52</vt:lpstr>
      <vt:lpstr>'CO2 and Temp Alt 0 Alt 1'!ExternalData_53</vt:lpstr>
      <vt:lpstr>'CO2 and Temp Alt 2 Alt 3'!ExternalData_53</vt:lpstr>
      <vt:lpstr>'CO2 and Temp Alt 2 Alt 3'!ExternalData_54</vt:lpstr>
      <vt:lpstr>'CO2 and Temp Alt 0 Alt 1'!ExternalData_55</vt:lpstr>
      <vt:lpstr>'CO2 and Temp Alt 2 Alt 3'!ExternalData_55</vt:lpstr>
      <vt:lpstr>'CO2 and Temp Alt 0 Alt 1'!ExternalData_56</vt:lpstr>
      <vt:lpstr>'CO2 and Temp Alt 2 Alt 3'!ExternalData_56</vt:lpstr>
      <vt:lpstr>'CO2 and Temp Alt 0 Alt 1'!ExternalData_57</vt:lpstr>
      <vt:lpstr>'CO2 and Temp Alt 0 Alt 1'!ExternalData_58</vt:lpstr>
      <vt:lpstr>'CO2 and Temp Alt 2 Alt 3'!ExternalData_58</vt:lpstr>
      <vt:lpstr>'CO2 and Temp Alt 0 Alt 1'!ExternalData_59</vt:lpstr>
      <vt:lpstr>'CO2 and Temp Alt 2 Alt 3'!ExternalData_59</vt:lpstr>
      <vt:lpstr>'CO2 and Temp Alt 0 Alt 1'!ExternalData_6</vt:lpstr>
      <vt:lpstr>'CO2 and Temp Alt 2 Alt 3'!ExternalData_6</vt:lpstr>
      <vt:lpstr>'CO2 and Temp Alt 0 Alt 1'!ExternalData_60</vt:lpstr>
      <vt:lpstr>'CO2 and Temp Alt 2 Alt 3'!ExternalData_60</vt:lpstr>
      <vt:lpstr>'CO2 and Temp Alt 0 Alt 1'!ExternalData_61</vt:lpstr>
      <vt:lpstr>'CO2 and Temp Alt 2 Alt 3'!ExternalData_61</vt:lpstr>
      <vt:lpstr>'CO2 and Temp Alt 0 Alt 1'!ExternalData_62</vt:lpstr>
      <vt:lpstr>'CO2 and Temp Alt 2 Alt 3'!ExternalData_62</vt:lpstr>
      <vt:lpstr>'CO2 and Temp Alt 0 Alt 1'!ExternalData_63</vt:lpstr>
      <vt:lpstr>'CO2 and Temp Alt 2 Alt 3'!ExternalData_63</vt:lpstr>
      <vt:lpstr>'CO2 and Temp Alt 0 Alt 1'!ExternalData_64</vt:lpstr>
      <vt:lpstr>'CO2 and Temp Alt 2 Alt 3'!ExternalData_64</vt:lpstr>
      <vt:lpstr>'CO2 and Temp Alt 0 Alt 1'!ExternalData_65</vt:lpstr>
      <vt:lpstr>'CO2 and Temp Alt 2 Alt 3'!ExternalData_65</vt:lpstr>
      <vt:lpstr>'CO2 and Temp Alt 0 Alt 1'!ExternalData_66</vt:lpstr>
      <vt:lpstr>'CO2 and Temp Alt 2 Alt 3'!ExternalData_66</vt:lpstr>
      <vt:lpstr>'CO2 and Temp Alt 0 Alt 1'!ExternalData_67</vt:lpstr>
      <vt:lpstr>'CO2 and Temp Alt 2 Alt 3'!ExternalData_67</vt:lpstr>
      <vt:lpstr>'CO2 and Temp Alt 0 Alt 1'!ExternalData_68</vt:lpstr>
      <vt:lpstr>'CO2 and Temp Alt 0 Alt 1'!ExternalData_69</vt:lpstr>
      <vt:lpstr>'CO2 and Temp Alt 0 Alt 1'!ExternalData_7</vt:lpstr>
      <vt:lpstr>'CO2 and Temp Alt 2 Alt 3'!ExternalData_7</vt:lpstr>
      <vt:lpstr>'CO2 and Temp Alt 0 Alt 1'!ExternalData_70</vt:lpstr>
      <vt:lpstr>'CO2 and Temp Alt 0 Alt 1'!ExternalData_72</vt:lpstr>
      <vt:lpstr>'CO2 and Temp Alt 0 Alt 1'!ExternalData_8</vt:lpstr>
      <vt:lpstr>'CO2 and Temp Alt 2 Alt 3'!ExternalData_8</vt:lpstr>
      <vt:lpstr>'CO2 and Temp Alt 0 Alt 1'!ExternalData_9</vt:lpstr>
      <vt:lpstr>'CO2 and Temp Alt 2 Alt 3'!ExternalData_9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2023-10-04T19:02:48Z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