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A8F3878F-E8D8-4111-B4D1-D0CA08A07004}" xr6:coauthVersionLast="47" xr6:coauthVersionMax="47" xr10:uidLastSave="{00000000-0000-0000-0000-000000000000}"/>
  <bookViews>
    <workbookView xWindow="-110" yWindow="-110" windowWidth="19420" windowHeight="10420" tabRatio="737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CO2 and Temp Alt 4 Alt 5" sheetId="57" r:id="rId12"/>
    <sheet name="ICF SLR Module (1)" sheetId="58" r:id="rId13"/>
    <sheet name="ICF SLR Module (2)" sheetId="59" r:id="rId14"/>
    <sheet name="ICF SLR Module (3)" sheetId="60" r:id="rId15"/>
    <sheet name="ICF SLR Module (4)" sheetId="61" r:id="rId16"/>
    <sheet name="ICF SLR Module (5)" sheetId="62" r:id="rId17"/>
  </sheets>
  <externalReferences>
    <externalReference r:id="rId18"/>
    <externalReference r:id="rId19"/>
  </externalReferences>
  <definedNames>
    <definedName name="ExternalData_1" localSheetId="9">'CO2 and Temp Alt 0 Alt 1'!$A$1:$H$356</definedName>
    <definedName name="ExternalData_1" localSheetId="10">'CO2 and Temp Alt 2 Alt 3'!$A$1:$H$356</definedName>
    <definedName name="ExternalData_1" localSheetId="11">'CO2 and Temp Alt 4 Alt 5'!$A$1:$H$356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0" localSheetId="11">'CO2 and Temp Alt 4 Alt 5'!$A$1:$H$356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1" localSheetId="11">'CO2 and Temp Alt 4 Alt 5'!$A$1:$H$356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2" localSheetId="11">'CO2 and Temp Alt 4 Alt 5'!$A$1:$H$356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3" localSheetId="11">'CO2 and Temp Alt 4 Alt 5'!$A$1:$H$356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4" localSheetId="11">'CO2 and Temp Alt 4 Alt 5'!$A$1:$H$356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5" localSheetId="11">'CO2 and Temp Alt 4 Alt 5'!$A$1:$H$356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6" localSheetId="11">'CO2 and Temp Alt 4 Alt 5'!$A$1:$H$356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7" localSheetId="11">'CO2 and Temp Alt 4 Alt 5'!$A$1:$H$356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8" localSheetId="11">'CO2 and Temp Alt 4 Alt 5'!$A$1:$H$356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19" localSheetId="11">'CO2 and Temp Alt 4 Alt 5'!$A$1:$H$356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" localSheetId="11">'CO2 and Temp Alt 4 Alt 5'!$A$1:$H$356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0" localSheetId="11">'CO2 and Temp Alt 4 Alt 5'!$A$1:$H$356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1" localSheetId="11">'CO2 and Temp Alt 4 Alt 5'!$A$1:$H$356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2" localSheetId="11">'CO2 and Temp Alt 4 Alt 5'!$A$1:$H$356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3" localSheetId="11">'CO2 and Temp Alt 4 Alt 5'!$A$1:$H$356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4" localSheetId="11">'CO2 and Temp Alt 4 Alt 5'!$A$1:$H$356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5" localSheetId="11">'CO2 and Temp Alt 4 Alt 5'!$A$1:$H$356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6" localSheetId="11">'CO2 and Temp Alt 4 Alt 5'!$A$1:$H$356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7" localSheetId="11">'CO2 and Temp Alt 4 Alt 5'!$A$1:$H$356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8" localSheetId="11">'CO2 and Temp Alt 4 Alt 5'!$A$1:$H$356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29" localSheetId="11">'CO2 and Temp Alt 4 Alt 5'!$A$1:$H$356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" localSheetId="11">'CO2 and Temp Alt 4 Alt 5'!$A$1:$H$356</definedName>
    <definedName name="ExternalData_30" localSheetId="10">'CO2 and Temp Alt 2 Alt 3'!$A$1:$H$356</definedName>
    <definedName name="ExternalData_30" localSheetId="11">'CO2 and Temp Alt 4 Alt 5'!$A$1:$H$356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1" localSheetId="11">'CO2 and Temp Alt 4 Alt 5'!$A$1:$H$356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2" localSheetId="11">'CO2 and Temp Alt 4 Alt 5'!$A$1:$H$356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3" localSheetId="11">'CO2 and Temp Alt 4 Alt 5'!$A$1:$H$356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4" localSheetId="11">'CO2 and Temp Alt 4 Alt 5'!$A$1:$H$356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5" localSheetId="11">'CO2 and Temp Alt 4 Alt 5'!$A$1:$H$356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6" localSheetId="11">'CO2 and Temp Alt 4 Alt 5'!$A$1:$H$356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7" localSheetId="11">'CO2 and Temp Alt 4 Alt 5'!$A$1:$H$356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8" localSheetId="11">'CO2 and Temp Alt 4 Alt 5'!$A$1:$H$356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39" localSheetId="11">'CO2 and Temp Alt 4 Alt 5'!$A$1:$H$356</definedName>
    <definedName name="ExternalData_4" localSheetId="10">'CO2 and Temp Alt 2 Alt 3'!$A$1:$H$356</definedName>
    <definedName name="ExternalData_4" localSheetId="11">'CO2 and Temp Alt 4 Alt 5'!$A$1:$H$356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0" localSheetId="11">'CO2 and Temp Alt 4 Alt 5'!$A$1:$H$356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1" localSheetId="11">'CO2 and Temp Alt 4 Alt 5'!$A$1:$H$356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2" localSheetId="11">'CO2 and Temp Alt 4 Alt 5'!$A$1:$H$356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3" localSheetId="11">'CO2 and Temp Alt 4 Alt 5'!$A$1:$H$356</definedName>
    <definedName name="ExternalData_44" localSheetId="10">'CO2 and Temp Alt 2 Alt 3'!$A$1:$H$356</definedName>
    <definedName name="ExternalData_44" localSheetId="11">'CO2 and Temp Alt 4 Alt 5'!$A$1:$H$356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5" localSheetId="11">'CO2 and Temp Alt 4 Alt 5'!$A$1:$H$356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6" localSheetId="11">'CO2 and Temp Alt 4 Alt 5'!$A$1:$H$356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7" localSheetId="11">'CO2 and Temp Alt 4 Alt 5'!$A$1:$H$356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8" localSheetId="11">'CO2 and Temp Alt 4 Alt 5'!$A$1:$H$356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49" localSheetId="11">'CO2 and Temp Alt 4 Alt 5'!$A$1:$H$356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" localSheetId="11">'CO2 and Temp Alt 4 Alt 5'!$A$1:$H$356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0" localSheetId="11">'CO2 and Temp Alt 4 Alt 5'!$A$1:$H$356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1" localSheetId="11">'CO2 and Temp Alt 4 Alt 5'!$A$1:$H$356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2" localSheetId="11">'CO2 and Temp Alt 4 Alt 5'!$A$1:$H$356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3" localSheetId="11">'CO2 and Temp Alt 4 Alt 5'!$A$1:$H$356</definedName>
    <definedName name="ExternalData_54" localSheetId="10">'CO2 and Temp Alt 2 Alt 3'!$A$1:$H$356</definedName>
    <definedName name="ExternalData_54" localSheetId="11">'CO2 and Temp Alt 4 Alt 5'!$A$1:$H$356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5" localSheetId="11">'CO2 and Temp Alt 4 Alt 5'!$A$1:$F$31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6" localSheetId="11">'CO2 and Temp Alt 4 Alt 5'!$A$1:$DU$31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8" localSheetId="11">'CO2 and Temp Alt 4 Alt 5'!$A$1:$DU$31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59" localSheetId="11">'CO2 and Temp Alt 4 Alt 5'!$A$1:$DU$31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" localSheetId="11">'CO2 and Temp Alt 4 Alt 5'!$A$1:$H$356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0" localSheetId="11">'CO2 and Temp Alt 4 Alt 5'!$A$1:$DP$31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1" localSheetId="11">'CO2 and Temp Alt 4 Alt 5'!$A$1:$DP$31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2" localSheetId="11">'CO2 and Temp Alt 4 Alt 5'!$A$1:$DP$21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3" localSheetId="11">'CO2 and Temp Alt 4 Alt 5'!$A$1:$DP$21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4" localSheetId="11">'CO2 and Temp Alt 4 Alt 5'!$A$1:$DP$21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5" localSheetId="11">'CO2 and Temp Alt 4 Alt 5'!$A$1:$DP$21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6" localSheetId="11">'CO2 and Temp Alt 4 Alt 5'!$A$1:$DP$31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7" localSheetId="11">'CO2 and Temp Alt 4 Alt 5'!$A$1:$DP$31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8" localSheetId="11">'CO2 and Temp Alt 4 Alt 5'!$A$1:$DP$31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69" localSheetId="11">'CO2 and Temp Alt 4 Alt 5'!$A$1:$DP$31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" localSheetId="11">'CO2 and Temp Alt 4 Alt 5'!$A$1:$H$356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0" localSheetId="11">'CO2 and Temp Alt 4 Alt 5'!$A$1:$DP$31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1" localSheetId="11">'CO2 and Temp Alt 4 Alt 5'!$A$1:$DP$31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2" localSheetId="11">'CO2 and Temp Alt 4 Alt 5'!$A$1:$DP$31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76" localSheetId="10">'CO2 and Temp Alt 2 Alt 3'!$A$1:$DP$31</definedName>
    <definedName name="ExternalData_76" localSheetId="11">'CO2 and Temp Alt 4 Alt 5'!$A$1:$DP$31</definedName>
    <definedName name="ExternalData_77" localSheetId="9">'CO2 and Temp Alt 0 Alt 1'!$A$1:$DP$31</definedName>
    <definedName name="ExternalData_77" localSheetId="10">'CO2 and Temp Alt 2 Alt 3'!$A$1:$DP$31</definedName>
    <definedName name="ExternalData_77" localSheetId="11">'CO2 and Temp Alt 4 Alt 5'!$A$1:$DP$31</definedName>
    <definedName name="ExternalData_78" localSheetId="9">'CO2 and Temp Alt 0 Alt 1'!$A$1:$DP$31</definedName>
    <definedName name="ExternalData_78" localSheetId="10">'CO2 and Temp Alt 2 Alt 3'!$A$1:$DP$31</definedName>
    <definedName name="ExternalData_78" localSheetId="11">'CO2 and Temp Alt 4 Alt 5'!$A$1:$DP$31</definedName>
    <definedName name="ExternalData_79" localSheetId="9">'CO2 and Temp Alt 0 Alt 1'!$A$1:$DP$31</definedName>
    <definedName name="ExternalData_79" localSheetId="10">'CO2 and Temp Alt 2 Alt 3'!$A$1:$DP$31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8" localSheetId="11">'CO2 and Temp Alt 4 Alt 5'!$A$1:$H$356</definedName>
    <definedName name="ExternalData_80" localSheetId="9">'CO2 and Temp Alt 0 Alt 1'!$A$1:$DP$31</definedName>
    <definedName name="ExternalData_81" localSheetId="9">'CO2 and Temp Alt 0 Alt 1'!$A$1:$DP$31</definedName>
    <definedName name="ExternalData_82" localSheetId="9">'CO2 and Temp Alt 0 Alt 1'!$A$1:$DP$31</definedName>
    <definedName name="ExternalData_83" localSheetId="9">'CO2 and Temp Alt 0 Alt 1'!$A$1:$DP$31</definedName>
    <definedName name="ExternalData_9" localSheetId="9">'CO2 and Temp Alt 0 Alt 1'!$A$1:$H$356</definedName>
    <definedName name="ExternalData_9" localSheetId="10">'CO2 and Temp Alt 2 Alt 3'!$A$1:$H$356</definedName>
    <definedName name="ExternalData_9" localSheetId="11">'CO2 and Temp Alt 4 Alt 5'!$A$1:$H$356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62" l="1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15" i="62"/>
  <c r="K7" i="2" l="1"/>
  <c r="K8" i="2"/>
  <c r="K9" i="2"/>
  <c r="K10" i="2"/>
  <c r="J7" i="2"/>
  <c r="J8" i="2"/>
  <c r="J9" i="2"/>
  <c r="J10" i="2"/>
  <c r="I10" i="2"/>
  <c r="I9" i="2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15" i="61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G7" i="2"/>
  <c r="H7" i="2"/>
  <c r="G8" i="2"/>
  <c r="H8" i="2"/>
  <c r="G9" i="2"/>
  <c r="H9" i="2"/>
  <c r="G10" i="2"/>
  <c r="H10" i="2"/>
  <c r="G11" i="2"/>
  <c r="H11" i="2"/>
  <c r="F11" i="2"/>
  <c r="F10" i="2"/>
  <c r="F9" i="2"/>
  <c r="F8" i="2"/>
  <c r="F7" i="2"/>
  <c r="D11" i="2" l="1"/>
  <c r="E11" i="2"/>
  <c r="C11" i="2"/>
  <c r="D10" i="2"/>
  <c r="E10" i="2"/>
  <c r="C10" i="2"/>
  <c r="D9" i="2"/>
  <c r="E9" i="2"/>
  <c r="C9" i="2"/>
  <c r="D8" i="2"/>
  <c r="E8" i="2"/>
  <c r="C8" i="2"/>
  <c r="D7" i="2"/>
  <c r="E7" i="2"/>
  <c r="C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H22" i="2"/>
  <c r="G22" i="2"/>
  <c r="F22" i="2"/>
  <c r="H21" i="2"/>
  <c r="G21" i="2"/>
  <c r="F21" i="2"/>
  <c r="H20" i="2"/>
  <c r="G20" i="2"/>
  <c r="F20" i="2"/>
  <c r="H19" i="2"/>
  <c r="G19" i="2"/>
  <c r="F19" i="2"/>
  <c r="E21" i="2" l="1"/>
  <c r="E19" i="2"/>
  <c r="E22" i="2"/>
  <c r="D20" i="2"/>
  <c r="E20" i="2"/>
  <c r="D21" i="2"/>
  <c r="D22" i="2"/>
  <c r="D19" i="2"/>
  <c r="C20" i="2"/>
  <c r="C19" i="2"/>
  <c r="C21" i="2"/>
  <c r="C22" i="2"/>
  <c r="J21" i="2" l="1"/>
  <c r="J20" i="2"/>
  <c r="J19" i="2"/>
  <c r="K19" i="2"/>
  <c r="K21" i="2"/>
  <c r="K20" i="2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9" i="6"/>
  <c r="D8" i="6"/>
  <c r="D7" i="6"/>
  <c r="D6" i="6"/>
  <c r="D5" i="6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T10" i="2"/>
  <c r="X9" i="2"/>
  <c r="W9" i="2"/>
  <c r="V9" i="2"/>
  <c r="T9" i="2"/>
  <c r="X8" i="2"/>
  <c r="W8" i="2"/>
  <c r="V8" i="2"/>
  <c r="T8" i="2"/>
  <c r="X7" i="2"/>
  <c r="W7" i="2"/>
  <c r="V7" i="2"/>
  <c r="T7" i="2"/>
  <c r="E14" i="1"/>
  <c r="P5" i="2" l="1"/>
  <c r="Q5" i="2"/>
  <c r="O5" i="2"/>
  <c r="E36" i="62"/>
  <c r="E35" i="62"/>
  <c r="F35" i="62" s="1"/>
  <c r="E27" i="62"/>
  <c r="F27" i="62" s="1"/>
  <c r="E26" i="62"/>
  <c r="F26" i="62" s="1"/>
  <c r="G17" i="62"/>
  <c r="H17" i="62" s="1"/>
  <c r="H4" i="62"/>
  <c r="G4" i="62"/>
  <c r="F4" i="62"/>
  <c r="E4" i="62"/>
  <c r="D4" i="62"/>
  <c r="E37" i="61"/>
  <c r="F37" i="61" s="1"/>
  <c r="E31" i="61"/>
  <c r="G34" i="61"/>
  <c r="H34" i="61" s="1"/>
  <c r="E22" i="61"/>
  <c r="H4" i="61"/>
  <c r="G4" i="61"/>
  <c r="F4" i="61"/>
  <c r="E4" i="61"/>
  <c r="D4" i="61"/>
  <c r="E32" i="60"/>
  <c r="E24" i="60"/>
  <c r="G15" i="60"/>
  <c r="H4" i="60"/>
  <c r="G4" i="60"/>
  <c r="F4" i="60"/>
  <c r="E4" i="60"/>
  <c r="D4" i="60"/>
  <c r="E37" i="59"/>
  <c r="E32" i="59"/>
  <c r="F32" i="59" s="1"/>
  <c r="E25" i="59"/>
  <c r="F25" i="59" s="1"/>
  <c r="E19" i="59"/>
  <c r="H4" i="59"/>
  <c r="G4" i="59"/>
  <c r="F4" i="59"/>
  <c r="E4" i="59"/>
  <c r="D4" i="59"/>
  <c r="E36" i="58"/>
  <c r="F36" i="58" s="1"/>
  <c r="E28" i="58"/>
  <c r="F28" i="58" s="1"/>
  <c r="E16" i="58"/>
  <c r="H4" i="58"/>
  <c r="G4" i="58"/>
  <c r="F4" i="58"/>
  <c r="E4" i="58"/>
  <c r="D4" i="58"/>
  <c r="E37" i="62"/>
  <c r="E28" i="62"/>
  <c r="G15" i="62"/>
  <c r="H15" i="62" s="1"/>
  <c r="E15" i="62"/>
  <c r="E32" i="61"/>
  <c r="E24" i="61"/>
  <c r="E17" i="61"/>
  <c r="F17" i="61" s="1"/>
  <c r="E15" i="61"/>
  <c r="E15" i="60"/>
  <c r="F15" i="60" s="1"/>
  <c r="E22" i="59"/>
  <c r="E15" i="59"/>
  <c r="F15" i="59" s="1"/>
  <c r="E30" i="58"/>
  <c r="G17" i="58"/>
  <c r="H17" i="58" s="1"/>
  <c r="F15" i="58"/>
  <c r="E15" i="58"/>
  <c r="P11" i="2"/>
  <c r="P34" i="2" s="1"/>
  <c r="Q11" i="2"/>
  <c r="Q34" i="2" s="1"/>
  <c r="O11" i="2"/>
  <c r="O34" i="2" s="1"/>
  <c r="N11" i="2"/>
  <c r="E34" i="62" l="1"/>
  <c r="F34" i="62" s="1"/>
  <c r="G16" i="62"/>
  <c r="H16" i="62" s="1"/>
  <c r="G19" i="61"/>
  <c r="H19" i="61" s="1"/>
  <c r="E30" i="61"/>
  <c r="F30" i="61" s="1"/>
  <c r="J30" i="61" s="1"/>
  <c r="H15" i="60"/>
  <c r="J15" i="60"/>
  <c r="E33" i="60"/>
  <c r="E30" i="60"/>
  <c r="F30" i="60" s="1"/>
  <c r="E22" i="60"/>
  <c r="F22" i="60" s="1"/>
  <c r="E34" i="60"/>
  <c r="F34" i="60" s="1"/>
  <c r="E23" i="60"/>
  <c r="F23" i="60" s="1"/>
  <c r="E26" i="59"/>
  <c r="F26" i="59" s="1"/>
  <c r="J26" i="59" s="1"/>
  <c r="G15" i="59"/>
  <c r="E33" i="59"/>
  <c r="F33" i="59" s="1"/>
  <c r="E34" i="59"/>
  <c r="F34" i="59" s="1"/>
  <c r="G37" i="59"/>
  <c r="H37" i="59" s="1"/>
  <c r="E35" i="59"/>
  <c r="E36" i="59"/>
  <c r="F36" i="59" s="1"/>
  <c r="E26" i="58"/>
  <c r="F26" i="58" s="1"/>
  <c r="J26" i="58" s="1"/>
  <c r="F32" i="61"/>
  <c r="F37" i="62"/>
  <c r="F37" i="59"/>
  <c r="F33" i="60"/>
  <c r="G19" i="58"/>
  <c r="H19" i="58" s="1"/>
  <c r="E37" i="60"/>
  <c r="G26" i="61"/>
  <c r="H26" i="61" s="1"/>
  <c r="E24" i="62"/>
  <c r="G36" i="58"/>
  <c r="H36" i="58" s="1"/>
  <c r="G32" i="58"/>
  <c r="H32" i="58" s="1"/>
  <c r="G28" i="58"/>
  <c r="H28" i="58" s="1"/>
  <c r="G24" i="58"/>
  <c r="H24" i="58" s="1"/>
  <c r="G20" i="58"/>
  <c r="H20" i="58" s="1"/>
  <c r="E19" i="58"/>
  <c r="G37" i="58"/>
  <c r="H37" i="58" s="1"/>
  <c r="G33" i="58"/>
  <c r="H33" i="58" s="1"/>
  <c r="G29" i="58"/>
  <c r="H29" i="58" s="1"/>
  <c r="G25" i="58"/>
  <c r="H25" i="58" s="1"/>
  <c r="G21" i="58"/>
  <c r="H21" i="58" s="1"/>
  <c r="E20" i="58"/>
  <c r="G34" i="58"/>
  <c r="H34" i="58" s="1"/>
  <c r="G30" i="58"/>
  <c r="H30" i="58" s="1"/>
  <c r="G26" i="58"/>
  <c r="H26" i="58" s="1"/>
  <c r="G22" i="58"/>
  <c r="H22" i="58" s="1"/>
  <c r="E21" i="58"/>
  <c r="G18" i="58"/>
  <c r="H18" i="58" s="1"/>
  <c r="E17" i="58"/>
  <c r="F16" i="58"/>
  <c r="J16" i="58" s="1"/>
  <c r="G23" i="62"/>
  <c r="H23" i="62" s="1"/>
  <c r="E31" i="62"/>
  <c r="G16" i="58"/>
  <c r="H16" i="58" s="1"/>
  <c r="E18" i="58"/>
  <c r="E37" i="58"/>
  <c r="G32" i="59"/>
  <c r="H32" i="59" s="1"/>
  <c r="F22" i="59"/>
  <c r="G29" i="59"/>
  <c r="H29" i="59" s="1"/>
  <c r="G30" i="60"/>
  <c r="H30" i="60" s="1"/>
  <c r="E17" i="60"/>
  <c r="E28" i="60"/>
  <c r="E35" i="61"/>
  <c r="E21" i="62"/>
  <c r="E32" i="62"/>
  <c r="G33" i="61"/>
  <c r="H33" i="61" s="1"/>
  <c r="G25" i="62"/>
  <c r="H25" i="62" s="1"/>
  <c r="F19" i="59"/>
  <c r="F24" i="61"/>
  <c r="E31" i="58"/>
  <c r="E34" i="58"/>
  <c r="E23" i="59"/>
  <c r="E20" i="59"/>
  <c r="G22" i="59"/>
  <c r="H22" i="59" s="1"/>
  <c r="E27" i="59"/>
  <c r="F24" i="60"/>
  <c r="E31" i="60"/>
  <c r="G27" i="60"/>
  <c r="H27" i="60" s="1"/>
  <c r="E35" i="60"/>
  <c r="G37" i="60"/>
  <c r="H37" i="60" s="1"/>
  <c r="G36" i="61"/>
  <c r="H36" i="61" s="1"/>
  <c r="G28" i="61"/>
  <c r="H28" i="61" s="1"/>
  <c r="G20" i="61"/>
  <c r="H20" i="61" s="1"/>
  <c r="E18" i="61"/>
  <c r="G37" i="61"/>
  <c r="H37" i="61" s="1"/>
  <c r="G29" i="61"/>
  <c r="H29" i="61" s="1"/>
  <c r="G21" i="61"/>
  <c r="H21" i="61" s="1"/>
  <c r="E19" i="61"/>
  <c r="G30" i="61"/>
  <c r="H30" i="61" s="1"/>
  <c r="G22" i="61"/>
  <c r="H22" i="61" s="1"/>
  <c r="E20" i="61"/>
  <c r="G31" i="61"/>
  <c r="H31" i="61" s="1"/>
  <c r="G23" i="61"/>
  <c r="H23" i="61" s="1"/>
  <c r="E21" i="61"/>
  <c r="G15" i="61"/>
  <c r="H15" i="61" s="1"/>
  <c r="G32" i="61"/>
  <c r="H32" i="61" s="1"/>
  <c r="G24" i="61"/>
  <c r="H24" i="61" s="1"/>
  <c r="G16" i="61"/>
  <c r="H16" i="61" s="1"/>
  <c r="G17" i="61"/>
  <c r="H17" i="61" s="1"/>
  <c r="E28" i="61"/>
  <c r="E25" i="61"/>
  <c r="G27" i="61"/>
  <c r="H27" i="61" s="1"/>
  <c r="F28" i="62"/>
  <c r="G31" i="62"/>
  <c r="H31" i="62" s="1"/>
  <c r="G21" i="60"/>
  <c r="H21" i="60" s="1"/>
  <c r="E23" i="62"/>
  <c r="E24" i="58"/>
  <c r="E22" i="58"/>
  <c r="F30" i="58"/>
  <c r="J30" i="58" s="1"/>
  <c r="G19" i="60"/>
  <c r="H19" i="60" s="1"/>
  <c r="G29" i="60"/>
  <c r="H29" i="60" s="1"/>
  <c r="G33" i="62"/>
  <c r="H33" i="62" s="1"/>
  <c r="G15" i="58"/>
  <c r="H15" i="58" s="1"/>
  <c r="E29" i="58"/>
  <c r="E32" i="58"/>
  <c r="G31" i="58"/>
  <c r="H31" i="58" s="1"/>
  <c r="E18" i="60"/>
  <c r="G20" i="60"/>
  <c r="H20" i="60" s="1"/>
  <c r="E25" i="60"/>
  <c r="E36" i="60"/>
  <c r="F15" i="61"/>
  <c r="E26" i="61"/>
  <c r="G34" i="62"/>
  <c r="H34" i="62" s="1"/>
  <c r="E25" i="62"/>
  <c r="E22" i="62"/>
  <c r="G24" i="62"/>
  <c r="H24" i="62" s="1"/>
  <c r="E29" i="62"/>
  <c r="E33" i="58"/>
  <c r="G35" i="58"/>
  <c r="H35" i="58" s="1"/>
  <c r="G31" i="59"/>
  <c r="H31" i="59" s="1"/>
  <c r="E27" i="61"/>
  <c r="E30" i="59"/>
  <c r="E27" i="60"/>
  <c r="E25" i="58"/>
  <c r="E28" i="59"/>
  <c r="F35" i="59"/>
  <c r="F32" i="60"/>
  <c r="G35" i="60"/>
  <c r="H35" i="60" s="1"/>
  <c r="F22" i="61"/>
  <c r="J22" i="61" s="1"/>
  <c r="E29" i="61"/>
  <c r="G25" i="61"/>
  <c r="H25" i="61" s="1"/>
  <c r="E36" i="61"/>
  <c r="E33" i="61"/>
  <c r="G35" i="61"/>
  <c r="H35" i="61" s="1"/>
  <c r="J37" i="61"/>
  <c r="F36" i="62"/>
  <c r="E19" i="60"/>
  <c r="G21" i="59"/>
  <c r="H21" i="59" s="1"/>
  <c r="E29" i="59"/>
  <c r="G36" i="60"/>
  <c r="H36" i="60" s="1"/>
  <c r="F31" i="61"/>
  <c r="G27" i="58"/>
  <c r="H27" i="58" s="1"/>
  <c r="E23" i="58"/>
  <c r="E27" i="58"/>
  <c r="E31" i="59"/>
  <c r="G30" i="59"/>
  <c r="H30" i="59" s="1"/>
  <c r="G23" i="58"/>
  <c r="H23" i="58" s="1"/>
  <c r="E35" i="58"/>
  <c r="E24" i="59"/>
  <c r="E21" i="59"/>
  <c r="G23" i="59"/>
  <c r="H23" i="59" s="1"/>
  <c r="E29" i="60"/>
  <c r="E26" i="60"/>
  <c r="G28" i="60"/>
  <c r="H28" i="60" s="1"/>
  <c r="J30" i="60"/>
  <c r="E16" i="61"/>
  <c r="G18" i="61"/>
  <c r="H18" i="61" s="1"/>
  <c r="E23" i="61"/>
  <c r="E34" i="61"/>
  <c r="F15" i="62"/>
  <c r="J15" i="62" s="1"/>
  <c r="E33" i="62"/>
  <c r="E30" i="62"/>
  <c r="G32" i="62"/>
  <c r="H32" i="62" s="1"/>
  <c r="E18" i="59"/>
  <c r="G20" i="59"/>
  <c r="H20" i="59" s="1"/>
  <c r="G28" i="59"/>
  <c r="H28" i="59" s="1"/>
  <c r="G36" i="59"/>
  <c r="H36" i="59" s="1"/>
  <c r="E16" i="60"/>
  <c r="G18" i="60"/>
  <c r="H18" i="60" s="1"/>
  <c r="G26" i="60"/>
  <c r="H26" i="60" s="1"/>
  <c r="G34" i="60"/>
  <c r="H34" i="60" s="1"/>
  <c r="E20" i="62"/>
  <c r="G22" i="62"/>
  <c r="H22" i="62" s="1"/>
  <c r="G30" i="62"/>
  <c r="H30" i="62" s="1"/>
  <c r="E17" i="59"/>
  <c r="G19" i="59"/>
  <c r="H19" i="59" s="1"/>
  <c r="G27" i="59"/>
  <c r="H27" i="59" s="1"/>
  <c r="G35" i="59"/>
  <c r="H35" i="59" s="1"/>
  <c r="G17" i="60"/>
  <c r="H17" i="60" s="1"/>
  <c r="G25" i="60"/>
  <c r="H25" i="60" s="1"/>
  <c r="G33" i="60"/>
  <c r="H33" i="60" s="1"/>
  <c r="E19" i="62"/>
  <c r="G21" i="62"/>
  <c r="H21" i="62" s="1"/>
  <c r="G29" i="62"/>
  <c r="H29" i="62" s="1"/>
  <c r="G37" i="62"/>
  <c r="H37" i="62" s="1"/>
  <c r="E16" i="59"/>
  <c r="G18" i="59"/>
  <c r="H18" i="59" s="1"/>
  <c r="G26" i="59"/>
  <c r="H26" i="59" s="1"/>
  <c r="G34" i="59"/>
  <c r="H34" i="59" s="1"/>
  <c r="G16" i="60"/>
  <c r="H16" i="60" s="1"/>
  <c r="G24" i="60"/>
  <c r="H24" i="60" s="1"/>
  <c r="G32" i="60"/>
  <c r="H32" i="60" s="1"/>
  <c r="E18" i="62"/>
  <c r="G20" i="62"/>
  <c r="H20" i="62" s="1"/>
  <c r="G28" i="62"/>
  <c r="H28" i="62" s="1"/>
  <c r="G36" i="62"/>
  <c r="H36" i="62" s="1"/>
  <c r="G17" i="59"/>
  <c r="H17" i="59" s="1"/>
  <c r="G25" i="59"/>
  <c r="H25" i="59" s="1"/>
  <c r="G33" i="59"/>
  <c r="E21" i="60"/>
  <c r="G23" i="60"/>
  <c r="G31" i="60"/>
  <c r="H31" i="60" s="1"/>
  <c r="E17" i="62"/>
  <c r="F17" i="62" s="1"/>
  <c r="G19" i="62"/>
  <c r="H19" i="62" s="1"/>
  <c r="G27" i="62"/>
  <c r="H27" i="62" s="1"/>
  <c r="G35" i="62"/>
  <c r="H35" i="62" s="1"/>
  <c r="G16" i="59"/>
  <c r="H16" i="59" s="1"/>
  <c r="G24" i="59"/>
  <c r="H24" i="59" s="1"/>
  <c r="E20" i="60"/>
  <c r="G22" i="60"/>
  <c r="H22" i="60" s="1"/>
  <c r="E16" i="62"/>
  <c r="G18" i="62"/>
  <c r="H18" i="62" s="1"/>
  <c r="G26" i="62"/>
  <c r="H26" i="62" s="1"/>
  <c r="P10" i="2"/>
  <c r="Q10" i="2"/>
  <c r="O10" i="2"/>
  <c r="P9" i="2"/>
  <c r="Q9" i="2"/>
  <c r="O9" i="2"/>
  <c r="P8" i="2"/>
  <c r="Q8" i="2"/>
  <c r="O8" i="2"/>
  <c r="J27" i="62" l="1"/>
  <c r="J34" i="62"/>
  <c r="J31" i="61"/>
  <c r="J24" i="60"/>
  <c r="J35" i="59"/>
  <c r="J19" i="59"/>
  <c r="J37" i="59"/>
  <c r="J36" i="58"/>
  <c r="J37" i="62"/>
  <c r="K11" i="2" s="1"/>
  <c r="K22" i="2" s="1"/>
  <c r="J15" i="61"/>
  <c r="J32" i="61"/>
  <c r="J24" i="61"/>
  <c r="J32" i="60"/>
  <c r="J22" i="60"/>
  <c r="J33" i="60"/>
  <c r="J22" i="59"/>
  <c r="H15" i="59"/>
  <c r="J15" i="59" s="1"/>
  <c r="K30" i="61"/>
  <c r="F24" i="59"/>
  <c r="J24" i="59" s="1"/>
  <c r="F27" i="61"/>
  <c r="J27" i="61" s="1"/>
  <c r="F23" i="62"/>
  <c r="J23" i="62" s="1"/>
  <c r="F20" i="58"/>
  <c r="J20" i="58" s="1"/>
  <c r="K30" i="60"/>
  <c r="F36" i="61"/>
  <c r="J36" i="61"/>
  <c r="K36" i="61" s="1"/>
  <c r="F18" i="60"/>
  <c r="J18" i="60" s="1"/>
  <c r="F28" i="60"/>
  <c r="J28" i="60" s="1"/>
  <c r="F21" i="60"/>
  <c r="J21" i="60" s="1"/>
  <c r="F16" i="60"/>
  <c r="J16" i="60" s="1"/>
  <c r="K16" i="60" s="1"/>
  <c r="F33" i="62"/>
  <c r="J33" i="62" s="1"/>
  <c r="F26" i="60"/>
  <c r="J26" i="60" s="1"/>
  <c r="K26" i="60" s="1"/>
  <c r="J32" i="59"/>
  <c r="J36" i="59"/>
  <c r="K36" i="59" s="1"/>
  <c r="F26" i="61"/>
  <c r="J26" i="61" s="1"/>
  <c r="K26" i="61" s="1"/>
  <c r="F19" i="61"/>
  <c r="J19" i="61"/>
  <c r="F20" i="59"/>
  <c r="J20" i="59" s="1"/>
  <c r="J17" i="60"/>
  <c r="F17" i="60"/>
  <c r="F18" i="58"/>
  <c r="J18" i="58" s="1"/>
  <c r="F21" i="58"/>
  <c r="J21" i="58" s="1"/>
  <c r="F23" i="58"/>
  <c r="J23" i="58" s="1"/>
  <c r="F20" i="61"/>
  <c r="J20" i="61"/>
  <c r="F17" i="58"/>
  <c r="J17" i="58" s="1"/>
  <c r="F18" i="62"/>
  <c r="J18" i="62" s="1"/>
  <c r="J17" i="62"/>
  <c r="H33" i="59"/>
  <c r="J33" i="59" s="1"/>
  <c r="F17" i="59"/>
  <c r="J17" i="59" s="1"/>
  <c r="F29" i="60"/>
  <c r="J29" i="60"/>
  <c r="F29" i="61"/>
  <c r="J29" i="61"/>
  <c r="F28" i="59"/>
  <c r="J28" i="59" s="1"/>
  <c r="F33" i="58"/>
  <c r="J33" i="58" s="1"/>
  <c r="J34" i="59"/>
  <c r="J28" i="62"/>
  <c r="F35" i="60"/>
  <c r="J35" i="60" s="1"/>
  <c r="F23" i="59"/>
  <c r="J23" i="59"/>
  <c r="F24" i="62"/>
  <c r="J24" i="62" s="1"/>
  <c r="F16" i="62"/>
  <c r="J16" i="62" s="1"/>
  <c r="K16" i="62" s="1"/>
  <c r="F22" i="62"/>
  <c r="J22" i="62" s="1"/>
  <c r="F21" i="62"/>
  <c r="J21" i="62" s="1"/>
  <c r="F16" i="59"/>
  <c r="J16" i="59" s="1"/>
  <c r="K16" i="59" s="1"/>
  <c r="F25" i="62"/>
  <c r="J25" i="62"/>
  <c r="I11" i="2" s="1"/>
  <c r="F35" i="61"/>
  <c r="J35" i="61" s="1"/>
  <c r="F19" i="62"/>
  <c r="J19" i="62" s="1"/>
  <c r="J25" i="59"/>
  <c r="I8" i="2" s="1"/>
  <c r="F31" i="59"/>
  <c r="J31" i="59"/>
  <c r="J36" i="62"/>
  <c r="K36" i="62" s="1"/>
  <c r="F25" i="58"/>
  <c r="J25" i="58" s="1"/>
  <c r="I7" i="2" s="1"/>
  <c r="F29" i="62"/>
  <c r="J29" i="62" s="1"/>
  <c r="J11" i="2" s="1"/>
  <c r="J22" i="2" s="1"/>
  <c r="F22" i="58"/>
  <c r="J22" i="58" s="1"/>
  <c r="F21" i="61"/>
  <c r="J21" i="61"/>
  <c r="J35" i="62"/>
  <c r="F16" i="61"/>
  <c r="J16" i="61" s="1"/>
  <c r="K16" i="61" s="1"/>
  <c r="J17" i="61"/>
  <c r="H23" i="60"/>
  <c r="J23" i="60"/>
  <c r="F34" i="61"/>
  <c r="J34" i="61" s="1"/>
  <c r="F23" i="61"/>
  <c r="J23" i="61" s="1"/>
  <c r="J28" i="58"/>
  <c r="F29" i="59"/>
  <c r="J29" i="59" s="1"/>
  <c r="F27" i="60"/>
  <c r="J27" i="60" s="1"/>
  <c r="J26" i="62"/>
  <c r="K26" i="62" s="1"/>
  <c r="F36" i="60"/>
  <c r="J36" i="60" s="1"/>
  <c r="K36" i="60" s="1"/>
  <c r="F32" i="58"/>
  <c r="J32" i="58"/>
  <c r="F24" i="58"/>
  <c r="J24" i="58" s="1"/>
  <c r="K24" i="61" s="1"/>
  <c r="J25" i="61"/>
  <c r="F25" i="61"/>
  <c r="F31" i="60"/>
  <c r="J31" i="60" s="1"/>
  <c r="F34" i="58"/>
  <c r="J34" i="58" s="1"/>
  <c r="F31" i="62"/>
  <c r="J31" i="62" s="1"/>
  <c r="F19" i="58"/>
  <c r="J19" i="58" s="1"/>
  <c r="K19" i="59" s="1"/>
  <c r="F37" i="60"/>
  <c r="J37" i="60" s="1"/>
  <c r="K26" i="59"/>
  <c r="F35" i="58"/>
  <c r="J35" i="58" s="1"/>
  <c r="K35" i="59" s="1"/>
  <c r="F33" i="61"/>
  <c r="J33" i="61" s="1"/>
  <c r="F27" i="59"/>
  <c r="J27" i="59" s="1"/>
  <c r="F20" i="60"/>
  <c r="J20" i="60" s="1"/>
  <c r="F30" i="62"/>
  <c r="J30" i="62" s="1"/>
  <c r="K30" i="62" s="1"/>
  <c r="F19" i="60"/>
  <c r="J19" i="60" s="1"/>
  <c r="F37" i="58"/>
  <c r="J37" i="58" s="1"/>
  <c r="F20" i="62"/>
  <c r="J20" i="62" s="1"/>
  <c r="F18" i="59"/>
  <c r="J18" i="59" s="1"/>
  <c r="K18" i="59" s="1"/>
  <c r="F21" i="59"/>
  <c r="J21" i="59" s="1"/>
  <c r="F27" i="58"/>
  <c r="J27" i="58" s="1"/>
  <c r="K27" i="62" s="1"/>
  <c r="F30" i="59"/>
  <c r="J30" i="59" s="1"/>
  <c r="K30" i="59" s="1"/>
  <c r="F25" i="60"/>
  <c r="J25" i="60" s="1"/>
  <c r="F29" i="58"/>
  <c r="J29" i="58" s="1"/>
  <c r="J34" i="60"/>
  <c r="F28" i="61"/>
  <c r="J28" i="61"/>
  <c r="F18" i="61"/>
  <c r="J18" i="61" s="1"/>
  <c r="K18" i="61" s="1"/>
  <c r="F31" i="58"/>
  <c r="J31" i="58" s="1"/>
  <c r="K31" i="61" s="1"/>
  <c r="F32" i="62"/>
  <c r="J32" i="62" s="1"/>
  <c r="J15" i="58"/>
  <c r="O7" i="2"/>
  <c r="O22" i="2"/>
  <c r="O45" i="2" s="1"/>
  <c r="P7" i="2"/>
  <c r="P22" i="2"/>
  <c r="P45" i="2" s="1"/>
  <c r="E29" i="2"/>
  <c r="H29" i="2"/>
  <c r="Q22" i="2"/>
  <c r="Q45" i="2" s="1"/>
  <c r="Q7" i="2"/>
  <c r="K34" i="62" l="1"/>
  <c r="K21" i="62"/>
  <c r="I21" i="2"/>
  <c r="I22" i="2"/>
  <c r="I20" i="2"/>
  <c r="I19" i="2"/>
  <c r="K25" i="60"/>
  <c r="K33" i="60"/>
  <c r="K22" i="59"/>
  <c r="K32" i="60"/>
  <c r="K37" i="59"/>
  <c r="K37" i="61"/>
  <c r="K17" i="59"/>
  <c r="K17" i="61"/>
  <c r="K31" i="62"/>
  <c r="K19" i="60"/>
  <c r="K22" i="62"/>
  <c r="K33" i="62"/>
  <c r="K20" i="60"/>
  <c r="K20" i="62"/>
  <c r="K19" i="62"/>
  <c r="K37" i="60"/>
  <c r="K27" i="60"/>
  <c r="K24" i="60"/>
  <c r="K33" i="59"/>
  <c r="K21" i="60"/>
  <c r="K24" i="62"/>
  <c r="K28" i="59"/>
  <c r="K28" i="60"/>
  <c r="K27" i="61"/>
  <c r="K31" i="60"/>
  <c r="K24" i="59"/>
  <c r="K28" i="61"/>
  <c r="K29" i="62"/>
  <c r="K23" i="62"/>
  <c r="K35" i="60"/>
  <c r="K15" i="60"/>
  <c r="K15" i="59"/>
  <c r="K20" i="61"/>
  <c r="K34" i="60"/>
  <c r="K37" i="62"/>
  <c r="K22" i="60"/>
  <c r="K23" i="61"/>
  <c r="K29" i="61"/>
  <c r="K22" i="61"/>
  <c r="K35" i="62"/>
  <c r="K17" i="62"/>
  <c r="K23" i="59"/>
  <c r="K17" i="60"/>
  <c r="K25" i="61"/>
  <c r="K34" i="61"/>
  <c r="K21" i="61"/>
  <c r="K25" i="62"/>
  <c r="K28" i="62"/>
  <c r="K18" i="62"/>
  <c r="K20" i="59"/>
  <c r="K27" i="59"/>
  <c r="K35" i="61"/>
  <c r="K21" i="59"/>
  <c r="K23" i="60"/>
  <c r="K31" i="59"/>
  <c r="K34" i="59"/>
  <c r="K29" i="60"/>
  <c r="K19" i="61"/>
  <c r="K15" i="61"/>
  <c r="K29" i="59"/>
  <c r="K25" i="59"/>
  <c r="K32" i="61"/>
  <c r="K32" i="62"/>
  <c r="K32" i="59"/>
  <c r="K33" i="61"/>
  <c r="K18" i="60"/>
  <c r="K15" i="62"/>
  <c r="D11" i="1"/>
  <c r="B20" i="2"/>
  <c r="B21" i="2"/>
  <c r="B23" i="2"/>
  <c r="B24" i="2"/>
  <c r="B25" i="2"/>
  <c r="B26" i="2"/>
  <c r="B27" i="2"/>
  <c r="C19" i="1" l="1"/>
  <c r="C21" i="1"/>
  <c r="F32" i="56" l="1"/>
  <c r="J9" i="6" l="1"/>
  <c r="B10" i="7" s="1"/>
  <c r="J5" i="6"/>
  <c r="E18" i="7" l="1"/>
  <c r="D18" i="7"/>
  <c r="C18" i="7"/>
  <c r="C14" i="7"/>
  <c r="E11" i="5"/>
  <c r="C20" i="1"/>
  <c r="D48" i="56" l="1"/>
  <c r="D50" i="56" s="1"/>
  <c r="O16" i="2" l="1"/>
  <c r="L4" i="56" l="1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L32" i="56" l="1"/>
  <c r="L31" i="56" l="1"/>
  <c r="L35" i="56"/>
  <c r="L34" i="56"/>
  <c r="L33" i="56"/>
  <c r="O12" i="2" l="1"/>
  <c r="P12" i="2"/>
  <c r="P15" i="2"/>
  <c r="P16" i="2"/>
  <c r="Q16" i="2"/>
  <c r="O15" i="2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Q14" i="2" l="1"/>
  <c r="P13" i="2"/>
  <c r="O13" i="2"/>
  <c r="Q12" i="2"/>
  <c r="O14" i="2"/>
  <c r="P14" i="2"/>
  <c r="Q13" i="2"/>
  <c r="N37" i="2"/>
  <c r="N48" i="2" s="1"/>
  <c r="N36" i="2"/>
  <c r="N47" i="2" s="1"/>
  <c r="N23" i="2"/>
  <c r="N39" i="2"/>
  <c r="N50" i="2" s="1"/>
  <c r="N26" i="2"/>
  <c r="Q15" i="2" l="1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P20" i="2" l="1"/>
  <c r="P43" i="2" s="1"/>
  <c r="O21" i="2"/>
  <c r="O44" i="2" s="1"/>
  <c r="P19" i="2"/>
  <c r="P42" i="2" s="1"/>
  <c r="Q20" i="2"/>
  <c r="Q43" i="2" s="1"/>
  <c r="Q19" i="2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Q21" i="2" l="1"/>
  <c r="Q44" i="2" s="1"/>
  <c r="P21" i="2"/>
  <c r="P44" i="2" s="1"/>
  <c r="O20" i="2"/>
  <c r="O43" i="2" s="1"/>
  <c r="O19" i="2"/>
  <c r="O42" i="2" s="1"/>
  <c r="K29" i="2" l="1"/>
  <c r="J26" i="2"/>
  <c r="J25" i="2"/>
  <c r="J23" i="2"/>
  <c r="J24" i="2"/>
  <c r="I23" i="2"/>
  <c r="I24" i="2"/>
  <c r="I26" i="2"/>
  <c r="I25" i="2"/>
  <c r="K23" i="2" l="1"/>
  <c r="K25" i="2"/>
  <c r="K26" i="2"/>
  <c r="K24" i="2"/>
  <c r="K18" i="7"/>
  <c r="K14" i="7"/>
  <c r="K17" i="7"/>
  <c r="J8" i="6"/>
  <c r="J7" i="6"/>
  <c r="K16" i="7"/>
  <c r="K15" i="7"/>
  <c r="J6" i="6"/>
  <c r="F15" i="7" l="1"/>
  <c r="G45" i="56" s="1"/>
  <c r="D17" i="7"/>
  <c r="E47" i="56" s="1"/>
  <c r="G18" i="7"/>
  <c r="H48" i="56" s="1"/>
  <c r="G16" i="7"/>
  <c r="H46" i="56" s="1"/>
  <c r="I18" i="7"/>
  <c r="J48" i="56" s="1"/>
  <c r="L44" i="56"/>
  <c r="I15" i="7"/>
  <c r="J45" i="56" s="1"/>
  <c r="H16" i="7"/>
  <c r="I46" i="56" s="1"/>
  <c r="D44" i="56"/>
  <c r="I16" i="7"/>
  <c r="J46" i="56" s="1"/>
  <c r="C15" i="7"/>
  <c r="D45" i="56" s="1"/>
  <c r="F16" i="7"/>
  <c r="G46" i="56" s="1"/>
  <c r="H18" i="7"/>
  <c r="I48" i="56" s="1"/>
  <c r="F48" i="56"/>
  <c r="H14" i="7"/>
  <c r="I44" i="56" s="1"/>
  <c r="I14" i="7"/>
  <c r="J44" i="56" s="1"/>
  <c r="H15" i="7"/>
  <c r="I45" i="56" s="1"/>
  <c r="L47" i="56"/>
  <c r="F18" i="7"/>
  <c r="G48" i="56" s="1"/>
  <c r="L46" i="56"/>
  <c r="J18" i="7"/>
  <c r="K48" i="56" s="1"/>
  <c r="K52" i="56" s="1"/>
  <c r="B11" i="4"/>
  <c r="B12" i="4" s="1"/>
  <c r="J17" i="7"/>
  <c r="K47" i="56" s="1"/>
  <c r="G17" i="7"/>
  <c r="H47" i="56" s="1"/>
  <c r="E17" i="7"/>
  <c r="F47" i="56" s="1"/>
  <c r="J14" i="7"/>
  <c r="K44" i="56" s="1"/>
  <c r="L45" i="56"/>
  <c r="J15" i="7"/>
  <c r="K45" i="56" s="1"/>
  <c r="H17" i="7"/>
  <c r="I47" i="56" s="1"/>
  <c r="D14" i="7"/>
  <c r="E44" i="56" s="1"/>
  <c r="E48" i="56"/>
  <c r="E52" i="56" s="1"/>
  <c r="E14" i="7"/>
  <c r="F44" i="56" s="1"/>
  <c r="F17" i="7"/>
  <c r="G47" i="56" s="1"/>
  <c r="C17" i="7"/>
  <c r="D47" i="56" s="1"/>
  <c r="G14" i="7"/>
  <c r="H44" i="56" s="1"/>
  <c r="E16" i="7"/>
  <c r="F46" i="56" s="1"/>
  <c r="G15" i="7"/>
  <c r="H45" i="56" s="1"/>
  <c r="J16" i="7"/>
  <c r="K46" i="56" s="1"/>
  <c r="I17" i="7"/>
  <c r="J47" i="56" s="1"/>
  <c r="D15" i="7"/>
  <c r="E45" i="56" s="1"/>
  <c r="C16" i="7"/>
  <c r="D46" i="56" s="1"/>
  <c r="F14" i="7"/>
  <c r="G44" i="56" s="1"/>
  <c r="E15" i="7"/>
  <c r="F45" i="56" s="1"/>
  <c r="D16" i="7"/>
  <c r="E46" i="56" s="1"/>
  <c r="L48" i="56"/>
  <c r="F52" i="56" l="1"/>
  <c r="F50" i="56"/>
  <c r="L50" i="56"/>
  <c r="L52" i="56"/>
  <c r="I50" i="56"/>
  <c r="I52" i="56"/>
  <c r="J50" i="56"/>
  <c r="J52" i="56"/>
  <c r="H50" i="56"/>
  <c r="H52" i="56"/>
  <c r="G50" i="56"/>
  <c r="G52" i="56"/>
  <c r="D52" i="56"/>
  <c r="N7" i="4"/>
  <c r="N10" i="4" s="1"/>
  <c r="I11" i="5"/>
  <c r="N8" i="4"/>
  <c r="K50" i="56"/>
  <c r="E50" i="56"/>
  <c r="N12" i="4"/>
  <c r="N13" i="4" s="1"/>
  <c r="B11" i="5"/>
  <c r="B7" i="4"/>
  <c r="B9" i="4" s="1"/>
  <c r="B8" i="4" l="1"/>
  <c r="N9" i="4"/>
  <c r="D11" i="5"/>
  <c r="D7" i="4"/>
  <c r="D11" i="4"/>
  <c r="D12" i="4" s="1"/>
  <c r="H7" i="4"/>
  <c r="H11" i="4"/>
  <c r="H12" i="4" s="1"/>
  <c r="Q8" i="4"/>
  <c r="Q7" i="4"/>
  <c r="Q12" i="4"/>
  <c r="Q13" i="4" s="1"/>
  <c r="F11" i="5"/>
  <c r="F7" i="4"/>
  <c r="F11" i="4"/>
  <c r="F12" i="4" s="1"/>
  <c r="I7" i="4"/>
  <c r="I11" i="4"/>
  <c r="I12" i="4" s="1"/>
  <c r="L57" i="5"/>
  <c r="L43" i="5"/>
  <c r="L48" i="5"/>
  <c r="L53" i="5"/>
  <c r="L52" i="5"/>
  <c r="L35" i="5"/>
  <c r="L34" i="5"/>
  <c r="Y33" i="5"/>
  <c r="L38" i="5"/>
  <c r="L51" i="5"/>
  <c r="L42" i="5"/>
  <c r="L39" i="5"/>
  <c r="X33" i="5"/>
  <c r="L56" i="5"/>
  <c r="L41" i="5"/>
  <c r="L46" i="5"/>
  <c r="L28" i="5"/>
  <c r="L50" i="5"/>
  <c r="L55" i="5"/>
  <c r="L11" i="5"/>
  <c r="L47" i="5"/>
  <c r="U33" i="5"/>
  <c r="L49" i="5"/>
  <c r="L54" i="5"/>
  <c r="L40" i="5"/>
  <c r="L45" i="5"/>
  <c r="L36" i="5"/>
  <c r="L58" i="5"/>
  <c r="L37" i="5"/>
  <c r="L44" i="5"/>
  <c r="Q33" i="5"/>
  <c r="O33" i="5"/>
  <c r="R33" i="5"/>
  <c r="S33" i="5"/>
  <c r="P33" i="5"/>
  <c r="N33" i="5"/>
  <c r="T33" i="5"/>
  <c r="M33" i="5"/>
  <c r="R7" i="4"/>
  <c r="R8" i="4"/>
  <c r="R12" i="4"/>
  <c r="R13" i="4" s="1"/>
  <c r="V7" i="4"/>
  <c r="V8" i="4"/>
  <c r="V12" i="4"/>
  <c r="V13" i="4" s="1"/>
  <c r="C7" i="4"/>
  <c r="C11" i="5"/>
  <c r="C11" i="4"/>
  <c r="C12" i="4" s="1"/>
  <c r="G7" i="4"/>
  <c r="G11" i="4"/>
  <c r="G12" i="4" s="1"/>
  <c r="W7" i="4"/>
  <c r="W8" i="4"/>
  <c r="W12" i="4"/>
  <c r="W13" i="4" s="1"/>
  <c r="U7" i="4"/>
  <c r="U8" i="4"/>
  <c r="U12" i="4"/>
  <c r="U13" i="4" s="1"/>
  <c r="J7" i="4"/>
  <c r="J11" i="4"/>
  <c r="J12" i="4" s="1"/>
  <c r="E7" i="4"/>
  <c r="E11" i="4"/>
  <c r="E12" i="4" s="1"/>
  <c r="K11" i="5"/>
  <c r="P7" i="4"/>
  <c r="P8" i="4"/>
  <c r="P12" i="4"/>
  <c r="P13" i="4" s="1"/>
  <c r="K7" i="4"/>
  <c r="K11" i="4"/>
  <c r="K12" i="4" s="1"/>
  <c r="T7" i="4"/>
  <c r="T8" i="4"/>
  <c r="T12" i="4"/>
  <c r="T13" i="4" s="1"/>
  <c r="J11" i="5"/>
  <c r="O7" i="4"/>
  <c r="O8" i="4"/>
  <c r="O12" i="4"/>
  <c r="O13" i="4" s="1"/>
  <c r="S8" i="4"/>
  <c r="S7" i="4"/>
  <c r="S12" i="4"/>
  <c r="S13" i="4" s="1"/>
  <c r="J31" i="56" l="1"/>
  <c r="I32" i="56"/>
  <c r="H32" i="56"/>
  <c r="K32" i="56"/>
  <c r="H31" i="56"/>
  <c r="I31" i="56"/>
  <c r="J32" i="56"/>
  <c r="K31" i="56"/>
  <c r="E31" i="56" l="1"/>
  <c r="D31" i="56"/>
  <c r="E32" i="56"/>
  <c r="D32" i="56"/>
  <c r="G32" i="56"/>
  <c r="F31" i="56"/>
  <c r="C32" i="56"/>
  <c r="G31" i="56"/>
  <c r="C31" i="56" l="1"/>
  <c r="E33" i="56" l="1"/>
  <c r="E34" i="56"/>
  <c r="D33" i="56"/>
  <c r="K33" i="56" l="1"/>
  <c r="I33" i="56"/>
  <c r="D34" i="56" l="1"/>
  <c r="J33" i="56"/>
  <c r="H33" i="56"/>
  <c r="E35" i="56"/>
  <c r="D35" i="56"/>
  <c r="I34" i="56" l="1"/>
  <c r="K34" i="56"/>
  <c r="H34" i="56"/>
  <c r="H35" i="56" l="1"/>
  <c r="J34" i="56"/>
  <c r="I35" i="56"/>
  <c r="J35" i="56"/>
  <c r="K35" i="56" l="1"/>
  <c r="F33" i="56"/>
  <c r="G33" i="56"/>
  <c r="C33" i="56" l="1"/>
  <c r="F34" i="56" l="1"/>
  <c r="G34" i="56"/>
  <c r="C34" i="56" l="1"/>
  <c r="F35" i="56"/>
  <c r="G35" i="56"/>
  <c r="C35" i="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A09ED402-4C14-4586-974D-7C43EACE9995}" name="CO2OUT_Alt 12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1" xr16:uid="{20516C25-961A-4B4F-8691-8F5854B478F1}" name="CO2OUT_Alt 123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2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6B2FDA49-0D82-4F3E-ABC9-D42FB5CA2655}" name="CO2OUT_Alt 1241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5" xr16:uid="{8C16522F-34DC-4DE3-BF90-0BCED833E270}" name="CO2OUT_Alt 125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6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7" xr16:uid="{609B677E-92C9-4AE2-A1EE-89507AA3E0E1}" name="CO2OUT_Alt 126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8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9" xr16:uid="{FE88D762-1F86-45DC-952C-B22A4DBD3659}" name="CO2OUT_Alt 127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60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7FE29573-12C6-4792-9459-F8448EB563E1}" name="CO2OUT_Alt 12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0BCA7041-2713-4F7A-82BD-C590E8E5096D}" name="CO2OUT_Alt 12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D8DB2DEA-79E1-41A0-A09A-D180C0DDACC9}" name="CO2OUT_Alt 13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857EAF0D-0633-410A-86D0-9C66E90E6FC7}" name="CO2OUT_Alt 13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490C9E4D-56E5-4E85-9D31-408BE40CBC32}" name="CO2OUT_Alt 13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B2830073-B035-4BFB-914E-69A3DA93442E}" name="CO2OUT_Alt 13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05737207-6CBB-446C-BDF5-C9623AA69402}" name="CO2OUT_Alt 13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A9CAE96D-CE73-4574-A639-9589F418400D}" name="CO2OUT_Alt 13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8" xr16:uid="{A96B1CAE-8A5B-45B9-AD6F-1B3CF36BBA09}" name="CO2OUT_Alt 136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0" xr16:uid="{AA57F36B-3647-42F9-AE4A-FC4460C951D3}" name="CO2OUT_Alt 13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1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2" xr16:uid="{6A8C7298-A42E-4198-B626-9D4EEBC4F584}" name="CO2OUT_Alt 13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3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4" xr16:uid="{7EACA983-0D4E-4043-9DE0-C5ADB31325DF}" name="CO2OUT_Alt 13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6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7" xr16:uid="{E9971573-CAC8-491B-B049-2764EA9FB087}" name="CO2OUT_Alt 14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8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9" xr16:uid="{0A258899-031B-477E-B556-18FFF496967D}" name="CO2OUT_Alt 14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1" xr16:uid="{77051F44-F31E-4C61-8921-619E8ECBBC0B}" name="CO2OUT_Alt 14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2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3" xr16:uid="{FEFCB883-9097-4E72-B3E7-0022149B4C6A}" name="CO2OUT_Alt 14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4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5" xr16:uid="{3B525775-A8B8-49EE-831F-8990F5036A85}" name="CO2OUT_Alt 14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6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7" xr16:uid="{86581F96-E4CD-4A21-9E42-459DF6B830B0}" name="CO2OUT_Alt 14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8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9" xr16:uid="{EC5959C1-6112-4C1C-9F9A-403211ACB90E}" name="CO2OUT_Alt 1461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0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1" xr16:uid="{92E353FD-03B6-4957-92EC-5ECF248CA1C7}" name="CO2OUT_Alt 14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2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3" xr16:uid="{3BD8D119-BCFC-453B-ABF6-FB64682D5D70}" name="CO2OUT_Alt 1481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4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5" xr16:uid="{7F5F16DE-E55B-4C57-BC73-139C4A824733}" name="CO2OUT_Alt 149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7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8" xr16:uid="{3DA824DC-2666-4A98-8A59-A7053FED9904}" name="CO2OUT_Alt 150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9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0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1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2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3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14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5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6" xr16:uid="{1DD74542-3DE1-4755-AD26-27BA0F911535}" name="CO2OUT_Alt 210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7" xr16:uid="{DE70DB98-7A65-4837-9946-E614C9FFCD13}" name="CO2OUT_Alt 21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8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9" xr16:uid="{A5900E75-04C0-4B9F-A8A3-77397C31E4E3}" name="CO2OUT_Alt 212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0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1" xr16:uid="{63ABCC56-F8C3-44F7-9724-B75153648039}" name="CO2OUT_Alt 213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2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3" xr16:uid="{2E1D4287-3A91-4054-B1B3-BE5C92561D11}" name="CO2OUT_Alt 214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4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5" xr16:uid="{4A72C448-C097-4F83-838A-F3A114E3F555}" name="CO2OUT_Alt 21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6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7" xr16:uid="{04D67AAF-14F3-4272-B2F0-DF2F96797A3F}" name="CO2OUT_Alt 216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8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29" xr16:uid="{9D16125B-605C-4333-A561-BEA6D292987D}" name="CO2OUT_Alt 21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0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1" xr16:uid="{9FF2300A-60D2-44EC-93BF-2A4202BB8EF9}" name="CO2OUT_Alt 21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2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3" xr16:uid="{59E28E77-2E27-4605-8D9D-78F6C6E89EA1}" name="CO2OUT_Alt 219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4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5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6" xr16:uid="{CB21DE4F-A708-4066-B30A-9E7C6352F3CB}" name="CO2OUT_Alt 220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7" xr16:uid="{62BC57D0-3E0C-4802-8612-E3F33841878E}" name="CO2OUT_Alt 221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8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9" xr16:uid="{5F980889-D50C-4F59-BE65-DF30A09068BA}" name="CO2OUT_Alt 222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0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1" xr16:uid="{114CC957-7AB4-4D57-801E-CD9674270491}" name="CO2OUT_Alt 223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2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3" xr16:uid="{9DCDA38F-B913-4B12-A25D-F6C54341CE62}" name="CO2OUT_Alt 224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4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5" xr16:uid="{510321ED-3CEA-4995-BF30-2677BC71B6D2}" name="CO2OUT_Alt 225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6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7" xr16:uid="{62E4CA1D-5A5C-45AB-849D-5115562D2CEB}" name="CO2OUT_Alt 226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8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9" xr16:uid="{DF09F3C8-795C-44E3-BCF9-295EFADF8A59}" name="CO2OUT_Alt 227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0" xr16:uid="{5AAFA26B-1704-4D1F-AE77-D59EFE1E43B4}" name="CO2OUT_Alt 23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1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2" xr16:uid="{8B0FE6BB-50C2-4F52-BA81-4928D12C495B}" name="CO2OUT_Alt 24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3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4" xr16:uid="{CDA93807-72CB-46F8-9DBA-8C7B23BE8B33}" name="CO2OUT_Alt 2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6" xr16:uid="{34745259-8B2E-4BB4-8A09-FD206181F26A}" name="CO2OUT_Alt 26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7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8" xr16:uid="{FD672C02-3EB2-4943-95A4-7C4B6B843E9C}" name="CO2OUT_Alt 2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9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0" xr16:uid="{0D6B8608-7946-4A38-A45E-B6CB336F8A60}" name="CO2OUT_Alt 2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1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2" xr16:uid="{3D361493-FF2D-4423-9A9E-F2B35AB5EFE8}" name="CO2OUT_Alt 29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3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64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5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66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7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8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69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0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1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2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3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74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5" xr16:uid="{5018A493-1193-4A01-BCE0-59290A52ED85}" name="timeseries_output_Combined_SSP126_Alt 2_Alt 31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6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7" xr16:uid="{3AC3894F-62A7-4967-9D86-F41BAB8F55E5}" name="timeseries_output_Combined_SSP126_Alt 2_Alt 32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8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9" xr16:uid="{DAF7B01D-DBD6-4EFC-A8F8-A6C4F8194DEE}" name="timeseries_output_Combined_SSP126_Alt 2_Alt 3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0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1" xr16:uid="{0D99D944-4E8F-4808-B7EA-1A7A1AB406B9}" name="timeseries_output_Combined_SSP126_Alt 2_Alt 34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2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3" xr16:uid="{4A8A98DA-27EF-4843-989E-10E1FF2E1991}" name="timeseries_output_Combined_SSP126_Alt 2_Alt 35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4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5" xr16:uid="{BF00AB79-D9ED-4E41-937B-8DA305126278}" name="timeseries_output_Combined_SSP126_Alt 2_Alt 36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7" xr16:uid="{866C0537-5A29-45C3-8B00-BB26903B8A62}" name="timeseries_output_Combined_SSP126_Alt 2_Alt 37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8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9" xr16:uid="{55A68321-D6BF-47A3-8C10-CC05A135C09B}" name="timeseries_output_Combined_SSP126_Alt 2_Alt 38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90" xr16:uid="{467E0601-F9A8-41E0-8BEF-1A28B45EAAED}" name="timeseries_output_Combined_SSP126_Alt 2_Alt 39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91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92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3" xr16:uid="{1C9DCDA6-64AF-464E-B1A8-61203D1D3BE4}" name="timeseries_output_Combined_SSP245_Alt 2_Alt 31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4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5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6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7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8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9" xr16:uid="{A1A080D7-D288-4D4D-9108-2A2B86683B79}" name="timeseries_output_Combined_SSP370_Alt 2_Alt 31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0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1" xr16:uid="{3BC50EE6-75D6-44CF-B27A-F70B4F3C1909}" name="timeseries_output_Combined_SSP370_Alt 2_Alt 32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2" xr16:uid="{800EB9A4-90F4-4DDB-B971-01965846D0BF}" name="timeseries_output_Combined_SSP370_Alt 2_Alt 3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3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4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5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6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7" xr16:uid="{88539403-7FBD-4F14-846A-5E9B0DB3309F}" name="timeseries_output_HD_SSP126_Alt 2_Alt 31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8" xr16:uid="{20B8A3B9-D922-4BD3-A546-B5FC83C6D2EC}" name="timeseries_output_HD_SSP126_Alt 2_Alt 32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9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210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1" xr16:uid="{5D811BBE-B16B-40EF-84F2-D991640A0C00}" name="timeseries_output_HD_SSP245_Alt 2_Alt 31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3" xr16:uid="{7E699EC3-6575-4D00-BDE7-4D9392C1434E}" name="timeseries_output_HD_SSP370_Alt 0_Alt 1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4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5" xr16:uid="{C09B8487-4CC8-42EA-ADDD-C2180E944002}" name="timeseries_output_HD_SSP370_Alt 2_Alt 31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6" xr16:uid="{85F8D9B6-E2A5-4175-A476-F54C078A389F}" name="timeseries_output_LD_SSP245_Alt 0_Alt 1" type="6" refreshedVersion="8" background="1" saveData="1">
    <textPr prompt="0" codePage="437" sourceFile="C:\Users\59866\ICF\CAFE - Documents\API\api_output\Output\SSP2-4.5\timeseries_output_LD_SSP245_Alt 0_Alt 1.csv" tab="0" comma="1" consecutive="1">
      <textFields count="5">
        <textField/>
        <textField/>
        <textField/>
        <textField/>
        <textField/>
      </textFields>
    </textPr>
  </connection>
  <connection id="217" xr16:uid="{B21FF803-7B2E-4CC3-84D3-A63AD2D773E7}" name="timeseries_output_LD_SSP245_Alt 2_Alt 3" type="6" refreshedVersion="8" background="1" saveData="1">
    <textPr prompt="0" codePage="437" sourceFile="C:\Users\59866\ICF\CAFE - Documents\API\api_output\Output\SSP2-4.5\timeseries_output_LD_SSP245_Alt 2_Alt 3.csv" tab="0" comma="1" consecutive="1">
      <textFields count="5">
        <textField/>
        <textField/>
        <textField/>
        <textField/>
        <textField/>
      </textFields>
    </textPr>
  </connection>
  <connection id="218" xr16:uid="{2E5C4D2D-1854-41AF-B7B4-3A36C2D9AFE3}" name="timeseries_output_LD_SSP245_Alt 4_Alt 5" type="6" refreshedVersion="8" background="1" saveData="1">
    <textPr prompt="0" codePage="437" sourceFile="C:\Users\59866\ICF\CAFE - Documents\API\api_output\Output\SSP2-4.5\timeseries_output_LD_SSP245_Alt 4_Alt 5.csv" tab="0" comma="1" consecutive="1">
      <textFields count="5">
        <textField/>
        <textField/>
        <textField/>
        <textField/>
        <textField/>
      </textFields>
    </textPr>
  </connection>
  <connection id="219" xr16:uid="{B1E20385-DCC9-4AF5-8FBB-EBBB3C782E6C}" name="timeseries_output_LD_SSP370_Alt 0_Alt 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0" xr16:uid="{DF6B964B-8DF1-4198-A375-D1BBBB3C6A1A}" name="timeseries_output_LD_SSP370_Alt 0_Alt 1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1" xr16:uid="{945EE198-A800-43C9-A5F6-98C5D3D19572}" name="timeseries_output_LD_SSP370_Alt 0_Alt 12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2" xr16:uid="{F186C2F6-3FF8-4F9A-A68B-5BDB3AE6E924}" name="timeseries_output_LD_SSP370_Alt 0_Alt 13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3" xr16:uid="{802B0525-F050-4B30-BA69-0B679D08B560}" name="timeseries_output_LD_SSP370_Alt 0_Alt 14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4" xr16:uid="{6B0A8F06-D01E-4715-923D-1E79CEE21E8A}" name="timeseries_output_LD_SSP370_Alt 2_Alt 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5" xr16:uid="{1F03EC91-664C-49B8-BF83-5E9927AF60BB}" name="timeseries_output_LD_SSP370_Alt 2_Alt 31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6" xr16:uid="{13B49C5D-F807-48E2-815D-F12CF1726824}" name="timeseries_output_LD_SSP370_Alt 2_Alt 32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7" xr16:uid="{BBC129F6-67E8-4C6C-AD1D-AFF0289E1D79}" name="timeseries_output_LD_SSP370_Alt 2_Alt 3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8" xr16:uid="{536D8531-E725-47D4-84FA-20F3EF08F3A1}" name="timeseries_output_LD_SSP370_Alt 4_Alt 5" type="6" refreshedVersion="8" background="1" saveData="1">
    <textPr prompt="0" codePage="437" sourceFile="C:\Users\59866\ICF\CAFE - Documents\API\api_output\Output\SSP3-7.0\timeseries_output_LD_SSP370_Alt 4_Alt 5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<sst xmlns="http://schemas.openxmlformats.org/spreadsheetml/2006/main" count="828" uniqueCount="153">
  <si>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</si>
  <si>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</si>
  <si>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</si>
  <si>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</si>
  <si>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</si>
  <si>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</si>
  <si>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</si>
  <si>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</si>
  <si>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</si>
  <si>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</si>
  <si>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</si>
  <si>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</si>
  <si>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</si>
  <si>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</si>
  <si>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</si>
  <si>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timeseries_output_LD_SSP245_Alt 0_Alt 1</t>
  </si>
  <si>
    <t>Select Sea Level Rise Module</t>
  </si>
  <si>
    <t>timeseries_output_LD_SSP245_Alt 2_Alt 3</t>
  </si>
  <si>
    <t>timeseries_output_LD_SSP245_Alt 4_Alt 5</t>
  </si>
  <si>
    <t>TEXT;</t>
  </si>
  <si>
    <t>.csv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</si>
  <si>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</si>
  <si>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</si>
  <si>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</si>
  <si>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</si>
  <si>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</si>
  <si>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</si>
  <si>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</si>
  <si>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</si>
  <si>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</si>
  <si>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</si>
  <si>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</si>
  <si>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</si>
  <si>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</si>
  <si>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</si>
  <si>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</si>
  <si>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</si>
  <si>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</si>
  <si>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</si>
  <si>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</si>
  <si>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</si>
  <si>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</si>
  <si>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</si>
  <si>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</si>
  <si>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</si>
  <si>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</si>
  <si>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</si>
  <si>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Alt. 0 (No Action)</t>
  </si>
  <si>
    <t>Alt. 1</t>
  </si>
  <si>
    <t>Alt. 2</t>
  </si>
  <si>
    <t>Alt. 3</t>
  </si>
  <si>
    <t>Alt. 4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</si>
  <si>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</si>
  <si>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</si>
  <si>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</si>
  <si>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</si>
  <si>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</si>
  <si>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</si>
  <si>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</si>
  <si>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</si>
  <si>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</si>
  <si>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</si>
  <si>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</si>
  <si>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</si>
  <si>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</si>
  <si>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</si>
  <si>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</si>
  <si>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</si>
  <si>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</si>
  <si>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</si>
  <si>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</si>
  <si>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</si>
  <si>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</si>
  <si>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</si>
  <si>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</si>
  <si>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</si>
  <si>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</si>
  <si>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</si>
  <si>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</si>
  <si>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</si>
  <si>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</si>
  <si>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</si>
  <si>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</si>
  <si>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</si>
  <si>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</si>
  <si>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</si>
  <si>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</si>
  <si>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</si>
  <si>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</si>
  <si>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</si>
  <si>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</si>
  <si>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</si>
  <si>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</si>
  <si>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</si>
  <si>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</si>
  <si>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</si>
  <si>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</si>
  <si>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</si>
  <si>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</si>
  <si>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</si>
  <si>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</si>
  <si>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</si>
  <si>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</si>
  <si>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</si>
  <si>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</si>
  <si>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</si>
  <si>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</si>
  <si>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</si>
  <si>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</si>
  <si>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</si>
  <si>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</si>
  <si>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</si>
  <si>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</si>
  <si>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</si>
  <si>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</si>
  <si>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</si>
  <si>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</si>
  <si>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</si>
  <si>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</si>
  <si>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</si>
  <si>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</si>
  <si>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</si>
  <si>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</si>
  <si>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</si>
  <si>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</si>
  <si>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</si>
  <si>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</si>
  <si>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</si>
  <si>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</si>
  <si>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</si>
  <si>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</si>
  <si>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</si>
  <si>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</si>
  <si>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</si>
  <si>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</si>
  <si>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</si>
  <si>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</si>
  <si>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</si>
  <si>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</si>
  <si>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</si>
  <si>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</si>
  <si>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</si>
  <si>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</si>
  <si>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>Alt 4 - Alt 5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</si>
  <si>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</si>
  <si>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</si>
  <si>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</si>
  <si>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</si>
  <si>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</si>
  <si>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</si>
  <si>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</si>
  <si>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</si>
  <si>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Alt4-Alt0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</si>
</sst>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0" fillId="0" borderId="0" xfId="0" applyNumberFormat="1"/>
    <xf numFmtId="167" fontId="0" fillId="8" borderId="0" xfId="1" applyNumberFormat="1" applyFont="1" applyFill="1" applyBorder="1"/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64" fontId="0" fillId="14" borderId="0" xfId="9" applyNumberFormat="1" applyFont="1" applyFill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5" borderId="15" xfId="0" applyFont="1" applyFill="1" applyBorder="1"/>
    <xf numFmtId="0" fontId="1" fillId="0" borderId="0" xfId="7"/>
    <xf numFmtId="0" fontId="22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0" fontId="23" fillId="0" borderId="10" xfId="0" applyFont="1" applyBorder="1"/>
    <xf numFmtId="166" fontId="23" fillId="0" borderId="24" xfId="0" applyNumberFormat="1" applyFont="1" applyBorder="1" applyAlignment="1">
      <alignment horizontal="right"/>
    </xf>
    <xf numFmtId="166" fontId="23" fillId="0" borderId="25" xfId="0" applyNumberFormat="1" applyFont="1" applyBorder="1"/>
    <xf numFmtId="0" fontId="23" fillId="0" borderId="22" xfId="0" applyFont="1" applyBorder="1"/>
    <xf numFmtId="0" fontId="23" fillId="0" borderId="15" xfId="0" applyFont="1" applyBorder="1"/>
    <xf numFmtId="0" fontId="23" fillId="0" borderId="16" xfId="0" applyFont="1" applyBorder="1"/>
    <xf numFmtId="166" fontId="23" fillId="0" borderId="24" xfId="0" applyNumberFormat="1" applyFont="1" applyBorder="1"/>
    <xf numFmtId="10" fontId="23" fillId="0" borderId="24" xfId="1" applyNumberFormat="1" applyFont="1" applyBorder="1" applyAlignment="1">
      <alignment horizontal="right"/>
    </xf>
    <xf numFmtId="10" fontId="23" fillId="0" borderId="25" xfId="1" applyNumberFormat="1" applyFont="1" applyBorder="1" applyAlignment="1">
      <alignment horizontal="right"/>
    </xf>
    <xf numFmtId="2" fontId="23" fillId="0" borderId="26" xfId="0" applyNumberFormat="1" applyFont="1" applyBorder="1" applyAlignment="1">
      <alignment vertical="center"/>
    </xf>
    <xf numFmtId="166" fontId="23" fillId="0" borderId="26" xfId="0" applyNumberFormat="1" applyFont="1" applyBorder="1" applyAlignment="1">
      <alignment vertical="center"/>
    </xf>
    <xf numFmtId="2" fontId="23" fillId="0" borderId="29" xfId="0" applyNumberFormat="1" applyFont="1" applyBorder="1" applyAlignment="1">
      <alignment vertical="center"/>
    </xf>
    <xf numFmtId="2" fontId="23" fillId="8" borderId="29" xfId="0" applyNumberFormat="1" applyFont="1" applyFill="1" applyBorder="1" applyAlignment="1">
      <alignment vertical="center"/>
    </xf>
    <xf numFmtId="2" fontId="23" fillId="0" borderId="23" xfId="0" applyNumberFormat="1" applyFont="1" applyBorder="1" applyAlignment="1">
      <alignment vertical="center"/>
    </xf>
    <xf numFmtId="166" fontId="23" fillId="0" borderId="23" xfId="0" applyNumberFormat="1" applyFont="1" applyBorder="1" applyAlignment="1">
      <alignment vertical="center"/>
    </xf>
    <xf numFmtId="2" fontId="23" fillId="0" borderId="24" xfId="0" applyNumberFormat="1" applyFont="1" applyBorder="1" applyAlignment="1">
      <alignment vertical="center"/>
    </xf>
    <xf numFmtId="2" fontId="23" fillId="0" borderId="31" xfId="0" applyNumberFormat="1" applyFont="1" applyBorder="1" applyAlignment="1">
      <alignment vertical="center"/>
    </xf>
    <xf numFmtId="166" fontId="23" fillId="0" borderId="27" xfId="0" applyNumberFormat="1" applyFont="1" applyBorder="1" applyAlignment="1">
      <alignment vertical="center"/>
    </xf>
    <xf numFmtId="166" fontId="23" fillId="8" borderId="29" xfId="0" applyNumberFormat="1" applyFont="1" applyFill="1" applyBorder="1" applyAlignment="1">
      <alignment vertical="center"/>
    </xf>
    <xf numFmtId="166" fontId="23" fillId="8" borderId="27" xfId="0" applyNumberFormat="1" applyFont="1" applyFill="1" applyBorder="1" applyAlignment="1">
      <alignment vertical="center"/>
    </xf>
    <xf numFmtId="166" fontId="23" fillId="8" borderId="30" xfId="0" applyNumberFormat="1" applyFont="1" applyFill="1" applyBorder="1" applyAlignment="1">
      <alignment vertical="center"/>
    </xf>
    <xf numFmtId="165" fontId="23" fillId="0" borderId="38" xfId="0" applyNumberFormat="1" applyFont="1" applyBorder="1" applyAlignment="1">
      <alignment vertical="center"/>
    </xf>
    <xf numFmtId="165" fontId="23" fillId="0" borderId="39" xfId="0" applyNumberFormat="1" applyFont="1" applyBorder="1" applyAlignment="1">
      <alignment vertical="center"/>
    </xf>
    <xf numFmtId="165" fontId="23" fillId="0" borderId="40" xfId="0" applyNumberFormat="1" applyFont="1" applyBorder="1" applyAlignment="1">
      <alignment vertical="center"/>
    </xf>
    <xf numFmtId="2" fontId="23" fillId="0" borderId="38" xfId="0" applyNumberFormat="1" applyFont="1" applyBorder="1" applyAlignment="1">
      <alignment vertical="center"/>
    </xf>
    <xf numFmtId="2" fontId="23" fillId="0" borderId="39" xfId="0" applyNumberFormat="1" applyFont="1" applyBorder="1" applyAlignment="1">
      <alignment vertical="center"/>
    </xf>
    <xf numFmtId="2" fontId="23" fillId="0" borderId="4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166" fontId="23" fillId="0" borderId="3" xfId="0" applyNumberFormat="1" applyFont="1" applyBorder="1" applyAlignment="1">
      <alignment vertical="center"/>
    </xf>
    <xf numFmtId="166" fontId="23" fillId="0" borderId="24" xfId="0" applyNumberFormat="1" applyFont="1" applyBorder="1" applyAlignment="1">
      <alignment vertical="center"/>
    </xf>
    <xf numFmtId="166" fontId="23" fillId="0" borderId="31" xfId="0" applyNumberFormat="1" applyFont="1" applyBorder="1" applyAlignment="1">
      <alignment vertical="center"/>
    </xf>
    <xf numFmtId="2" fontId="23" fillId="8" borderId="3" xfId="0" applyNumberFormat="1" applyFont="1" applyFill="1" applyBorder="1" applyAlignment="1">
      <alignment vertical="center"/>
    </xf>
    <xf numFmtId="2" fontId="23" fillId="8" borderId="24" xfId="0" applyNumberFormat="1" applyFont="1" applyFill="1" applyBorder="1" applyAlignment="1">
      <alignment vertical="center"/>
    </xf>
    <xf numFmtId="2" fontId="23" fillId="8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467.15910229999997</c:v>
                </c:pt>
                <c:pt idx="1">
                  <c:v>518.60858910000002</c:v>
                </c:pt>
                <c:pt idx="2">
                  <c:v>558.07150409999997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467.14807680000001</c:v>
                </c:pt>
                <c:pt idx="1">
                  <c:v>518.5921353</c:v>
                </c:pt>
                <c:pt idx="2">
                  <c:v>558.05164639999998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467.14196620000001</c:v>
                </c:pt>
                <c:pt idx="1">
                  <c:v>518.56529939999996</c:v>
                </c:pt>
                <c:pt idx="2">
                  <c:v>557.99072190000004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467.12486899999999</c:v>
                </c:pt>
                <c:pt idx="1">
                  <c:v>518.50313649999998</c:v>
                </c:pt>
                <c:pt idx="2">
                  <c:v>557.85691080000004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  <c:pt idx="0">
                  <c:v>467.06926090000002</c:v>
                </c:pt>
                <c:pt idx="1">
                  <c:v>518.29257719999998</c:v>
                </c:pt>
                <c:pt idx="2">
                  <c:v>557.41153880000002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1.59695626</c:v>
                </c:pt>
                <c:pt idx="11">
                  <c:v>1.7192397770000001</c:v>
                </c:pt>
                <c:pt idx="12">
                  <c:v>1.843448768</c:v>
                </c:pt>
                <c:pt idx="13">
                  <c:v>1.930778807</c:v>
                </c:pt>
                <c:pt idx="14">
                  <c:v>2.014573307</c:v>
                </c:pt>
                <c:pt idx="15">
                  <c:v>2.0647869280000002</c:v>
                </c:pt>
                <c:pt idx="16">
                  <c:v>2.132681974</c:v>
                </c:pt>
                <c:pt idx="17">
                  <c:v>2.1714867189999998</c:v>
                </c:pt>
                <c:pt idx="18">
                  <c:v>2.216902589</c:v>
                </c:pt>
                <c:pt idx="19">
                  <c:v>2.2489750659999999</c:v>
                </c:pt>
                <c:pt idx="20">
                  <c:v>2.268154515</c:v>
                </c:pt>
                <c:pt idx="21">
                  <c:v>2.2956492480000001</c:v>
                </c:pt>
                <c:pt idx="22">
                  <c:v>2.297580907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16.1234323471807</c:v>
                </c:pt>
                <c:pt idx="11">
                  <c:v>18.766799600628026</c:v>
                </c:pt>
                <c:pt idx="12">
                  <c:v>21.599946160345041</c:v>
                </c:pt>
                <c:pt idx="13">
                  <c:v>24.542276699589767</c:v>
                </c:pt>
                <c:pt idx="14">
                  <c:v>27.580890193266129</c:v>
                </c:pt>
                <c:pt idx="15">
                  <c:v>30.637419262186278</c:v>
                </c:pt>
                <c:pt idx="16">
                  <c:v>33.74602712115955</c:v>
                </c:pt>
                <c:pt idx="17">
                  <c:v>36.838841086724031</c:v>
                </c:pt>
                <c:pt idx="18">
                  <c:v>39.928049261572404</c:v>
                </c:pt>
                <c:pt idx="19">
                  <c:v>42.982294415753501</c:v>
                </c:pt>
                <c:pt idx="20">
                  <c:v>45.972041729189804</c:v>
                </c:pt>
                <c:pt idx="21">
                  <c:v>48.916341549850372</c:v>
                </c:pt>
                <c:pt idx="22">
                  <c:v>51.759065186437489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69-40F0-9807-83B1D2EEA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11.400786118488963</c:v>
                </c:pt>
                <c:pt idx="9">
                  <c:v>13.66755591978859</c:v>
                </c:pt>
                <c:pt idx="10">
                  <c:v>16.123082637579945</c:v>
                </c:pt>
                <c:pt idx="11">
                  <c:v>18.766237796542374</c:v>
                </c:pt>
                <c:pt idx="12">
                  <c:v>21.599184529627003</c:v>
                </c:pt>
                <c:pt idx="13">
                  <c:v>24.541306721267858</c:v>
                </c:pt>
                <c:pt idx="14">
                  <c:v>27.57972662013654</c:v>
                </c:pt>
                <c:pt idx="15">
                  <c:v>30.636047459025622</c:v>
                </c:pt>
                <c:pt idx="16">
                  <c:v>33.744457700850496</c:v>
                </c:pt>
                <c:pt idx="17">
                  <c:v>36.837038988123972</c:v>
                </c:pt>
                <c:pt idx="18">
                  <c:v>39.92602033074472</c:v>
                </c:pt>
                <c:pt idx="19">
                  <c:v>42.980060696572167</c:v>
                </c:pt>
                <c:pt idx="20">
                  <c:v>45.969566641206328</c:v>
                </c:pt>
                <c:pt idx="21">
                  <c:v>48.913666731737628</c:v>
                </c:pt>
                <c:pt idx="22">
                  <c:v>51.756200428299692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B-430F-AB58-7805AE666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1.3465349150000001</c:v>
                </c:pt>
                <c:pt idx="9">
                  <c:v>1.475335407</c:v>
                </c:pt>
                <c:pt idx="10">
                  <c:v>1.5968762599999999</c:v>
                </c:pt>
                <c:pt idx="11">
                  <c:v>1.719141477</c:v>
                </c:pt>
                <c:pt idx="12">
                  <c:v>1.843360468</c:v>
                </c:pt>
                <c:pt idx="13">
                  <c:v>1.9306888069999999</c:v>
                </c:pt>
                <c:pt idx="14">
                  <c:v>2.0144916070000001</c:v>
                </c:pt>
                <c:pt idx="15">
                  <c:v>2.0646986279999999</c:v>
                </c:pt>
                <c:pt idx="16">
                  <c:v>2.1325985740000002</c:v>
                </c:pt>
                <c:pt idx="17">
                  <c:v>2.171386719</c:v>
                </c:pt>
                <c:pt idx="18">
                  <c:v>2.2168042890000001</c:v>
                </c:pt>
                <c:pt idx="19">
                  <c:v>2.2488850660000002</c:v>
                </c:pt>
                <c:pt idx="20">
                  <c:v>2.268046215</c:v>
                </c:pt>
                <c:pt idx="21">
                  <c:v>2.2955575480000001</c:v>
                </c:pt>
                <c:pt idx="22">
                  <c:v>2.2974909069999998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B-430F-AB58-7805AE666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1.3465349150000001</c:v>
                </c:pt>
                <c:pt idx="9">
                  <c:v>1.475335407</c:v>
                </c:pt>
                <c:pt idx="10">
                  <c:v>1.5968762599999999</c:v>
                </c:pt>
                <c:pt idx="11">
                  <c:v>1.719141477</c:v>
                </c:pt>
                <c:pt idx="12">
                  <c:v>1.843360468</c:v>
                </c:pt>
                <c:pt idx="13">
                  <c:v>1.9306888069999999</c:v>
                </c:pt>
                <c:pt idx="14">
                  <c:v>2.0144916070000001</c:v>
                </c:pt>
                <c:pt idx="15">
                  <c:v>2.0646986279999999</c:v>
                </c:pt>
                <c:pt idx="16">
                  <c:v>2.1325985740000002</c:v>
                </c:pt>
                <c:pt idx="17">
                  <c:v>2.171386719</c:v>
                </c:pt>
                <c:pt idx="18">
                  <c:v>2.2168042890000001</c:v>
                </c:pt>
                <c:pt idx="19">
                  <c:v>2.2488850660000002</c:v>
                </c:pt>
                <c:pt idx="20">
                  <c:v>2.268046215</c:v>
                </c:pt>
                <c:pt idx="21">
                  <c:v>2.2955575480000001</c:v>
                </c:pt>
                <c:pt idx="22">
                  <c:v>2.2974909069999998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11.400786118488963</c:v>
                </c:pt>
                <c:pt idx="9">
                  <c:v>13.66755591978859</c:v>
                </c:pt>
                <c:pt idx="10">
                  <c:v>16.123082637579945</c:v>
                </c:pt>
                <c:pt idx="11">
                  <c:v>18.766237796542374</c:v>
                </c:pt>
                <c:pt idx="12">
                  <c:v>21.599184529627003</c:v>
                </c:pt>
                <c:pt idx="13">
                  <c:v>24.541306721267858</c:v>
                </c:pt>
                <c:pt idx="14">
                  <c:v>27.57972662013654</c:v>
                </c:pt>
                <c:pt idx="15">
                  <c:v>30.636047459025622</c:v>
                </c:pt>
                <c:pt idx="16">
                  <c:v>33.744457700850496</c:v>
                </c:pt>
                <c:pt idx="17">
                  <c:v>36.837038988123972</c:v>
                </c:pt>
                <c:pt idx="18">
                  <c:v>39.92602033074472</c:v>
                </c:pt>
                <c:pt idx="19">
                  <c:v>42.980060696572167</c:v>
                </c:pt>
                <c:pt idx="20">
                  <c:v>45.969566641206328</c:v>
                </c:pt>
                <c:pt idx="21">
                  <c:v>48.913666731737628</c:v>
                </c:pt>
                <c:pt idx="22">
                  <c:v>51.756200428299692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E-445B-BCEA-32F86301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11.400748919716204</c:v>
                </c:pt>
                <c:pt idx="9">
                  <c:v>13.66750117048273</c:v>
                </c:pt>
                <c:pt idx="10">
                  <c:v>16.122969467686517</c:v>
                </c:pt>
                <c:pt idx="11">
                  <c:v>18.765994529043599</c:v>
                </c:pt>
                <c:pt idx="12">
                  <c:v>21.598815623042068</c:v>
                </c:pt>
                <c:pt idx="13">
                  <c:v>24.540719373022817</c:v>
                </c:pt>
                <c:pt idx="14">
                  <c:v>27.578842609484077</c:v>
                </c:pt>
                <c:pt idx="15">
                  <c:v>30.634822243596656</c:v>
                </c:pt>
                <c:pt idx="16">
                  <c:v>33.742821081699212</c:v>
                </c:pt>
                <c:pt idx="17">
                  <c:v>36.834937827983126</c:v>
                </c:pt>
                <c:pt idx="18">
                  <c:v>39.923399331814139</c:v>
                </c:pt>
                <c:pt idx="19">
                  <c:v>42.97691172967405</c:v>
                </c:pt>
                <c:pt idx="20">
                  <c:v>45.965809984814086</c:v>
                </c:pt>
                <c:pt idx="21">
                  <c:v>48.909295092891945</c:v>
                </c:pt>
                <c:pt idx="22">
                  <c:v>51.751221673656453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1-4032-94EE-20392C01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1.346514915</c:v>
                </c:pt>
                <c:pt idx="9">
                  <c:v>1.475327107</c:v>
                </c:pt>
                <c:pt idx="10">
                  <c:v>1.5968479600000001</c:v>
                </c:pt>
                <c:pt idx="11">
                  <c:v>1.7190797769999999</c:v>
                </c:pt>
                <c:pt idx="12">
                  <c:v>1.8433036679999999</c:v>
                </c:pt>
                <c:pt idx="13">
                  <c:v>1.930590507</c:v>
                </c:pt>
                <c:pt idx="14">
                  <c:v>2.0143599069999998</c:v>
                </c:pt>
                <c:pt idx="15">
                  <c:v>2.0645486279999998</c:v>
                </c:pt>
                <c:pt idx="16">
                  <c:v>2.1324185739999999</c:v>
                </c:pt>
                <c:pt idx="17">
                  <c:v>2.1711833189999998</c:v>
                </c:pt>
                <c:pt idx="18">
                  <c:v>2.2165759889999999</c:v>
                </c:pt>
                <c:pt idx="19">
                  <c:v>2.2486516660000002</c:v>
                </c:pt>
                <c:pt idx="20">
                  <c:v>2.2677745150000002</c:v>
                </c:pt>
                <c:pt idx="21">
                  <c:v>2.2952792479999999</c:v>
                </c:pt>
                <c:pt idx="22">
                  <c:v>2.2972109070000002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1-4032-94EE-20392C01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1.346514915</c:v>
                </c:pt>
                <c:pt idx="9">
                  <c:v>1.475327107</c:v>
                </c:pt>
                <c:pt idx="10">
                  <c:v>1.5968479600000001</c:v>
                </c:pt>
                <c:pt idx="11">
                  <c:v>1.7190797769999999</c:v>
                </c:pt>
                <c:pt idx="12">
                  <c:v>1.8433036679999999</c:v>
                </c:pt>
                <c:pt idx="13">
                  <c:v>1.930590507</c:v>
                </c:pt>
                <c:pt idx="14">
                  <c:v>2.0143599069999998</c:v>
                </c:pt>
                <c:pt idx="15">
                  <c:v>2.0645486279999998</c:v>
                </c:pt>
                <c:pt idx="16">
                  <c:v>2.1324185739999999</c:v>
                </c:pt>
                <c:pt idx="17">
                  <c:v>2.1711833189999998</c:v>
                </c:pt>
                <c:pt idx="18">
                  <c:v>2.2165759889999999</c:v>
                </c:pt>
                <c:pt idx="19">
                  <c:v>2.2486516660000002</c:v>
                </c:pt>
                <c:pt idx="20">
                  <c:v>2.2677745150000002</c:v>
                </c:pt>
                <c:pt idx="21">
                  <c:v>2.2952792479999999</c:v>
                </c:pt>
                <c:pt idx="22">
                  <c:v>2.2972109070000002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11.400748919716204</c:v>
                </c:pt>
                <c:pt idx="9">
                  <c:v>13.66750117048273</c:v>
                </c:pt>
                <c:pt idx="10">
                  <c:v>16.122969467686517</c:v>
                </c:pt>
                <c:pt idx="11">
                  <c:v>18.765994529043599</c:v>
                </c:pt>
                <c:pt idx="12">
                  <c:v>21.598815623042068</c:v>
                </c:pt>
                <c:pt idx="13">
                  <c:v>24.540719373022817</c:v>
                </c:pt>
                <c:pt idx="14">
                  <c:v>27.578842609484077</c:v>
                </c:pt>
                <c:pt idx="15">
                  <c:v>30.634822243596656</c:v>
                </c:pt>
                <c:pt idx="16">
                  <c:v>33.742821081699212</c:v>
                </c:pt>
                <c:pt idx="17">
                  <c:v>36.834937827983126</c:v>
                </c:pt>
                <c:pt idx="18">
                  <c:v>39.923399331814139</c:v>
                </c:pt>
                <c:pt idx="19">
                  <c:v>42.97691172967405</c:v>
                </c:pt>
                <c:pt idx="20">
                  <c:v>45.965809984814086</c:v>
                </c:pt>
                <c:pt idx="21">
                  <c:v>48.909295092891945</c:v>
                </c:pt>
                <c:pt idx="22">
                  <c:v>51.751221673656453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71-43E5-BB0C-984FC5BE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11.400730320354196</c:v>
                </c:pt>
                <c:pt idx="9">
                  <c:v>13.66730152028714</c:v>
                </c:pt>
                <c:pt idx="10">
                  <c:v>16.122466606503366</c:v>
                </c:pt>
                <c:pt idx="11">
                  <c:v>18.765066097180878</c:v>
                </c:pt>
                <c:pt idx="12">
                  <c:v>21.597429144960607</c:v>
                </c:pt>
                <c:pt idx="13">
                  <c:v>24.538743409743358</c:v>
                </c:pt>
                <c:pt idx="14">
                  <c:v>27.576184555108838</c:v>
                </c:pt>
                <c:pt idx="15">
                  <c:v>30.631361272630066</c:v>
                </c:pt>
                <c:pt idx="16">
                  <c:v>33.738465125228387</c:v>
                </c:pt>
                <c:pt idx="17">
                  <c:v>36.829538675550666</c:v>
                </c:pt>
                <c:pt idx="18">
                  <c:v>39.91685193491994</c:v>
                </c:pt>
                <c:pt idx="19">
                  <c:v>42.969217023048692</c:v>
                </c:pt>
                <c:pt idx="20">
                  <c:v>45.956792759027429</c:v>
                </c:pt>
                <c:pt idx="21">
                  <c:v>48.898980542263473</c:v>
                </c:pt>
                <c:pt idx="22">
                  <c:v>51.739628738602448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0-46B4-933C-4E1958C7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1.3465049149999999</c:v>
                </c:pt>
                <c:pt idx="9">
                  <c:v>1.475233907</c:v>
                </c:pt>
                <c:pt idx="10">
                  <c:v>1.5966996600000001</c:v>
                </c:pt>
                <c:pt idx="11">
                  <c:v>1.7188797769999999</c:v>
                </c:pt>
                <c:pt idx="12">
                  <c:v>1.8430970680000001</c:v>
                </c:pt>
                <c:pt idx="13">
                  <c:v>1.930328807</c:v>
                </c:pt>
                <c:pt idx="14">
                  <c:v>2.0140616069999999</c:v>
                </c:pt>
                <c:pt idx="15">
                  <c:v>2.0641986280000002</c:v>
                </c:pt>
                <c:pt idx="16">
                  <c:v>2.1320300740000002</c:v>
                </c:pt>
                <c:pt idx="17">
                  <c:v>2.1707282189999999</c:v>
                </c:pt>
                <c:pt idx="18">
                  <c:v>2.216072789</c:v>
                </c:pt>
                <c:pt idx="19">
                  <c:v>2.2481448660000001</c:v>
                </c:pt>
                <c:pt idx="20">
                  <c:v>2.267182815</c:v>
                </c:pt>
                <c:pt idx="21">
                  <c:v>2.294690948</c:v>
                </c:pt>
                <c:pt idx="22">
                  <c:v>2.296619207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0-46B4-933C-4E1958C7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1.3465049149999999</c:v>
                </c:pt>
                <c:pt idx="9">
                  <c:v>1.475233907</c:v>
                </c:pt>
                <c:pt idx="10">
                  <c:v>1.5966996600000001</c:v>
                </c:pt>
                <c:pt idx="11">
                  <c:v>1.7188797769999999</c:v>
                </c:pt>
                <c:pt idx="12">
                  <c:v>1.8430970680000001</c:v>
                </c:pt>
                <c:pt idx="13">
                  <c:v>1.930328807</c:v>
                </c:pt>
                <c:pt idx="14">
                  <c:v>2.0140616069999999</c:v>
                </c:pt>
                <c:pt idx="15">
                  <c:v>2.0641986280000002</c:v>
                </c:pt>
                <c:pt idx="16">
                  <c:v>2.1320300740000002</c:v>
                </c:pt>
                <c:pt idx="17">
                  <c:v>2.1707282189999999</c:v>
                </c:pt>
                <c:pt idx="18">
                  <c:v>2.216072789</c:v>
                </c:pt>
                <c:pt idx="19">
                  <c:v>2.2481448660000001</c:v>
                </c:pt>
                <c:pt idx="20">
                  <c:v>2.267182815</c:v>
                </c:pt>
                <c:pt idx="21">
                  <c:v>2.294690948</c:v>
                </c:pt>
                <c:pt idx="22">
                  <c:v>2.296619207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11.400730320354196</c:v>
                </c:pt>
                <c:pt idx="9">
                  <c:v>13.66730152028714</c:v>
                </c:pt>
                <c:pt idx="10">
                  <c:v>16.122466606503366</c:v>
                </c:pt>
                <c:pt idx="11">
                  <c:v>18.765066097180878</c:v>
                </c:pt>
                <c:pt idx="12">
                  <c:v>21.597429144960607</c:v>
                </c:pt>
                <c:pt idx="13">
                  <c:v>24.538743409743358</c:v>
                </c:pt>
                <c:pt idx="14">
                  <c:v>27.576184555108838</c:v>
                </c:pt>
                <c:pt idx="15">
                  <c:v>30.631361272630066</c:v>
                </c:pt>
                <c:pt idx="16">
                  <c:v>33.738465125228387</c:v>
                </c:pt>
                <c:pt idx="17">
                  <c:v>36.829538675550666</c:v>
                </c:pt>
                <c:pt idx="18">
                  <c:v>39.91685193491994</c:v>
                </c:pt>
                <c:pt idx="19">
                  <c:v>42.969217023048692</c:v>
                </c:pt>
                <c:pt idx="20">
                  <c:v>45.956792759027429</c:v>
                </c:pt>
                <c:pt idx="21">
                  <c:v>48.898980542263473</c:v>
                </c:pt>
                <c:pt idx="22">
                  <c:v>51.739628738602448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2-40A9-9E6E-833229DA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Alt4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(5)'!$B$15:$B$37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(5)'!$J$15:$J$37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9.3390043503325284</c:v>
                </c:pt>
                <c:pt idx="8">
                  <c:v>11.400584687911342</c:v>
                </c:pt>
                <c:pt idx="9">
                  <c:v>13.666770481494812</c:v>
                </c:pt>
                <c:pt idx="10">
                  <c:v>16.121178399664558</c:v>
                </c:pt>
                <c:pt idx="11">
                  <c:v>18.762342629485445</c:v>
                </c:pt>
                <c:pt idx="12">
                  <c:v>21.593515470028823</c:v>
                </c:pt>
                <c:pt idx="13">
                  <c:v>24.532909948366505</c:v>
                </c:pt>
                <c:pt idx="14">
                  <c:v>27.567964062150384</c:v>
                </c:pt>
                <c:pt idx="15">
                  <c:v>30.620365744576233</c:v>
                </c:pt>
                <c:pt idx="16">
                  <c:v>33.724368752125379</c:v>
                </c:pt>
                <c:pt idx="17">
                  <c:v>36.811893411664784</c:v>
                </c:pt>
                <c:pt idx="18">
                  <c:v>39.895256375794894</c:v>
                </c:pt>
                <c:pt idx="19">
                  <c:v>42.943717162215222</c:v>
                </c:pt>
                <c:pt idx="20">
                  <c:v>45.926711364465113</c:v>
                </c:pt>
                <c:pt idx="21">
                  <c:v>48.864411160482192</c:v>
                </c:pt>
                <c:pt idx="22">
                  <c:v>51.700601022777533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C-4A9A-BE66-00EFE74F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(5)'!$C$15:$C$37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1.2389558810000001</c:v>
                </c:pt>
                <c:pt idx="8">
                  <c:v>1.346436615</c:v>
                </c:pt>
                <c:pt idx="9">
                  <c:v>1.475037707</c:v>
                </c:pt>
                <c:pt idx="10">
                  <c:v>1.59632986</c:v>
                </c:pt>
                <c:pt idx="11">
                  <c:v>1.718199577</c:v>
                </c:pt>
                <c:pt idx="12">
                  <c:v>1.8425638010000001</c:v>
                </c:pt>
                <c:pt idx="13">
                  <c:v>1.929470907</c:v>
                </c:pt>
                <c:pt idx="14">
                  <c:v>2.0130097070000001</c:v>
                </c:pt>
                <c:pt idx="15">
                  <c:v>2.0629837279999999</c:v>
                </c:pt>
                <c:pt idx="16">
                  <c:v>2.1306798740000001</c:v>
                </c:pt>
                <c:pt idx="17">
                  <c:v>2.1691778190000002</c:v>
                </c:pt>
                <c:pt idx="18">
                  <c:v>2.2143397889999998</c:v>
                </c:pt>
                <c:pt idx="19">
                  <c:v>2.246419366</c:v>
                </c:pt>
                <c:pt idx="20">
                  <c:v>2.2651328149999999</c:v>
                </c:pt>
                <c:pt idx="21">
                  <c:v>2.2926562480000001</c:v>
                </c:pt>
                <c:pt idx="22">
                  <c:v>2.2945575069999999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C-4A9A-BE66-00EFE74F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Alt4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(5)'!$B$1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(5)'!$C$15:$C$37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1.2389558810000001</c:v>
                </c:pt>
                <c:pt idx="8">
                  <c:v>1.346436615</c:v>
                </c:pt>
                <c:pt idx="9">
                  <c:v>1.475037707</c:v>
                </c:pt>
                <c:pt idx="10">
                  <c:v>1.59632986</c:v>
                </c:pt>
                <c:pt idx="11">
                  <c:v>1.718199577</c:v>
                </c:pt>
                <c:pt idx="12">
                  <c:v>1.8425638010000001</c:v>
                </c:pt>
                <c:pt idx="13">
                  <c:v>1.929470907</c:v>
                </c:pt>
                <c:pt idx="14">
                  <c:v>2.0130097070000001</c:v>
                </c:pt>
                <c:pt idx="15">
                  <c:v>2.0629837279999999</c:v>
                </c:pt>
                <c:pt idx="16">
                  <c:v>2.1306798740000001</c:v>
                </c:pt>
                <c:pt idx="17">
                  <c:v>2.1691778190000002</c:v>
                </c:pt>
                <c:pt idx="18">
                  <c:v>2.2143397889999998</c:v>
                </c:pt>
                <c:pt idx="19">
                  <c:v>2.246419366</c:v>
                </c:pt>
                <c:pt idx="20">
                  <c:v>2.2651328149999999</c:v>
                </c:pt>
                <c:pt idx="21">
                  <c:v>2.2926562480000001</c:v>
                </c:pt>
                <c:pt idx="22">
                  <c:v>2.2945575069999999</c:v>
                </c:pt>
              </c:numCache>
            </c:numRef>
          </c:xVal>
          <c:yVal>
            <c:numRef>
              <c:f>'ICF SLR Module (5)'!$J$15:$J$37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9.3390043503325284</c:v>
                </c:pt>
                <c:pt idx="8">
                  <c:v>11.400584687911342</c:v>
                </c:pt>
                <c:pt idx="9">
                  <c:v>13.666770481494812</c:v>
                </c:pt>
                <c:pt idx="10">
                  <c:v>16.121178399664558</c:v>
                </c:pt>
                <c:pt idx="11">
                  <c:v>18.762342629485445</c:v>
                </c:pt>
                <c:pt idx="12">
                  <c:v>21.593515470028823</c:v>
                </c:pt>
                <c:pt idx="13">
                  <c:v>24.532909948366505</c:v>
                </c:pt>
                <c:pt idx="14">
                  <c:v>27.567964062150384</c:v>
                </c:pt>
                <c:pt idx="15">
                  <c:v>30.620365744576233</c:v>
                </c:pt>
                <c:pt idx="16">
                  <c:v>33.724368752125379</c:v>
                </c:pt>
                <c:pt idx="17">
                  <c:v>36.811893411664784</c:v>
                </c:pt>
                <c:pt idx="18">
                  <c:v>39.895256375794894</c:v>
                </c:pt>
                <c:pt idx="19">
                  <c:v>42.943717162215222</c:v>
                </c:pt>
                <c:pt idx="20">
                  <c:v>45.926711364465113</c:v>
                </c:pt>
                <c:pt idx="21">
                  <c:v>48.864411160482192</c:v>
                </c:pt>
                <c:pt idx="22">
                  <c:v>51.700601022777533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E-491C-B6F6-206303227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1.102549999995972E-2</c:v>
                </c:pt>
                <c:pt idx="1">
                  <c:v>1.6453800000022056E-2</c:v>
                </c:pt>
                <c:pt idx="2">
                  <c:v>1.9857699999988654E-2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1.7136099999959242E-2</c:v>
                </c:pt>
                <c:pt idx="1">
                  <c:v>4.3289700000059383E-2</c:v>
                </c:pt>
                <c:pt idx="2">
                  <c:v>8.0782199999930526E-2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3.4233299999982592E-2</c:v>
                </c:pt>
                <c:pt idx="1">
                  <c:v>0.10545260000003509</c:v>
                </c:pt>
                <c:pt idx="2">
                  <c:v>0.21459329999993315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  <c:pt idx="0">
                  <c:v>8.9841399999954774E-2</c:v>
                </c:pt>
                <c:pt idx="1">
                  <c:v>0.31601190000003498</c:v>
                </c:pt>
                <c:pt idx="2">
                  <c:v>0.65996529999995346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baseline="0">
                    <a:effectLst/>
                  </a:rPr>
                  <a:t>parts per million (ppm)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1.59695626</c:v>
                </c:pt>
                <c:pt idx="1">
                  <c:v>2.014573307</c:v>
                </c:pt>
                <c:pt idx="2">
                  <c:v>2.297580907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1.5968762599999999</c:v>
                </c:pt>
                <c:pt idx="1">
                  <c:v>2.0144916070000001</c:v>
                </c:pt>
                <c:pt idx="2">
                  <c:v>2.2974909069999998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1.5968479600000001</c:v>
                </c:pt>
                <c:pt idx="1">
                  <c:v>2.0143599069999998</c:v>
                </c:pt>
                <c:pt idx="2">
                  <c:v>2.2972109070000002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1.5966996600000001</c:v>
                </c:pt>
                <c:pt idx="1">
                  <c:v>2.0140616069999999</c:v>
                </c:pt>
                <c:pt idx="2">
                  <c:v>2.296619207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  <c:pt idx="0">
                  <c:v>1.59632986</c:v>
                </c:pt>
                <c:pt idx="1">
                  <c:v>2.0130097070000001</c:v>
                </c:pt>
                <c:pt idx="2">
                  <c:v>2.2945575069999999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8.0000000000080007E-5</c:v>
                </c:pt>
                <c:pt idx="1">
                  <c:v>8.1699999999962358E-5</c:v>
                </c:pt>
                <c:pt idx="2">
                  <c:v>9.0000000000145519E-5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1.082999999999501E-4</c:v>
                </c:pt>
                <c:pt idx="1">
                  <c:v>2.1340000000025228E-4</c:v>
                </c:pt>
                <c:pt idx="2">
                  <c:v>3.6999999999975941E-4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2.5659999999994021E-4</c:v>
                </c:pt>
                <c:pt idx="1">
                  <c:v>5.1170000000011484E-4</c:v>
                </c:pt>
                <c:pt idx="2">
                  <c:v>9.6169999999995426E-4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Alt. 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  <c:pt idx="0">
                  <c:v>6.2640000000002694E-4</c:v>
                </c:pt>
                <c:pt idx="1">
                  <c:v>1.5635999999998873E-3</c:v>
                </c:pt>
                <c:pt idx="2">
                  <c:v>3.0234000000000094E-3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Alt. 4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  <c:pt idx="4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Alt. 4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1100</c:v>
                </c:pt>
                <c:pt idx="3">
                  <c:v>2800</c:v>
                </c:pt>
                <c:pt idx="4">
                  <c:v>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1350.345292</c:v>
                </c:pt>
                <c:pt idx="12">
                  <c:v>1319.186281</c:v>
                </c:pt>
                <c:pt idx="13">
                  <c:v>1287.335417</c:v>
                </c:pt>
                <c:pt idx="14">
                  <c:v>1255.016314</c:v>
                </c:pt>
                <c:pt idx="15">
                  <c:v>1220.5613069999999</c:v>
                </c:pt>
                <c:pt idx="16">
                  <c:v>1183.348667</c:v>
                </c:pt>
                <c:pt idx="17">
                  <c:v>1145.2465460000001</c:v>
                </c:pt>
                <c:pt idx="18">
                  <c:v>1107.353971</c:v>
                </c:pt>
                <c:pt idx="19">
                  <c:v>1070.3238610000001</c:v>
                </c:pt>
                <c:pt idx="20">
                  <c:v>1034.3978830000001</c:v>
                </c:pt>
                <c:pt idx="21">
                  <c:v>999.13223470000003</c:v>
                </c:pt>
                <c:pt idx="22">
                  <c:v>965.85901510000008</c:v>
                </c:pt>
                <c:pt idx="23">
                  <c:v>933.60479370000007</c:v>
                </c:pt>
                <c:pt idx="24">
                  <c:v>900.77308760000005</c:v>
                </c:pt>
                <c:pt idx="25">
                  <c:v>870.55965179999998</c:v>
                </c:pt>
                <c:pt idx="26">
                  <c:v>841.71379779999995</c:v>
                </c:pt>
                <c:pt idx="27">
                  <c:v>814.25822679999999</c:v>
                </c:pt>
                <c:pt idx="28">
                  <c:v>786.66332310000007</c:v>
                </c:pt>
                <c:pt idx="29">
                  <c:v>757.10212339999998</c:v>
                </c:pt>
                <c:pt idx="30">
                  <c:v>726.73130739999999</c:v>
                </c:pt>
                <c:pt idx="31">
                  <c:v>697.17213320000008</c:v>
                </c:pt>
                <c:pt idx="32">
                  <c:v>668.74371250000002</c:v>
                </c:pt>
                <c:pt idx="33">
                  <c:v>638.86208079999994</c:v>
                </c:pt>
                <c:pt idx="34">
                  <c:v>608.10330650000003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1348.3436959999999</c:v>
                </c:pt>
                <c:pt idx="12">
                  <c:v>1315.1448889999999</c:v>
                </c:pt>
                <c:pt idx="13">
                  <c:v>1281.2478410000001</c:v>
                </c:pt>
                <c:pt idx="14">
                  <c:v>1247.695755</c:v>
                </c:pt>
                <c:pt idx="15">
                  <c:v>1211.959298</c:v>
                </c:pt>
                <c:pt idx="16">
                  <c:v>1173.4455210000001</c:v>
                </c:pt>
                <c:pt idx="17">
                  <c:v>1135.019687</c:v>
                </c:pt>
                <c:pt idx="18">
                  <c:v>1097.130944</c:v>
                </c:pt>
                <c:pt idx="19">
                  <c:v>1060.130322</c:v>
                </c:pt>
                <c:pt idx="20">
                  <c:v>1024.0478880000001</c:v>
                </c:pt>
                <c:pt idx="21">
                  <c:v>988.89733699999999</c:v>
                </c:pt>
                <c:pt idx="22">
                  <c:v>955.98711220000007</c:v>
                </c:pt>
                <c:pt idx="23">
                  <c:v>923.82390020000003</c:v>
                </c:pt>
                <c:pt idx="24">
                  <c:v>890.66463920000001</c:v>
                </c:pt>
                <c:pt idx="25">
                  <c:v>860.48662360000003</c:v>
                </c:pt>
                <c:pt idx="26">
                  <c:v>831.65200879999998</c:v>
                </c:pt>
                <c:pt idx="27">
                  <c:v>804.42093920000002</c:v>
                </c:pt>
                <c:pt idx="28">
                  <c:v>776.92325649999998</c:v>
                </c:pt>
                <c:pt idx="29">
                  <c:v>748.47140100000001</c:v>
                </c:pt>
                <c:pt idx="30">
                  <c:v>719.56659939999997</c:v>
                </c:pt>
                <c:pt idx="31">
                  <c:v>691.4945894</c:v>
                </c:pt>
                <c:pt idx="32">
                  <c:v>664.50773849999996</c:v>
                </c:pt>
                <c:pt idx="33">
                  <c:v>635.88303770000005</c:v>
                </c:pt>
                <c:pt idx="34">
                  <c:v>606.14029620000008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1347.6942200000001</c:v>
                </c:pt>
                <c:pt idx="12">
                  <c:v>1313.6398369999999</c:v>
                </c:pt>
                <c:pt idx="13">
                  <c:v>1278.8794499999999</c:v>
                </c:pt>
                <c:pt idx="14">
                  <c:v>1244.407635</c:v>
                </c:pt>
                <c:pt idx="15">
                  <c:v>1207.8107230000001</c:v>
                </c:pt>
                <c:pt idx="16">
                  <c:v>1168.385358</c:v>
                </c:pt>
                <c:pt idx="17">
                  <c:v>1129.552473</c:v>
                </c:pt>
                <c:pt idx="18">
                  <c:v>1091.2312079999999</c:v>
                </c:pt>
                <c:pt idx="19">
                  <c:v>1053.86268</c:v>
                </c:pt>
                <c:pt idx="20">
                  <c:v>1017.624049</c:v>
                </c:pt>
                <c:pt idx="21">
                  <c:v>982.31953129999999</c:v>
                </c:pt>
                <c:pt idx="22">
                  <c:v>949.46892360000004</c:v>
                </c:pt>
                <c:pt idx="23">
                  <c:v>916.5170243</c:v>
                </c:pt>
                <c:pt idx="24">
                  <c:v>882.52448120000008</c:v>
                </c:pt>
                <c:pt idx="25">
                  <c:v>851.06952349999995</c:v>
                </c:pt>
                <c:pt idx="26">
                  <c:v>821.33575729999995</c:v>
                </c:pt>
                <c:pt idx="27">
                  <c:v>793.35511359999998</c:v>
                </c:pt>
                <c:pt idx="28">
                  <c:v>764.77969870000004</c:v>
                </c:pt>
                <c:pt idx="29">
                  <c:v>735.71831479999992</c:v>
                </c:pt>
                <c:pt idx="30">
                  <c:v>706.77873929999998</c:v>
                </c:pt>
                <c:pt idx="31">
                  <c:v>678.63116820000005</c:v>
                </c:pt>
                <c:pt idx="32">
                  <c:v>651.64891499999999</c:v>
                </c:pt>
                <c:pt idx="33">
                  <c:v>623.18069370000001</c:v>
                </c:pt>
                <c:pt idx="34">
                  <c:v>593.89771800000005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1346.8697520000001</c:v>
                </c:pt>
                <c:pt idx="12">
                  <c:v>1311.746453</c:v>
                </c:pt>
                <c:pt idx="13">
                  <c:v>1275.835411</c:v>
                </c:pt>
                <c:pt idx="14">
                  <c:v>1239.312925</c:v>
                </c:pt>
                <c:pt idx="15">
                  <c:v>1200.4573089999999</c:v>
                </c:pt>
                <c:pt idx="16">
                  <c:v>1159.085859</c:v>
                </c:pt>
                <c:pt idx="17">
                  <c:v>1117.7704040000001</c:v>
                </c:pt>
                <c:pt idx="18">
                  <c:v>1076.7623129999999</c:v>
                </c:pt>
                <c:pt idx="19">
                  <c:v>1036.9387429999999</c:v>
                </c:pt>
                <c:pt idx="20">
                  <c:v>998.07463770000004</c:v>
                </c:pt>
                <c:pt idx="21">
                  <c:v>960.60239660000002</c:v>
                </c:pt>
                <c:pt idx="22">
                  <c:v>925.63166899999999</c:v>
                </c:pt>
                <c:pt idx="23">
                  <c:v>891.3083848</c:v>
                </c:pt>
                <c:pt idx="24">
                  <c:v>856.44068000000004</c:v>
                </c:pt>
                <c:pt idx="25">
                  <c:v>824.71149449999996</c:v>
                </c:pt>
                <c:pt idx="26">
                  <c:v>794.48068679999994</c:v>
                </c:pt>
                <c:pt idx="27">
                  <c:v>766.22487520000004</c:v>
                </c:pt>
                <c:pt idx="28">
                  <c:v>737.91822149999996</c:v>
                </c:pt>
                <c:pt idx="29">
                  <c:v>709.655934</c:v>
                </c:pt>
                <c:pt idx="30">
                  <c:v>680.56246179999994</c:v>
                </c:pt>
                <c:pt idx="31">
                  <c:v>652.40244840000003</c:v>
                </c:pt>
                <c:pt idx="32">
                  <c:v>625.11557429999993</c:v>
                </c:pt>
                <c:pt idx="33">
                  <c:v>596.73757069999999</c:v>
                </c:pt>
                <c:pt idx="34">
                  <c:v>567.7226273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1436.757325</c:v>
                      </c:pt>
                      <c:pt idx="7">
                        <c:v>1450.1329310000001</c:v>
                      </c:pt>
                      <c:pt idx="8">
                        <c:v>1438.0149879999999</c:v>
                      </c:pt>
                      <c:pt idx="9">
                        <c:v>1405.595059</c:v>
                      </c:pt>
                      <c:pt idx="10">
                        <c:v>1378.201286</c:v>
                      </c:pt>
                      <c:pt idx="11">
                        <c:v>1345.9466420000001</c:v>
                      </c:pt>
                      <c:pt idx="12">
                        <c:v>1307.8470950000001</c:v>
                      </c:pt>
                      <c:pt idx="13">
                        <c:v>1268.2106409999999</c:v>
                      </c:pt>
                      <c:pt idx="14">
                        <c:v>1226.146156</c:v>
                      </c:pt>
                      <c:pt idx="15">
                        <c:v>1179.7894719999999</c:v>
                      </c:pt>
                      <c:pt idx="16">
                        <c:v>1129.156551</c:v>
                      </c:pt>
                      <c:pt idx="17">
                        <c:v>1078.4874440000001</c:v>
                      </c:pt>
                      <c:pt idx="18">
                        <c:v>1028.623012</c:v>
                      </c:pt>
                      <c:pt idx="19">
                        <c:v>980.2607332</c:v>
                      </c:pt>
                      <c:pt idx="20">
                        <c:v>933.04488929999991</c:v>
                      </c:pt>
                      <c:pt idx="21">
                        <c:v>887.53425809999999</c:v>
                      </c:pt>
                      <c:pt idx="22">
                        <c:v>845.06954529999996</c:v>
                      </c:pt>
                      <c:pt idx="23">
                        <c:v>804.34359560000007</c:v>
                      </c:pt>
                      <c:pt idx="24">
                        <c:v>764.4098747999999</c:v>
                      </c:pt>
                      <c:pt idx="25">
                        <c:v>728.72396589999994</c:v>
                      </c:pt>
                      <c:pt idx="26">
                        <c:v>695.63944060000006</c:v>
                      </c:pt>
                      <c:pt idx="27">
                        <c:v>665.39433829999996</c:v>
                      </c:pt>
                      <c:pt idx="28">
                        <c:v>635.22643620000008</c:v>
                      </c:pt>
                      <c:pt idx="29">
                        <c:v>606.3962894</c:v>
                      </c:pt>
                      <c:pt idx="30">
                        <c:v>579.50555179999992</c:v>
                      </c:pt>
                      <c:pt idx="31">
                        <c:v>553.96237259999998</c:v>
                      </c:pt>
                      <c:pt idx="32">
                        <c:v>529.69606150000004</c:v>
                      </c:pt>
                      <c:pt idx="33">
                        <c:v>505.71153570000001</c:v>
                      </c:pt>
                      <c:pt idx="34">
                        <c:v>481.89547019999998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3"/>
                <c:pt idx="0">
                  <c:v>Alt. 1</c:v>
                </c:pt>
                <c:pt idx="1">
                  <c:v>Alt. 2</c:v>
                </c:pt>
                <c:pt idx="2">
                  <c:v>Alt.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1350.345292</c:v>
                </c:pt>
                <c:pt idx="12">
                  <c:v>1319.186281</c:v>
                </c:pt>
                <c:pt idx="13">
                  <c:v>1287.335417</c:v>
                </c:pt>
                <c:pt idx="14">
                  <c:v>1255.016314</c:v>
                </c:pt>
                <c:pt idx="15">
                  <c:v>1220.5613069999999</c:v>
                </c:pt>
                <c:pt idx="16">
                  <c:v>1183.348667</c:v>
                </c:pt>
                <c:pt idx="17">
                  <c:v>1145.2465460000001</c:v>
                </c:pt>
                <c:pt idx="18">
                  <c:v>1107.353971</c:v>
                </c:pt>
                <c:pt idx="19">
                  <c:v>1070.3238610000001</c:v>
                </c:pt>
                <c:pt idx="20">
                  <c:v>1034.3978830000001</c:v>
                </c:pt>
                <c:pt idx="21">
                  <c:v>999.13223470000003</c:v>
                </c:pt>
                <c:pt idx="22">
                  <c:v>965.85901510000008</c:v>
                </c:pt>
                <c:pt idx="23">
                  <c:v>933.60479370000007</c:v>
                </c:pt>
                <c:pt idx="24">
                  <c:v>900.77308760000005</c:v>
                </c:pt>
                <c:pt idx="25">
                  <c:v>870.55965179999998</c:v>
                </c:pt>
                <c:pt idx="26">
                  <c:v>841.71379779999995</c:v>
                </c:pt>
                <c:pt idx="27">
                  <c:v>814.25822679999999</c:v>
                </c:pt>
                <c:pt idx="28">
                  <c:v>786.66332310000007</c:v>
                </c:pt>
                <c:pt idx="29">
                  <c:v>757.10212339999998</c:v>
                </c:pt>
                <c:pt idx="30">
                  <c:v>726.73130739999999</c:v>
                </c:pt>
                <c:pt idx="31">
                  <c:v>697.17213320000008</c:v>
                </c:pt>
                <c:pt idx="32">
                  <c:v>668.74371250000002</c:v>
                </c:pt>
                <c:pt idx="33">
                  <c:v>638.86208079999994</c:v>
                </c:pt>
                <c:pt idx="34">
                  <c:v>608.10330650000003</c:v>
                </c:pt>
                <c:pt idx="35">
                  <c:v>607.79077686554433</c:v>
                </c:pt>
                <c:pt idx="36">
                  <c:v>607.47824723108863</c:v>
                </c:pt>
                <c:pt idx="37">
                  <c:v>607.16571759663293</c:v>
                </c:pt>
                <c:pt idx="38">
                  <c:v>606.85318796217723</c:v>
                </c:pt>
                <c:pt idx="39">
                  <c:v>606.54065832772164</c:v>
                </c:pt>
                <c:pt idx="40">
                  <c:v>606.22812869326594</c:v>
                </c:pt>
                <c:pt idx="41">
                  <c:v>605.91559905881024</c:v>
                </c:pt>
                <c:pt idx="42">
                  <c:v>605.60306942435454</c:v>
                </c:pt>
                <c:pt idx="43">
                  <c:v>605.29053978989884</c:v>
                </c:pt>
                <c:pt idx="44">
                  <c:v>604.97801015544314</c:v>
                </c:pt>
                <c:pt idx="45">
                  <c:v>604.66548052098756</c:v>
                </c:pt>
                <c:pt idx="46">
                  <c:v>604.35295088653186</c:v>
                </c:pt>
                <c:pt idx="47">
                  <c:v>604.04042125207616</c:v>
                </c:pt>
                <c:pt idx="48">
                  <c:v>603.72789161762046</c:v>
                </c:pt>
                <c:pt idx="49">
                  <c:v>603.41536198316476</c:v>
                </c:pt>
                <c:pt idx="50">
                  <c:v>603.23509911513111</c:v>
                </c:pt>
                <c:pt idx="51">
                  <c:v>603.05483624709757</c:v>
                </c:pt>
                <c:pt idx="52">
                  <c:v>602.87457337906392</c:v>
                </c:pt>
                <c:pt idx="53">
                  <c:v>602.69431051103038</c:v>
                </c:pt>
                <c:pt idx="54">
                  <c:v>602.51404764299696</c:v>
                </c:pt>
                <c:pt idx="55">
                  <c:v>602.33378477496331</c:v>
                </c:pt>
                <c:pt idx="56">
                  <c:v>602.15352190692977</c:v>
                </c:pt>
                <c:pt idx="57">
                  <c:v>601.97325903889612</c:v>
                </c:pt>
                <c:pt idx="58">
                  <c:v>601.79299617086258</c:v>
                </c:pt>
                <c:pt idx="59">
                  <c:v>601.61273330282904</c:v>
                </c:pt>
                <c:pt idx="60">
                  <c:v>601.43247043479539</c:v>
                </c:pt>
                <c:pt idx="61">
                  <c:v>601.25220756676185</c:v>
                </c:pt>
                <c:pt idx="62">
                  <c:v>601.0719446987282</c:v>
                </c:pt>
                <c:pt idx="63">
                  <c:v>600.89168183069467</c:v>
                </c:pt>
                <c:pt idx="64">
                  <c:v>600.71141896266101</c:v>
                </c:pt>
                <c:pt idx="65">
                  <c:v>597.9117363958527</c:v>
                </c:pt>
                <c:pt idx="66">
                  <c:v>595.11205382904427</c:v>
                </c:pt>
                <c:pt idx="67">
                  <c:v>592.31237126223573</c:v>
                </c:pt>
                <c:pt idx="68">
                  <c:v>589.5126886954273</c:v>
                </c:pt>
                <c:pt idx="69">
                  <c:v>586.71300612861899</c:v>
                </c:pt>
                <c:pt idx="70">
                  <c:v>583.91332356181044</c:v>
                </c:pt>
                <c:pt idx="71">
                  <c:v>581.11364099500202</c:v>
                </c:pt>
                <c:pt idx="72">
                  <c:v>578.31395842819359</c:v>
                </c:pt>
                <c:pt idx="73">
                  <c:v>575.51427586138527</c:v>
                </c:pt>
                <c:pt idx="74">
                  <c:v>572.71459329457673</c:v>
                </c:pt>
                <c:pt idx="75">
                  <c:v>569.9149107277683</c:v>
                </c:pt>
                <c:pt idx="76">
                  <c:v>567.11522816095987</c:v>
                </c:pt>
                <c:pt idx="77">
                  <c:v>564.31554559415144</c:v>
                </c:pt>
                <c:pt idx="78">
                  <c:v>561.51586302734302</c:v>
                </c:pt>
                <c:pt idx="79">
                  <c:v>558.71618046053459</c:v>
                </c:pt>
                <c:pt idx="80">
                  <c:v>558.71618046053459</c:v>
                </c:pt>
                <c:pt idx="81">
                  <c:v>558.71618046053459</c:v>
                </c:pt>
                <c:pt idx="82">
                  <c:v>558.71618046053459</c:v>
                </c:pt>
                <c:pt idx="83">
                  <c:v>558.71618046053459</c:v>
                </c:pt>
                <c:pt idx="84">
                  <c:v>558.71618046053459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1348.3436959999999</c:v>
                </c:pt>
                <c:pt idx="12">
                  <c:v>1315.1448889999999</c:v>
                </c:pt>
                <c:pt idx="13">
                  <c:v>1281.2478410000001</c:v>
                </c:pt>
                <c:pt idx="14">
                  <c:v>1247.695755</c:v>
                </c:pt>
                <c:pt idx="15">
                  <c:v>1211.959298</c:v>
                </c:pt>
                <c:pt idx="16">
                  <c:v>1173.4455210000001</c:v>
                </c:pt>
                <c:pt idx="17">
                  <c:v>1135.019687</c:v>
                </c:pt>
                <c:pt idx="18">
                  <c:v>1097.130944</c:v>
                </c:pt>
                <c:pt idx="19">
                  <c:v>1060.130322</c:v>
                </c:pt>
                <c:pt idx="20">
                  <c:v>1024.0478880000001</c:v>
                </c:pt>
                <c:pt idx="21">
                  <c:v>988.89733699999999</c:v>
                </c:pt>
                <c:pt idx="22">
                  <c:v>955.98711220000007</c:v>
                </c:pt>
                <c:pt idx="23">
                  <c:v>923.82390020000003</c:v>
                </c:pt>
                <c:pt idx="24">
                  <c:v>890.66463920000001</c:v>
                </c:pt>
                <c:pt idx="25">
                  <c:v>860.48662360000003</c:v>
                </c:pt>
                <c:pt idx="26">
                  <c:v>831.65200879999998</c:v>
                </c:pt>
                <c:pt idx="27">
                  <c:v>804.42093920000002</c:v>
                </c:pt>
                <c:pt idx="28">
                  <c:v>776.92325649999998</c:v>
                </c:pt>
                <c:pt idx="29">
                  <c:v>748.47140100000001</c:v>
                </c:pt>
                <c:pt idx="30">
                  <c:v>719.56659939999997</c:v>
                </c:pt>
                <c:pt idx="31">
                  <c:v>691.4945894</c:v>
                </c:pt>
                <c:pt idx="32">
                  <c:v>664.50773849999996</c:v>
                </c:pt>
                <c:pt idx="33">
                  <c:v>635.88303770000005</c:v>
                </c:pt>
                <c:pt idx="34">
                  <c:v>606.14029620000008</c:v>
                </c:pt>
                <c:pt idx="35">
                  <c:v>605.82877543835411</c:v>
                </c:pt>
                <c:pt idx="36">
                  <c:v>605.51725467670826</c:v>
                </c:pt>
                <c:pt idx="37">
                  <c:v>605.2057339150623</c:v>
                </c:pt>
                <c:pt idx="38">
                  <c:v>604.89421315341644</c:v>
                </c:pt>
                <c:pt idx="39">
                  <c:v>604.58269239177048</c:v>
                </c:pt>
                <c:pt idx="40">
                  <c:v>604.27117163012451</c:v>
                </c:pt>
                <c:pt idx="41">
                  <c:v>603.95965086847866</c:v>
                </c:pt>
                <c:pt idx="42">
                  <c:v>603.6481301068327</c:v>
                </c:pt>
                <c:pt idx="43">
                  <c:v>603.33660934518684</c:v>
                </c:pt>
                <c:pt idx="44">
                  <c:v>603.02508858354088</c:v>
                </c:pt>
                <c:pt idx="45">
                  <c:v>602.71356782189503</c:v>
                </c:pt>
                <c:pt idx="46">
                  <c:v>602.40204706024906</c:v>
                </c:pt>
                <c:pt idx="47">
                  <c:v>602.09052629860321</c:v>
                </c:pt>
                <c:pt idx="48">
                  <c:v>601.77900553695724</c:v>
                </c:pt>
                <c:pt idx="49">
                  <c:v>601.46748477531139</c:v>
                </c:pt>
                <c:pt idx="50">
                  <c:v>601.28780381147533</c:v>
                </c:pt>
                <c:pt idx="51">
                  <c:v>601.10812284763938</c:v>
                </c:pt>
                <c:pt idx="52">
                  <c:v>600.9284418838032</c:v>
                </c:pt>
                <c:pt idx="53">
                  <c:v>600.74876091996725</c:v>
                </c:pt>
                <c:pt idx="54">
                  <c:v>600.5690799561313</c:v>
                </c:pt>
                <c:pt idx="55">
                  <c:v>600.38939899229524</c:v>
                </c:pt>
                <c:pt idx="56">
                  <c:v>600.20971802845929</c:v>
                </c:pt>
                <c:pt idx="57">
                  <c:v>600.03003706462323</c:v>
                </c:pt>
                <c:pt idx="58">
                  <c:v>599.85035610078728</c:v>
                </c:pt>
                <c:pt idx="59">
                  <c:v>599.67067513695133</c:v>
                </c:pt>
                <c:pt idx="60">
                  <c:v>599.49099417311527</c:v>
                </c:pt>
                <c:pt idx="61">
                  <c:v>599.31131320927932</c:v>
                </c:pt>
                <c:pt idx="62">
                  <c:v>599.13163224544326</c:v>
                </c:pt>
                <c:pt idx="63">
                  <c:v>598.95195128160731</c:v>
                </c:pt>
                <c:pt idx="64">
                  <c:v>598.77227031777124</c:v>
                </c:pt>
                <c:pt idx="65">
                  <c:v>595.98162536950008</c:v>
                </c:pt>
                <c:pt idx="66">
                  <c:v>593.1909804212288</c:v>
                </c:pt>
                <c:pt idx="67">
                  <c:v>590.40033547295752</c:v>
                </c:pt>
                <c:pt idx="68">
                  <c:v>587.60969052468624</c:v>
                </c:pt>
                <c:pt idx="69">
                  <c:v>584.81904557641508</c:v>
                </c:pt>
                <c:pt idx="70">
                  <c:v>582.0284006281438</c:v>
                </c:pt>
                <c:pt idx="71">
                  <c:v>579.23775567987252</c:v>
                </c:pt>
                <c:pt idx="72">
                  <c:v>576.44711073160124</c:v>
                </c:pt>
                <c:pt idx="73">
                  <c:v>573.65646578333008</c:v>
                </c:pt>
                <c:pt idx="74">
                  <c:v>570.8658208350588</c:v>
                </c:pt>
                <c:pt idx="75">
                  <c:v>568.07517588678752</c:v>
                </c:pt>
                <c:pt idx="76">
                  <c:v>565.28453093851624</c:v>
                </c:pt>
                <c:pt idx="77">
                  <c:v>562.49388599024508</c:v>
                </c:pt>
                <c:pt idx="78">
                  <c:v>559.7032410419738</c:v>
                </c:pt>
                <c:pt idx="79">
                  <c:v>556.91259609370252</c:v>
                </c:pt>
                <c:pt idx="80">
                  <c:v>556.91259609370252</c:v>
                </c:pt>
                <c:pt idx="81">
                  <c:v>556.91259609370252</c:v>
                </c:pt>
                <c:pt idx="82">
                  <c:v>556.91259609370252</c:v>
                </c:pt>
                <c:pt idx="83">
                  <c:v>556.91259609370252</c:v>
                </c:pt>
                <c:pt idx="84">
                  <c:v>556.91259609370252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1347.6942200000001</c:v>
                </c:pt>
                <c:pt idx="12">
                  <c:v>1313.6398369999999</c:v>
                </c:pt>
                <c:pt idx="13">
                  <c:v>1278.8794499999999</c:v>
                </c:pt>
                <c:pt idx="14">
                  <c:v>1244.407635</c:v>
                </c:pt>
                <c:pt idx="15">
                  <c:v>1207.8107230000001</c:v>
                </c:pt>
                <c:pt idx="16">
                  <c:v>1168.385358</c:v>
                </c:pt>
                <c:pt idx="17">
                  <c:v>1129.552473</c:v>
                </c:pt>
                <c:pt idx="18">
                  <c:v>1091.2312079999999</c:v>
                </c:pt>
                <c:pt idx="19">
                  <c:v>1053.86268</c:v>
                </c:pt>
                <c:pt idx="20">
                  <c:v>1017.624049</c:v>
                </c:pt>
                <c:pt idx="21">
                  <c:v>982.31953129999999</c:v>
                </c:pt>
                <c:pt idx="22">
                  <c:v>949.46892360000004</c:v>
                </c:pt>
                <c:pt idx="23">
                  <c:v>916.5170243</c:v>
                </c:pt>
                <c:pt idx="24">
                  <c:v>882.52448120000008</c:v>
                </c:pt>
                <c:pt idx="25">
                  <c:v>851.06952349999995</c:v>
                </c:pt>
                <c:pt idx="26">
                  <c:v>821.33575729999995</c:v>
                </c:pt>
                <c:pt idx="27">
                  <c:v>793.35511359999998</c:v>
                </c:pt>
                <c:pt idx="28">
                  <c:v>764.77969870000004</c:v>
                </c:pt>
                <c:pt idx="29">
                  <c:v>735.71831479999992</c:v>
                </c:pt>
                <c:pt idx="30">
                  <c:v>706.77873929999998</c:v>
                </c:pt>
                <c:pt idx="31">
                  <c:v>678.63116820000005</c:v>
                </c:pt>
                <c:pt idx="32">
                  <c:v>651.64891499999999</c:v>
                </c:pt>
                <c:pt idx="33">
                  <c:v>623.18069370000001</c:v>
                </c:pt>
                <c:pt idx="34">
                  <c:v>593.89771800000005</c:v>
                </c:pt>
                <c:pt idx="35">
                  <c:v>593.59248920955167</c:v>
                </c:pt>
                <c:pt idx="36">
                  <c:v>593.2872604191034</c:v>
                </c:pt>
                <c:pt idx="37">
                  <c:v>592.98203162865502</c:v>
                </c:pt>
                <c:pt idx="38">
                  <c:v>592.67680283820675</c:v>
                </c:pt>
                <c:pt idx="39">
                  <c:v>592.37157404775849</c:v>
                </c:pt>
                <c:pt idx="40">
                  <c:v>592.0663452573101</c:v>
                </c:pt>
                <c:pt idx="41">
                  <c:v>591.76111646686184</c:v>
                </c:pt>
                <c:pt idx="42">
                  <c:v>591.45588767641357</c:v>
                </c:pt>
                <c:pt idx="43">
                  <c:v>591.15065888596519</c:v>
                </c:pt>
                <c:pt idx="44">
                  <c:v>590.84543009551692</c:v>
                </c:pt>
                <c:pt idx="45">
                  <c:v>590.54020130506865</c:v>
                </c:pt>
                <c:pt idx="46">
                  <c:v>590.23497251462027</c:v>
                </c:pt>
                <c:pt idx="47">
                  <c:v>589.929743724172</c:v>
                </c:pt>
                <c:pt idx="48">
                  <c:v>589.62451493372373</c:v>
                </c:pt>
                <c:pt idx="49">
                  <c:v>589.31928614327535</c:v>
                </c:pt>
                <c:pt idx="50">
                  <c:v>589.14323430336424</c:v>
                </c:pt>
                <c:pt idx="51">
                  <c:v>588.96718246345324</c:v>
                </c:pt>
                <c:pt idx="52">
                  <c:v>588.79113062354224</c:v>
                </c:pt>
                <c:pt idx="53">
                  <c:v>588.61507878363125</c:v>
                </c:pt>
                <c:pt idx="54">
                  <c:v>588.43902694372025</c:v>
                </c:pt>
                <c:pt idx="55">
                  <c:v>588.26297510380914</c:v>
                </c:pt>
                <c:pt idx="56">
                  <c:v>588.08692326389814</c:v>
                </c:pt>
                <c:pt idx="57">
                  <c:v>587.91087142398703</c:v>
                </c:pt>
                <c:pt idx="58">
                  <c:v>587.73481958407604</c:v>
                </c:pt>
                <c:pt idx="59">
                  <c:v>587.55876774416504</c:v>
                </c:pt>
                <c:pt idx="60">
                  <c:v>587.38271590425393</c:v>
                </c:pt>
                <c:pt idx="61">
                  <c:v>587.20666406434293</c:v>
                </c:pt>
                <c:pt idx="62">
                  <c:v>587.03061222443182</c:v>
                </c:pt>
                <c:pt idx="63">
                  <c:v>586.85456038452094</c:v>
                </c:pt>
                <c:pt idx="64">
                  <c:v>586.67850854460983</c:v>
                </c:pt>
                <c:pt idx="65">
                  <c:v>583.94422792192768</c:v>
                </c:pt>
                <c:pt idx="66">
                  <c:v>581.20994729924553</c:v>
                </c:pt>
                <c:pt idx="67">
                  <c:v>578.47566667656326</c:v>
                </c:pt>
                <c:pt idx="68">
                  <c:v>575.741386053881</c:v>
                </c:pt>
                <c:pt idx="69">
                  <c:v>573.00710543119897</c:v>
                </c:pt>
                <c:pt idx="70">
                  <c:v>570.2728248085167</c:v>
                </c:pt>
                <c:pt idx="71">
                  <c:v>567.53854418583455</c:v>
                </c:pt>
                <c:pt idx="72">
                  <c:v>564.80426356315229</c:v>
                </c:pt>
                <c:pt idx="73">
                  <c:v>562.06998294047025</c:v>
                </c:pt>
                <c:pt idx="74">
                  <c:v>559.33570231778799</c:v>
                </c:pt>
                <c:pt idx="75">
                  <c:v>556.60142169510584</c:v>
                </c:pt>
                <c:pt idx="76">
                  <c:v>553.86714107242358</c:v>
                </c:pt>
                <c:pt idx="77">
                  <c:v>551.13286044974143</c:v>
                </c:pt>
                <c:pt idx="78">
                  <c:v>548.39857982705928</c:v>
                </c:pt>
                <c:pt idx="79">
                  <c:v>545.66429920437702</c:v>
                </c:pt>
                <c:pt idx="80">
                  <c:v>545.66429920437702</c:v>
                </c:pt>
                <c:pt idx="81">
                  <c:v>545.66429920437702</c:v>
                </c:pt>
                <c:pt idx="82">
                  <c:v>545.66429920437702</c:v>
                </c:pt>
                <c:pt idx="83">
                  <c:v>545.66429920437702</c:v>
                </c:pt>
                <c:pt idx="84">
                  <c:v>545.66429920437702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1346.8697520000001</c:v>
                </c:pt>
                <c:pt idx="12">
                  <c:v>1311.746453</c:v>
                </c:pt>
                <c:pt idx="13">
                  <c:v>1275.835411</c:v>
                </c:pt>
                <c:pt idx="14">
                  <c:v>1239.312925</c:v>
                </c:pt>
                <c:pt idx="15">
                  <c:v>1200.4573089999999</c:v>
                </c:pt>
                <c:pt idx="16">
                  <c:v>1159.085859</c:v>
                </c:pt>
                <c:pt idx="17">
                  <c:v>1117.7704040000001</c:v>
                </c:pt>
                <c:pt idx="18">
                  <c:v>1076.7623129999999</c:v>
                </c:pt>
                <c:pt idx="19">
                  <c:v>1036.9387429999999</c:v>
                </c:pt>
                <c:pt idx="20">
                  <c:v>998.07463770000004</c:v>
                </c:pt>
                <c:pt idx="21">
                  <c:v>960.60239660000002</c:v>
                </c:pt>
                <c:pt idx="22">
                  <c:v>925.63166899999999</c:v>
                </c:pt>
                <c:pt idx="23">
                  <c:v>891.3083848</c:v>
                </c:pt>
                <c:pt idx="24">
                  <c:v>856.44068000000004</c:v>
                </c:pt>
                <c:pt idx="25">
                  <c:v>824.71149449999996</c:v>
                </c:pt>
                <c:pt idx="26">
                  <c:v>794.48068679999994</c:v>
                </c:pt>
                <c:pt idx="27">
                  <c:v>766.22487520000004</c:v>
                </c:pt>
                <c:pt idx="28">
                  <c:v>737.91822149999996</c:v>
                </c:pt>
                <c:pt idx="29">
                  <c:v>709.655934</c:v>
                </c:pt>
                <c:pt idx="30">
                  <c:v>680.56246179999994</c:v>
                </c:pt>
                <c:pt idx="31">
                  <c:v>652.40244840000003</c:v>
                </c:pt>
                <c:pt idx="32">
                  <c:v>625.11557429999993</c:v>
                </c:pt>
                <c:pt idx="33">
                  <c:v>596.73757069999999</c:v>
                </c:pt>
                <c:pt idx="34">
                  <c:v>567.7226273</c:v>
                </c:pt>
                <c:pt idx="35">
                  <c:v>567.43085097961853</c:v>
                </c:pt>
                <c:pt idx="36">
                  <c:v>567.13907465923717</c:v>
                </c:pt>
                <c:pt idx="37">
                  <c:v>566.84729833885569</c:v>
                </c:pt>
                <c:pt idx="38">
                  <c:v>566.55552201847433</c:v>
                </c:pt>
                <c:pt idx="39">
                  <c:v>566.26374569809298</c:v>
                </c:pt>
                <c:pt idx="40">
                  <c:v>565.9719693777115</c:v>
                </c:pt>
                <c:pt idx="41">
                  <c:v>565.68019305733014</c:v>
                </c:pt>
                <c:pt idx="42">
                  <c:v>565.38841673694878</c:v>
                </c:pt>
                <c:pt idx="43">
                  <c:v>565.09664041656731</c:v>
                </c:pt>
                <c:pt idx="44">
                  <c:v>564.80486409618595</c:v>
                </c:pt>
                <c:pt idx="45">
                  <c:v>564.51308777580448</c:v>
                </c:pt>
                <c:pt idx="46">
                  <c:v>564.22131145542312</c:v>
                </c:pt>
                <c:pt idx="47">
                  <c:v>563.92953513504176</c:v>
                </c:pt>
                <c:pt idx="48">
                  <c:v>563.63775881466029</c:v>
                </c:pt>
                <c:pt idx="49">
                  <c:v>563.34598249427893</c:v>
                </c:pt>
                <c:pt idx="50">
                  <c:v>563.17768985723706</c:v>
                </c:pt>
                <c:pt idx="51">
                  <c:v>563.00939722019541</c:v>
                </c:pt>
                <c:pt idx="52">
                  <c:v>562.84110458315365</c:v>
                </c:pt>
                <c:pt idx="53">
                  <c:v>562.67281194611189</c:v>
                </c:pt>
                <c:pt idx="54">
                  <c:v>562.50451930907025</c:v>
                </c:pt>
                <c:pt idx="55">
                  <c:v>562.33622667202837</c:v>
                </c:pt>
                <c:pt idx="56">
                  <c:v>562.16793403498673</c:v>
                </c:pt>
                <c:pt idx="57">
                  <c:v>561.99964139794497</c:v>
                </c:pt>
                <c:pt idx="58">
                  <c:v>561.83134876090321</c:v>
                </c:pt>
                <c:pt idx="59">
                  <c:v>561.66305612386157</c:v>
                </c:pt>
                <c:pt idx="60">
                  <c:v>561.49476348681969</c:v>
                </c:pt>
                <c:pt idx="61">
                  <c:v>561.32647084977805</c:v>
                </c:pt>
                <c:pt idx="62">
                  <c:v>561.15817821273629</c:v>
                </c:pt>
                <c:pt idx="63">
                  <c:v>560.98988557569453</c:v>
                </c:pt>
                <c:pt idx="64">
                  <c:v>560.82159293865277</c:v>
                </c:pt>
                <c:pt idx="65">
                  <c:v>558.20782135503373</c:v>
                </c:pt>
                <c:pt idx="66">
                  <c:v>555.59404977141469</c:v>
                </c:pt>
                <c:pt idx="67">
                  <c:v>552.98027818779553</c:v>
                </c:pt>
                <c:pt idx="68">
                  <c:v>550.36650660417638</c:v>
                </c:pt>
                <c:pt idx="69">
                  <c:v>547.75273502055745</c:v>
                </c:pt>
                <c:pt idx="70">
                  <c:v>545.1389634369383</c:v>
                </c:pt>
                <c:pt idx="71">
                  <c:v>542.52519185331914</c:v>
                </c:pt>
                <c:pt idx="72">
                  <c:v>539.9114202697001</c:v>
                </c:pt>
                <c:pt idx="73">
                  <c:v>537.29764868608106</c:v>
                </c:pt>
                <c:pt idx="74">
                  <c:v>534.68387710246191</c:v>
                </c:pt>
                <c:pt idx="75">
                  <c:v>532.07010551884287</c:v>
                </c:pt>
                <c:pt idx="76">
                  <c:v>529.45633393522371</c:v>
                </c:pt>
                <c:pt idx="77">
                  <c:v>526.84256235160467</c:v>
                </c:pt>
                <c:pt idx="78">
                  <c:v>524.22879076798563</c:v>
                </c:pt>
                <c:pt idx="79">
                  <c:v>521.61501918436647</c:v>
                </c:pt>
                <c:pt idx="80">
                  <c:v>521.61501918436647</c:v>
                </c:pt>
                <c:pt idx="81">
                  <c:v>521.61501918436647</c:v>
                </c:pt>
                <c:pt idx="82">
                  <c:v>521.61501918436647</c:v>
                </c:pt>
                <c:pt idx="83">
                  <c:v>521.61501918436647</c:v>
                </c:pt>
                <c:pt idx="84">
                  <c:v>521.61501918436647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1436.757325</c:v>
                      </c:pt>
                      <c:pt idx="7">
                        <c:v>1450.1329310000001</c:v>
                      </c:pt>
                      <c:pt idx="8">
                        <c:v>1438.0149879999999</c:v>
                      </c:pt>
                      <c:pt idx="9">
                        <c:v>1405.595059</c:v>
                      </c:pt>
                      <c:pt idx="10">
                        <c:v>1378.201286</c:v>
                      </c:pt>
                      <c:pt idx="11">
                        <c:v>1345.9466420000001</c:v>
                      </c:pt>
                      <c:pt idx="12">
                        <c:v>1307.8470950000001</c:v>
                      </c:pt>
                      <c:pt idx="13">
                        <c:v>1268.2106409999999</c:v>
                      </c:pt>
                      <c:pt idx="14">
                        <c:v>1226.146156</c:v>
                      </c:pt>
                      <c:pt idx="15">
                        <c:v>1179.7894719999999</c:v>
                      </c:pt>
                      <c:pt idx="16">
                        <c:v>1129.156551</c:v>
                      </c:pt>
                      <c:pt idx="17">
                        <c:v>1078.4874440000001</c:v>
                      </c:pt>
                      <c:pt idx="18">
                        <c:v>1028.623012</c:v>
                      </c:pt>
                      <c:pt idx="19">
                        <c:v>980.2607332</c:v>
                      </c:pt>
                      <c:pt idx="20">
                        <c:v>933.04488929999991</c:v>
                      </c:pt>
                      <c:pt idx="21">
                        <c:v>887.53425809999999</c:v>
                      </c:pt>
                      <c:pt idx="22">
                        <c:v>845.06954529999996</c:v>
                      </c:pt>
                      <c:pt idx="23">
                        <c:v>804.34359560000007</c:v>
                      </c:pt>
                      <c:pt idx="24">
                        <c:v>764.4098747999999</c:v>
                      </c:pt>
                      <c:pt idx="25">
                        <c:v>728.72396589999994</c:v>
                      </c:pt>
                      <c:pt idx="26">
                        <c:v>695.63944060000006</c:v>
                      </c:pt>
                      <c:pt idx="27">
                        <c:v>665.39433829999996</c:v>
                      </c:pt>
                      <c:pt idx="28">
                        <c:v>635.22643620000008</c:v>
                      </c:pt>
                      <c:pt idx="29">
                        <c:v>606.3962894</c:v>
                      </c:pt>
                      <c:pt idx="30">
                        <c:v>579.50555179999992</c:v>
                      </c:pt>
                      <c:pt idx="31">
                        <c:v>553.96237259999998</c:v>
                      </c:pt>
                      <c:pt idx="32">
                        <c:v>529.69606150000004</c:v>
                      </c:pt>
                      <c:pt idx="33">
                        <c:v>505.71153570000001</c:v>
                      </c:pt>
                      <c:pt idx="34">
                        <c:v>481.89547019999998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16.1234323471807</c:v>
                </c:pt>
                <c:pt idx="11">
                  <c:v>18.766799600628026</c:v>
                </c:pt>
                <c:pt idx="12">
                  <c:v>21.599946160345041</c:v>
                </c:pt>
                <c:pt idx="13">
                  <c:v>24.542276699589767</c:v>
                </c:pt>
                <c:pt idx="14">
                  <c:v>27.580890193266129</c:v>
                </c:pt>
                <c:pt idx="15">
                  <c:v>30.637419262186278</c:v>
                </c:pt>
                <c:pt idx="16">
                  <c:v>33.74602712115955</c:v>
                </c:pt>
                <c:pt idx="17">
                  <c:v>36.838841086724031</c:v>
                </c:pt>
                <c:pt idx="18">
                  <c:v>39.928049261572404</c:v>
                </c:pt>
                <c:pt idx="19">
                  <c:v>42.982294415753501</c:v>
                </c:pt>
                <c:pt idx="20">
                  <c:v>45.972041729189804</c:v>
                </c:pt>
                <c:pt idx="21">
                  <c:v>48.916341549850372</c:v>
                </c:pt>
                <c:pt idx="22">
                  <c:v>51.759065186437489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1-4AE0-9A64-94CCF254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1.59695626</c:v>
                </c:pt>
                <c:pt idx="11">
                  <c:v>1.7192397770000001</c:v>
                </c:pt>
                <c:pt idx="12">
                  <c:v>1.843448768</c:v>
                </c:pt>
                <c:pt idx="13">
                  <c:v>1.930778807</c:v>
                </c:pt>
                <c:pt idx="14">
                  <c:v>2.014573307</c:v>
                </c:pt>
                <c:pt idx="15">
                  <c:v>2.0647869280000002</c:v>
                </c:pt>
                <c:pt idx="16">
                  <c:v>2.132681974</c:v>
                </c:pt>
                <c:pt idx="17">
                  <c:v>2.1714867189999998</c:v>
                </c:pt>
                <c:pt idx="18">
                  <c:v>2.216902589</c:v>
                </c:pt>
                <c:pt idx="19">
                  <c:v>2.2489750659999999</c:v>
                </c:pt>
                <c:pt idx="20">
                  <c:v>2.268154515</c:v>
                </c:pt>
                <c:pt idx="21">
                  <c:v>2.2956492480000001</c:v>
                </c:pt>
                <c:pt idx="22">
                  <c:v>2.297580907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1-4AE0-9A64-94CCF254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349251</xdr:colOff>
      <xdr:row>5</xdr:row>
      <xdr:rowOff>67688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2069753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504825</xdr:colOff>
      <xdr:row>12</xdr:row>
      <xdr:rowOff>69204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142875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Interpolation_11.14.2022_SSP245%20-%20LD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MAGICC%20Results_SSP370_LD_2_20_23%20-%2017th%20Percentile.xlsm?285261F7" TargetMode="External"/><Relationship Id="rId1" Type="http://schemas.openxmlformats.org/officeDocument/2006/relationships/externalLinkPath" Target="file:///\\285261F7\MAGICC%20Results_SSP370_LD_2_20_23%20-%2017th%20Percent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 refreshError="1"/>
      <sheetData sheetId="1" refreshError="1"/>
      <sheetData sheetId="2" refreshError="1"/>
      <sheetData sheetId="3">
        <row r="24">
          <cell r="C24">
            <v>2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C10">
            <v>59900</v>
          </cell>
          <cell r="D10">
            <v>0</v>
          </cell>
          <cell r="E10">
            <v>0</v>
          </cell>
        </row>
        <row r="11">
          <cell r="C11">
            <v>59600</v>
          </cell>
          <cell r="D11">
            <v>300</v>
          </cell>
          <cell r="E11">
            <v>5.6847455818944926E-5</v>
          </cell>
          <cell r="F11">
            <v>5.008347245409015E-3</v>
          </cell>
        </row>
        <row r="12">
          <cell r="C12">
            <v>58800</v>
          </cell>
          <cell r="D12">
            <v>1100</v>
          </cell>
          <cell r="E12">
            <v>2.0844067133613138E-4</v>
          </cell>
          <cell r="F12">
            <v>1.8363939899833055E-2</v>
          </cell>
        </row>
        <row r="13">
          <cell r="C13">
            <v>57100</v>
          </cell>
          <cell r="D13">
            <v>2800</v>
          </cell>
          <cell r="E13">
            <v>5.3057625431015263E-4</v>
          </cell>
          <cell r="F13">
            <v>4.6744574290484141E-2</v>
          </cell>
        </row>
        <row r="14">
          <cell r="C14">
            <v>51300</v>
          </cell>
          <cell r="D14">
            <v>8600</v>
          </cell>
          <cell r="E14">
            <v>1.6296270668097546E-3</v>
          </cell>
          <cell r="F14">
            <v>0.14357262103505844</v>
          </cell>
        </row>
        <row r="15">
          <cell r="C15">
            <v>0</v>
          </cell>
          <cell r="D15">
            <v>59900</v>
          </cell>
          <cell r="E15">
            <v>1.1350542011849337E-2</v>
          </cell>
          <cell r="F15">
            <v>1</v>
          </cell>
        </row>
        <row r="16">
          <cell r="C16">
            <v>0</v>
          </cell>
          <cell r="D16">
            <v>59900</v>
          </cell>
          <cell r="E16">
            <v>1.1350542011849337E-2</v>
          </cell>
          <cell r="F16">
            <v>1</v>
          </cell>
        </row>
        <row r="17">
          <cell r="C17">
            <v>0</v>
          </cell>
          <cell r="D17">
            <v>59900</v>
          </cell>
          <cell r="E17">
            <v>1.1350542011849337E-2</v>
          </cell>
          <cell r="F17">
            <v>1</v>
          </cell>
        </row>
        <row r="18">
          <cell r="C18">
            <v>0</v>
          </cell>
          <cell r="D18">
            <v>59900</v>
          </cell>
          <cell r="E18">
            <v>1.1350542011849337E-2</v>
          </cell>
          <cell r="F18">
            <v>1</v>
          </cell>
        </row>
        <row r="19">
          <cell r="C19">
            <v>0</v>
          </cell>
          <cell r="D19">
            <v>59900</v>
          </cell>
          <cell r="E19">
            <v>1.1350542011849337E-2</v>
          </cell>
        </row>
        <row r="31">
          <cell r="C31">
            <v>1531.3997213545456</v>
          </cell>
          <cell r="D31">
            <v>1531.3997213545456</v>
          </cell>
          <cell r="E31">
            <v>1531.3997213545456</v>
          </cell>
          <cell r="F31">
            <v>1531.3997213545456</v>
          </cell>
          <cell r="G31">
            <v>1531.3997213545456</v>
          </cell>
          <cell r="H31">
            <v>1531.3997213545456</v>
          </cell>
          <cell r="I31">
            <v>1531.3997213545456</v>
          </cell>
          <cell r="J31">
            <v>1531.3997213545456</v>
          </cell>
          <cell r="K31">
            <v>1531.3997213545456</v>
          </cell>
          <cell r="L31">
            <v>1531.3997213545456</v>
          </cell>
        </row>
        <row r="32">
          <cell r="C32">
            <v>900.77308760000005</v>
          </cell>
          <cell r="D32">
            <v>890.66463920000001</v>
          </cell>
          <cell r="E32">
            <v>882.52448120000008</v>
          </cell>
          <cell r="F32">
            <v>856.44068000000004</v>
          </cell>
          <cell r="G32">
            <v>764.4098747999999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604.97801015544314</v>
          </cell>
          <cell r="D33">
            <v>603.02508858354088</v>
          </cell>
          <cell r="E33">
            <v>590.84543009551692</v>
          </cell>
          <cell r="F33">
            <v>564.80486409618595</v>
          </cell>
          <cell r="G33">
            <v>479.41880852857605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600.71141896266101</v>
          </cell>
          <cell r="D34">
            <v>598.77227031777124</v>
          </cell>
          <cell r="E34">
            <v>586.67850854460983</v>
          </cell>
          <cell r="F34">
            <v>560.82159293865277</v>
          </cell>
          <cell r="G34">
            <v>476.03772023811615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558.71618046053459</v>
          </cell>
          <cell r="D35">
            <v>556.91259609370252</v>
          </cell>
          <cell r="E35">
            <v>545.66429920437702</v>
          </cell>
          <cell r="F35">
            <v>521.61501918436647</v>
          </cell>
          <cell r="G35">
            <v>442.75831690676176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52.219487292272809</v>
          </cell>
          <cell r="D39">
            <v>52.219487292272809</v>
          </cell>
          <cell r="E39">
            <v>52.219487292272809</v>
          </cell>
          <cell r="F39">
            <v>52.219487292272809</v>
          </cell>
          <cell r="G39">
            <v>52.219487292272809</v>
          </cell>
          <cell r="H39">
            <v>52.219487292272809</v>
          </cell>
          <cell r="I39">
            <v>52.219487292272809</v>
          </cell>
          <cell r="J39">
            <v>52.219487292272809</v>
          </cell>
          <cell r="K39">
            <v>52.219487292272809</v>
          </cell>
          <cell r="L39">
            <v>52.219487292272809</v>
          </cell>
        </row>
        <row r="40">
          <cell r="C40">
            <v>33.518608125</v>
          </cell>
          <cell r="D40">
            <v>33.225661324999997</v>
          </cell>
          <cell r="E40">
            <v>32.991698325000002</v>
          </cell>
          <cell r="F40">
            <v>32.279736124999999</v>
          </cell>
          <cell r="G40">
            <v>29.768187400000002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25.104301610126413</v>
          </cell>
          <cell r="D41">
            <v>25.029533708626872</v>
          </cell>
          <cell r="E41">
            <v>24.67473480301118</v>
          </cell>
          <cell r="F41">
            <v>23.965722763204059</v>
          </cell>
          <cell r="G41">
            <v>21.651426575586992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24.92725419624901</v>
          </cell>
          <cell r="D42">
            <v>24.853013593369695</v>
          </cell>
          <cell r="E42">
            <v>24.500716897521126</v>
          </cell>
          <cell r="F42">
            <v>23.796705146111027</v>
          </cell>
          <cell r="G42">
            <v>21.498730470294081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23.184610470610611</v>
          </cell>
          <cell r="D43">
            <v>23.115559966880465</v>
          </cell>
          <cell r="E43">
            <v>22.787892041683914</v>
          </cell>
          <cell r="F43">
            <v>22.13309716958636</v>
          </cell>
          <cell r="G43">
            <v>19.995772002895492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18.746110628517151</v>
          </cell>
          <cell r="D47">
            <v>18.746110628517151</v>
          </cell>
          <cell r="E47">
            <v>18.746110628517151</v>
          </cell>
          <cell r="F47">
            <v>18.746110628517151</v>
          </cell>
          <cell r="G47">
            <v>18.746110628517151</v>
          </cell>
          <cell r="H47">
            <v>18.746110628517151</v>
          </cell>
          <cell r="I47">
            <v>18.746110628517151</v>
          </cell>
          <cell r="J47">
            <v>18.746110628517151</v>
          </cell>
          <cell r="K47">
            <v>18.746110628517151</v>
          </cell>
          <cell r="L47">
            <v>0</v>
          </cell>
        </row>
        <row r="48">
          <cell r="C48">
            <v>9.2282053687799994</v>
          </cell>
          <cell r="D48">
            <v>9.1104324401200003</v>
          </cell>
          <cell r="E48">
            <v>9.0119785475</v>
          </cell>
          <cell r="F48">
            <v>8.6912972668600013</v>
          </cell>
          <cell r="G48">
            <v>7.5435655274399993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5.6761794427722849</v>
          </cell>
          <cell r="D49">
            <v>5.6527868958939615</v>
          </cell>
          <cell r="E49">
            <v>5.5006961954902236</v>
          </cell>
          <cell r="F49">
            <v>5.1897345641091048</v>
          </cell>
          <cell r="G49">
            <v>4.1138253721468168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5.6361483394715846</v>
          </cell>
          <cell r="D50">
            <v>5.6129207679027857</v>
          </cell>
          <cell r="E50">
            <v>5.4619026830849942</v>
          </cell>
          <cell r="F50">
            <v>5.1531341002700692</v>
          </cell>
          <cell r="G50">
            <v>4.0848127290311771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5.2421298702402082</v>
          </cell>
          <cell r="D51">
            <v>5.220526118990227</v>
          </cell>
          <cell r="E51">
            <v>5.080065583587773</v>
          </cell>
          <cell r="F51">
            <v>4.7928827570410837</v>
          </cell>
          <cell r="G51">
            <v>3.7992468493473557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 refreshError="1"/>
      <sheetData sheetId="13" refreshError="1"/>
      <sheetData sheetId="14">
        <row r="12">
          <cell r="B12">
            <v>1944562461.8545456</v>
          </cell>
          <cell r="C12">
            <v>1944562461.8545456</v>
          </cell>
          <cell r="D12">
            <v>1944562461.8545456</v>
          </cell>
          <cell r="E12">
            <v>1944562461.8545456</v>
          </cell>
          <cell r="F12">
            <v>1944562461.8545456</v>
          </cell>
          <cell r="G12">
            <v>1944562461.8545456</v>
          </cell>
          <cell r="H12">
            <v>1944562461.8545456</v>
          </cell>
          <cell r="I12">
            <v>1944562461.8545456</v>
          </cell>
          <cell r="J12">
            <v>1944562461.8545456</v>
          </cell>
          <cell r="K12">
            <v>1944562461.8545456</v>
          </cell>
          <cell r="N12">
            <v>65103297.717272758</v>
          </cell>
          <cell r="O12">
            <v>65103297.717272758</v>
          </cell>
          <cell r="P12">
            <v>65103297.717272758</v>
          </cell>
          <cell r="Q12">
            <v>65103297.717272758</v>
          </cell>
          <cell r="R12">
            <v>65103297.717272758</v>
          </cell>
          <cell r="S12">
            <v>65103297.717272758</v>
          </cell>
          <cell r="T12">
            <v>65103297.717272758</v>
          </cell>
          <cell r="U12">
            <v>65103297.717272758</v>
          </cell>
          <cell r="V12">
            <v>65103297.717272758</v>
          </cell>
          <cell r="W12">
            <v>65103297.717272758</v>
          </cell>
          <cell r="Z12">
            <v>26341459.844604373</v>
          </cell>
          <cell r="AA12">
            <v>26341459.844604373</v>
          </cell>
          <cell r="AB12">
            <v>26341459.844604373</v>
          </cell>
          <cell r="AC12">
            <v>26341459.844604373</v>
          </cell>
          <cell r="AD12">
            <v>26341459.844604373</v>
          </cell>
          <cell r="AE12">
            <v>26341459.844604373</v>
          </cell>
          <cell r="AF12">
            <v>26341459.844604373</v>
          </cell>
          <cell r="AG12">
            <v>26341459.844604373</v>
          </cell>
          <cell r="AH12">
            <v>26341459.844604373</v>
          </cell>
        </row>
        <row r="21">
          <cell r="B21">
            <v>1696664817.5545502</v>
          </cell>
          <cell r="C21">
            <v>1696664817.5545502</v>
          </cell>
          <cell r="D21">
            <v>1696664817.5545502</v>
          </cell>
          <cell r="E21">
            <v>1696664817.5545502</v>
          </cell>
          <cell r="F21">
            <v>1696664817.5545502</v>
          </cell>
          <cell r="G21">
            <v>1696664817.5545502</v>
          </cell>
          <cell r="H21">
            <v>1696664817.5545502</v>
          </cell>
          <cell r="I21">
            <v>1696664817.5545502</v>
          </cell>
          <cell r="J21">
            <v>1696664817.5545502</v>
          </cell>
          <cell r="K21">
            <v>1696664817.5545502</v>
          </cell>
        </row>
        <row r="22">
          <cell r="B22">
            <v>1669120634.8545456</v>
          </cell>
          <cell r="C22">
            <v>1669120634.8545456</v>
          </cell>
          <cell r="D22">
            <v>1669120634.8545456</v>
          </cell>
          <cell r="E22">
            <v>1669120634.8545456</v>
          </cell>
          <cell r="F22">
            <v>1669120634.8545456</v>
          </cell>
          <cell r="G22">
            <v>1669120634.8545456</v>
          </cell>
          <cell r="H22">
            <v>1669120634.8545456</v>
          </cell>
          <cell r="I22">
            <v>1669120634.8545456</v>
          </cell>
          <cell r="J22">
            <v>1669120634.8545456</v>
          </cell>
          <cell r="K22">
            <v>1669120634.8545456</v>
          </cell>
        </row>
        <row r="23">
          <cell r="B23">
            <v>1641576452.1545486</v>
          </cell>
          <cell r="C23">
            <v>1641576452.1545486</v>
          </cell>
          <cell r="D23">
            <v>1641576452.1545486</v>
          </cell>
          <cell r="E23">
            <v>1641576452.1545486</v>
          </cell>
          <cell r="F23">
            <v>1641576452.1545486</v>
          </cell>
          <cell r="G23">
            <v>1641576452.1545486</v>
          </cell>
          <cell r="H23">
            <v>1641576452.1545486</v>
          </cell>
          <cell r="I23">
            <v>1641576452.1545486</v>
          </cell>
          <cell r="J23">
            <v>1641576452.1545486</v>
          </cell>
          <cell r="K23">
            <v>1641576452.1545486</v>
          </cell>
        </row>
        <row r="24">
          <cell r="B24">
            <v>1614032269.4545441</v>
          </cell>
          <cell r="C24">
            <v>1614032269.4545441</v>
          </cell>
          <cell r="D24">
            <v>1614032269.4545441</v>
          </cell>
          <cell r="E24">
            <v>1614032269.4545441</v>
          </cell>
          <cell r="F24">
            <v>1614032269.4545441</v>
          </cell>
          <cell r="G24">
            <v>1614032269.4545441</v>
          </cell>
          <cell r="H24">
            <v>1614032269.4545441</v>
          </cell>
          <cell r="I24">
            <v>1614032269.4545441</v>
          </cell>
          <cell r="J24">
            <v>1614032269.4545441</v>
          </cell>
          <cell r="K24">
            <v>1614032269.4545441</v>
          </cell>
        </row>
        <row r="25">
          <cell r="B25">
            <v>1586488086.7545471</v>
          </cell>
          <cell r="C25">
            <v>1586488086.7545471</v>
          </cell>
          <cell r="D25">
            <v>1586488086.7545471</v>
          </cell>
          <cell r="E25">
            <v>1586488086.7545471</v>
          </cell>
          <cell r="F25">
            <v>1586488086.7545471</v>
          </cell>
          <cell r="G25">
            <v>1586488086.7545471</v>
          </cell>
          <cell r="H25">
            <v>1586488086.7545471</v>
          </cell>
          <cell r="I25">
            <v>1586488086.7545471</v>
          </cell>
          <cell r="J25">
            <v>1586488086.7545471</v>
          </cell>
          <cell r="K25">
            <v>1586488086.7545471</v>
          </cell>
        </row>
        <row r="26">
          <cell r="B26">
            <v>1558943904.0545502</v>
          </cell>
          <cell r="C26">
            <v>1558943904.0545502</v>
          </cell>
          <cell r="D26">
            <v>1558943904.0545502</v>
          </cell>
          <cell r="E26">
            <v>1558943904.0545502</v>
          </cell>
          <cell r="F26">
            <v>1558943904.0545502</v>
          </cell>
          <cell r="G26">
            <v>1558943904.0545502</v>
          </cell>
          <cell r="H26">
            <v>1558943904.0545502</v>
          </cell>
          <cell r="I26">
            <v>1558943904.0545502</v>
          </cell>
          <cell r="J26">
            <v>1558943904.0545502</v>
          </cell>
          <cell r="K26">
            <v>1558943904.0545502</v>
          </cell>
        </row>
        <row r="27">
          <cell r="B27">
            <v>1531399721.3545456</v>
          </cell>
          <cell r="C27">
            <v>1531399721.3545456</v>
          </cell>
          <cell r="D27">
            <v>1531399721.3545456</v>
          </cell>
          <cell r="E27">
            <v>1531399721.3545456</v>
          </cell>
          <cell r="F27">
            <v>1531399721.3545456</v>
          </cell>
          <cell r="G27">
            <v>1531399721.3545456</v>
          </cell>
          <cell r="H27">
            <v>1531399721.3545456</v>
          </cell>
          <cell r="I27">
            <v>1531399721.3545456</v>
          </cell>
          <cell r="J27">
            <v>1531399721.3545456</v>
          </cell>
          <cell r="K27">
            <v>1531399721.3545456</v>
          </cell>
        </row>
        <row r="28">
          <cell r="B28">
            <v>1503855538.6545486</v>
          </cell>
          <cell r="C28">
            <v>1503855538.6545486</v>
          </cell>
          <cell r="D28">
            <v>1503855538.6545486</v>
          </cell>
          <cell r="E28">
            <v>1503855538.6545486</v>
          </cell>
          <cell r="F28">
            <v>1503855538.6545486</v>
          </cell>
          <cell r="G28">
            <v>1503855538.6545486</v>
          </cell>
          <cell r="H28">
            <v>1503855538.6545486</v>
          </cell>
          <cell r="I28">
            <v>1503855538.6545486</v>
          </cell>
          <cell r="J28">
            <v>1503855538.6545486</v>
          </cell>
          <cell r="K28">
            <v>1503855538.6545486</v>
          </cell>
        </row>
        <row r="29">
          <cell r="B29">
            <v>1436757325</v>
          </cell>
          <cell r="C29">
            <v>1436757325</v>
          </cell>
          <cell r="D29">
            <v>1436757325</v>
          </cell>
          <cell r="E29">
            <v>1436757325</v>
          </cell>
          <cell r="F29">
            <v>1436757325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1450132931</v>
          </cell>
          <cell r="C30">
            <v>1450132931</v>
          </cell>
          <cell r="D30">
            <v>1450132931</v>
          </cell>
          <cell r="E30">
            <v>1450132931</v>
          </cell>
          <cell r="F30">
            <v>1450132931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1438014988</v>
          </cell>
          <cell r="C31">
            <v>1438014988</v>
          </cell>
          <cell r="D31">
            <v>1438014988</v>
          </cell>
          <cell r="E31">
            <v>1438014988</v>
          </cell>
          <cell r="F31">
            <v>1438014988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1405595059</v>
          </cell>
          <cell r="C32">
            <v>1405595059</v>
          </cell>
          <cell r="D32">
            <v>1405595059</v>
          </cell>
          <cell r="E32">
            <v>1405595059</v>
          </cell>
          <cell r="F32">
            <v>1405595059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1378201286</v>
          </cell>
          <cell r="C33">
            <v>1378201286</v>
          </cell>
          <cell r="D33">
            <v>1378201286</v>
          </cell>
          <cell r="E33">
            <v>1378201286</v>
          </cell>
          <cell r="F33">
            <v>1378201286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1350345292</v>
          </cell>
          <cell r="C34">
            <v>1348343696</v>
          </cell>
          <cell r="D34">
            <v>1347694220</v>
          </cell>
          <cell r="E34">
            <v>1346869752</v>
          </cell>
          <cell r="F34">
            <v>1345946642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1319186281</v>
          </cell>
          <cell r="C35">
            <v>1315144889</v>
          </cell>
          <cell r="D35">
            <v>1313639837</v>
          </cell>
          <cell r="E35">
            <v>1311746453</v>
          </cell>
          <cell r="F35">
            <v>1307847095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1287335417</v>
          </cell>
          <cell r="C36">
            <v>1281247841</v>
          </cell>
          <cell r="D36">
            <v>1278879450</v>
          </cell>
          <cell r="E36">
            <v>1275835411</v>
          </cell>
          <cell r="F36">
            <v>1268210641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1255016314</v>
          </cell>
          <cell r="C37">
            <v>1247695755</v>
          </cell>
          <cell r="D37">
            <v>1244407635</v>
          </cell>
          <cell r="E37">
            <v>1239312925</v>
          </cell>
          <cell r="F37">
            <v>1226146156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43543011.825000003</v>
          </cell>
          <cell r="O37">
            <v>43351566.574999996</v>
          </cell>
          <cell r="P37">
            <v>43260467.424999997</v>
          </cell>
          <cell r="Q37">
            <v>43127891.324999996</v>
          </cell>
          <cell r="R37">
            <v>42781097.600000001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13648337.732899999</v>
          </cell>
          <cell r="AA37">
            <v>13558918.300319999</v>
          </cell>
          <cell r="AB37">
            <v>13518627.65136</v>
          </cell>
          <cell r="AC37">
            <v>13453264.256860001</v>
          </cell>
          <cell r="AD37">
            <v>13283937.459319999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1220561307</v>
          </cell>
          <cell r="C38">
            <v>1211959298</v>
          </cell>
          <cell r="D38">
            <v>1207810723</v>
          </cell>
          <cell r="E38">
            <v>1200457309</v>
          </cell>
          <cell r="F38">
            <v>1179789472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1183348667</v>
          </cell>
          <cell r="C39">
            <v>1173445521</v>
          </cell>
          <cell r="D39">
            <v>1168385358</v>
          </cell>
          <cell r="E39">
            <v>1159085859</v>
          </cell>
          <cell r="F39">
            <v>1129156551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1145246546</v>
          </cell>
          <cell r="C40">
            <v>1135019687</v>
          </cell>
          <cell r="D40">
            <v>1129552473</v>
          </cell>
          <cell r="E40">
            <v>1117770404</v>
          </cell>
          <cell r="F40">
            <v>1078487444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1107353971</v>
          </cell>
          <cell r="C41">
            <v>1097130944</v>
          </cell>
          <cell r="D41">
            <v>1091231208</v>
          </cell>
          <cell r="E41">
            <v>1076762313</v>
          </cell>
          <cell r="F41">
            <v>1028623012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1070323861</v>
          </cell>
          <cell r="C42">
            <v>1060130322</v>
          </cell>
          <cell r="D42">
            <v>1053862680</v>
          </cell>
          <cell r="E42">
            <v>1036938743</v>
          </cell>
          <cell r="F42">
            <v>980260733.20000005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1034397883</v>
          </cell>
          <cell r="C43">
            <v>1024047888</v>
          </cell>
          <cell r="D43">
            <v>1017624049</v>
          </cell>
          <cell r="E43">
            <v>998074637.70000005</v>
          </cell>
          <cell r="F43">
            <v>933044889.29999995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999132234.70000005</v>
          </cell>
          <cell r="C44">
            <v>988897337</v>
          </cell>
          <cell r="D44">
            <v>982319531.29999995</v>
          </cell>
          <cell r="E44">
            <v>960602396.60000002</v>
          </cell>
          <cell r="F44">
            <v>887534258.10000002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965859015.10000002</v>
          </cell>
          <cell r="C45">
            <v>955987112.20000005</v>
          </cell>
          <cell r="D45">
            <v>949468923.60000002</v>
          </cell>
          <cell r="E45">
            <v>925631669</v>
          </cell>
          <cell r="F45">
            <v>845069545.29999995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933604793.70000005</v>
          </cell>
          <cell r="C46">
            <v>923823900.20000005</v>
          </cell>
          <cell r="D46">
            <v>916517024.29999995</v>
          </cell>
          <cell r="E46">
            <v>891308384.79999995</v>
          </cell>
          <cell r="F46">
            <v>804343595.60000002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900773087.60000002</v>
          </cell>
          <cell r="C47">
            <v>890664639.20000005</v>
          </cell>
          <cell r="D47">
            <v>882524481.20000005</v>
          </cell>
          <cell r="E47">
            <v>856440680</v>
          </cell>
          <cell r="F47">
            <v>764409874.79999995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870559651.79999995</v>
          </cell>
          <cell r="C48">
            <v>860486623.60000002</v>
          </cell>
          <cell r="D48">
            <v>851069523.5</v>
          </cell>
          <cell r="E48">
            <v>824711494.5</v>
          </cell>
          <cell r="F48">
            <v>728723965.89999998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841713797.79999995</v>
          </cell>
          <cell r="C49">
            <v>831652008.79999995</v>
          </cell>
          <cell r="D49">
            <v>821335757.29999995</v>
          </cell>
          <cell r="E49">
            <v>794480686.79999995</v>
          </cell>
          <cell r="F49">
            <v>695639440.60000002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814258226.79999995</v>
          </cell>
          <cell r="C50">
            <v>804420939.20000005</v>
          </cell>
          <cell r="D50">
            <v>793355113.60000002</v>
          </cell>
          <cell r="E50">
            <v>766224875.20000005</v>
          </cell>
          <cell r="F50">
            <v>665394338.29999995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786663323.10000002</v>
          </cell>
          <cell r="C51">
            <v>776923256.5</v>
          </cell>
          <cell r="D51">
            <v>764779698.70000005</v>
          </cell>
          <cell r="E51">
            <v>737918221.5</v>
          </cell>
          <cell r="F51">
            <v>635226436.20000005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757102123.39999998</v>
          </cell>
          <cell r="C52">
            <v>748471401</v>
          </cell>
          <cell r="D52">
            <v>735718314.79999995</v>
          </cell>
          <cell r="E52">
            <v>709655934</v>
          </cell>
          <cell r="F52">
            <v>606396289.39999998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726731307.39999998</v>
          </cell>
          <cell r="C53">
            <v>719566599.39999998</v>
          </cell>
          <cell r="D53">
            <v>706778739.29999995</v>
          </cell>
          <cell r="E53">
            <v>680562461.79999995</v>
          </cell>
          <cell r="F53">
            <v>579505551.79999995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697172133.20000005</v>
          </cell>
          <cell r="C54">
            <v>691494589.39999998</v>
          </cell>
          <cell r="D54">
            <v>678631168.20000005</v>
          </cell>
          <cell r="E54">
            <v>652402448.39999998</v>
          </cell>
          <cell r="F54">
            <v>553962372.60000002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668743712.5</v>
          </cell>
          <cell r="C55">
            <v>664507738.5</v>
          </cell>
          <cell r="D55">
            <v>651648915</v>
          </cell>
          <cell r="E55">
            <v>625115574.29999995</v>
          </cell>
          <cell r="F55">
            <v>529696061.5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638862080.79999995</v>
          </cell>
          <cell r="C56">
            <v>635883037.70000005</v>
          </cell>
          <cell r="D56">
            <v>623180693.70000005</v>
          </cell>
          <cell r="E56">
            <v>596737570.70000005</v>
          </cell>
          <cell r="F56">
            <v>505711535.69999999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608103306.5</v>
          </cell>
          <cell r="C57">
            <v>606140296.20000005</v>
          </cell>
          <cell r="D57">
            <v>593897718</v>
          </cell>
          <cell r="E57">
            <v>567722627.29999995</v>
          </cell>
          <cell r="F57">
            <v>481895470.19999999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607790776.86554432</v>
          </cell>
          <cell r="C58">
            <v>605828775.43835413</v>
          </cell>
          <cell r="D58">
            <v>593592489.20955169</v>
          </cell>
          <cell r="E58">
            <v>567430850.97961855</v>
          </cell>
        </row>
        <row r="59">
          <cell r="B59">
            <v>607478247.23108864</v>
          </cell>
          <cell r="C59">
            <v>605517254.67670822</v>
          </cell>
          <cell r="D59">
            <v>593287260.41910338</v>
          </cell>
          <cell r="E59">
            <v>567139074.65923715</v>
          </cell>
        </row>
        <row r="60">
          <cell r="B60">
            <v>607165717.59663296</v>
          </cell>
          <cell r="C60">
            <v>605205733.91506231</v>
          </cell>
          <cell r="D60">
            <v>592982031.62865508</v>
          </cell>
          <cell r="E60">
            <v>566847298.33885574</v>
          </cell>
        </row>
        <row r="61">
          <cell r="B61">
            <v>606853187.96217728</v>
          </cell>
          <cell r="C61">
            <v>604894213.1534164</v>
          </cell>
          <cell r="D61">
            <v>592676802.83820677</v>
          </cell>
          <cell r="E61">
            <v>566555522.01847434</v>
          </cell>
        </row>
        <row r="62">
          <cell r="B62">
            <v>606540658.3277216</v>
          </cell>
          <cell r="C62">
            <v>604582692.39177048</v>
          </cell>
          <cell r="D62">
            <v>592371574.04775846</v>
          </cell>
          <cell r="E62">
            <v>566263745.69809294</v>
          </cell>
        </row>
        <row r="63">
          <cell r="B63">
            <v>606228128.69326591</v>
          </cell>
          <cell r="C63">
            <v>604271171.63012457</v>
          </cell>
          <cell r="D63">
            <v>592066345.25731015</v>
          </cell>
          <cell r="E63">
            <v>565971969.37771153</v>
          </cell>
        </row>
        <row r="64">
          <cell r="B64">
            <v>605915599.05881023</v>
          </cell>
          <cell r="C64">
            <v>603959650.86847866</v>
          </cell>
          <cell r="D64">
            <v>591761116.46686184</v>
          </cell>
          <cell r="E64">
            <v>565680193.05733013</v>
          </cell>
        </row>
        <row r="65">
          <cell r="B65">
            <v>605603069.42435455</v>
          </cell>
          <cell r="C65">
            <v>603648130.10683274</v>
          </cell>
          <cell r="D65">
            <v>591455887.67641354</v>
          </cell>
          <cell r="E65">
            <v>565388416.73694873</v>
          </cell>
        </row>
        <row r="66">
          <cell r="B66">
            <v>605290539.78989887</v>
          </cell>
          <cell r="C66">
            <v>603336609.34518683</v>
          </cell>
          <cell r="D66">
            <v>591150658.88596523</v>
          </cell>
          <cell r="E66">
            <v>565096640.41656733</v>
          </cell>
        </row>
        <row r="67">
          <cell r="B67">
            <v>604978010.15544319</v>
          </cell>
          <cell r="C67">
            <v>603025088.58354092</v>
          </cell>
          <cell r="D67">
            <v>590845430.09551692</v>
          </cell>
          <cell r="E67">
            <v>564804864.09618592</v>
          </cell>
        </row>
        <row r="68">
          <cell r="B68">
            <v>604665480.52098751</v>
          </cell>
          <cell r="C68">
            <v>602713567.821895</v>
          </cell>
          <cell r="D68">
            <v>590540201.30506861</v>
          </cell>
          <cell r="E68">
            <v>564513087.77580452</v>
          </cell>
        </row>
        <row r="69">
          <cell r="B69">
            <v>604352950.88653183</v>
          </cell>
          <cell r="C69">
            <v>602402047.06024909</v>
          </cell>
          <cell r="D69">
            <v>590234972.5146203</v>
          </cell>
          <cell r="E69">
            <v>564221311.45542312</v>
          </cell>
        </row>
        <row r="70">
          <cell r="B70">
            <v>604040421.25207615</v>
          </cell>
          <cell r="C70">
            <v>602090526.29860318</v>
          </cell>
          <cell r="D70">
            <v>589929743.724172</v>
          </cell>
          <cell r="E70">
            <v>563929535.13504171</v>
          </cell>
        </row>
        <row r="71">
          <cell r="B71">
            <v>603727891.61762047</v>
          </cell>
          <cell r="C71">
            <v>601779005.53695726</v>
          </cell>
          <cell r="D71">
            <v>589624514.93372369</v>
          </cell>
          <cell r="E71">
            <v>563637758.81466031</v>
          </cell>
        </row>
        <row r="72">
          <cell r="B72">
            <v>603415361.98316479</v>
          </cell>
          <cell r="C72">
            <v>601467484.77531135</v>
          </cell>
          <cell r="D72">
            <v>589319286.14327538</v>
          </cell>
          <cell r="E72">
            <v>563345982.49427891</v>
          </cell>
        </row>
        <row r="73">
          <cell r="B73">
            <v>603235099.11513114</v>
          </cell>
          <cell r="C73">
            <v>601287803.81147528</v>
          </cell>
          <cell r="D73">
            <v>589143234.30336428</v>
          </cell>
          <cell r="E73">
            <v>563177689.8572371</v>
          </cell>
        </row>
        <row r="74">
          <cell r="B74">
            <v>603054836.24709761</v>
          </cell>
          <cell r="C74">
            <v>601108122.84763932</v>
          </cell>
          <cell r="D74">
            <v>588967182.46345329</v>
          </cell>
          <cell r="E74">
            <v>563009397.22019541</v>
          </cell>
        </row>
        <row r="75">
          <cell r="B75">
            <v>602874573.37906396</v>
          </cell>
          <cell r="C75">
            <v>600928441.88380325</v>
          </cell>
          <cell r="D75">
            <v>588791130.62354219</v>
          </cell>
          <cell r="E75">
            <v>562841104.58315361</v>
          </cell>
        </row>
        <row r="76">
          <cell r="B76">
            <v>602694310.51103044</v>
          </cell>
          <cell r="C76">
            <v>600748760.91996729</v>
          </cell>
          <cell r="D76">
            <v>588615078.78363121</v>
          </cell>
          <cell r="E76">
            <v>562672811.94611192</v>
          </cell>
        </row>
        <row r="77">
          <cell r="B77">
            <v>602514047.64299691</v>
          </cell>
          <cell r="C77">
            <v>600569079.95613134</v>
          </cell>
          <cell r="D77">
            <v>588439026.94372022</v>
          </cell>
          <cell r="E77">
            <v>562504519.30907023</v>
          </cell>
        </row>
        <row r="78">
          <cell r="B78">
            <v>602333784.77496326</v>
          </cell>
          <cell r="C78">
            <v>600389398.99229527</v>
          </cell>
          <cell r="D78">
            <v>588262975.10380912</v>
          </cell>
          <cell r="E78">
            <v>562336226.67202842</v>
          </cell>
        </row>
        <row r="79">
          <cell r="B79">
            <v>602153521.90692973</v>
          </cell>
          <cell r="C79">
            <v>600209718.02845931</v>
          </cell>
          <cell r="D79">
            <v>588086923.26389813</v>
          </cell>
          <cell r="E79">
            <v>562167934.03498673</v>
          </cell>
        </row>
        <row r="80">
          <cell r="B80">
            <v>601973259.03889608</v>
          </cell>
          <cell r="C80">
            <v>600030037.06462324</v>
          </cell>
          <cell r="D80">
            <v>587910871.42398703</v>
          </cell>
          <cell r="E80">
            <v>561999641.39794493</v>
          </cell>
        </row>
        <row r="81">
          <cell r="B81">
            <v>601792996.17086256</v>
          </cell>
          <cell r="C81">
            <v>599850356.10078728</v>
          </cell>
          <cell r="D81">
            <v>587734819.58407605</v>
          </cell>
          <cell r="E81">
            <v>561831348.76090324</v>
          </cell>
        </row>
        <row r="82">
          <cell r="B82">
            <v>601612733.30282903</v>
          </cell>
          <cell r="C82">
            <v>599670675.13695133</v>
          </cell>
          <cell r="D82">
            <v>587558767.74416506</v>
          </cell>
          <cell r="E82">
            <v>561663056.12386155</v>
          </cell>
        </row>
        <row r="83">
          <cell r="B83">
            <v>601432470.43479538</v>
          </cell>
          <cell r="C83">
            <v>599490994.17311525</v>
          </cell>
          <cell r="D83">
            <v>587382715.90425396</v>
          </cell>
          <cell r="E83">
            <v>561494763.48681974</v>
          </cell>
        </row>
        <row r="84">
          <cell r="B84">
            <v>601252207.56676185</v>
          </cell>
          <cell r="C84">
            <v>599311313.2092793</v>
          </cell>
          <cell r="D84">
            <v>587206664.06434298</v>
          </cell>
          <cell r="E84">
            <v>561326470.84977806</v>
          </cell>
        </row>
        <row r="85">
          <cell r="B85">
            <v>601071944.6987282</v>
          </cell>
          <cell r="C85">
            <v>599131632.24544322</v>
          </cell>
          <cell r="D85">
            <v>587030612.22443187</v>
          </cell>
          <cell r="E85">
            <v>561158178.21273625</v>
          </cell>
        </row>
        <row r="86">
          <cell r="B86">
            <v>600891681.83069468</v>
          </cell>
          <cell r="C86">
            <v>598951951.28160727</v>
          </cell>
          <cell r="D86">
            <v>586854560.38452089</v>
          </cell>
          <cell r="E86">
            <v>560989885.57569456</v>
          </cell>
        </row>
        <row r="87">
          <cell r="B87">
            <v>600711418.96266103</v>
          </cell>
          <cell r="C87">
            <v>598772270.3177712</v>
          </cell>
          <cell r="D87">
            <v>586678508.54460979</v>
          </cell>
          <cell r="E87">
            <v>560821592.93865275</v>
          </cell>
        </row>
        <row r="88">
          <cell r="B88">
            <v>597911736.39585268</v>
          </cell>
          <cell r="C88">
            <v>595981625.36950004</v>
          </cell>
          <cell r="D88">
            <v>583944227.92192769</v>
          </cell>
          <cell r="E88">
            <v>558207821.35503376</v>
          </cell>
        </row>
        <row r="89">
          <cell r="B89">
            <v>595112053.82904422</v>
          </cell>
          <cell r="C89">
            <v>593190980.42122877</v>
          </cell>
          <cell r="D89">
            <v>581209947.29924548</v>
          </cell>
          <cell r="E89">
            <v>555594049.77141464</v>
          </cell>
        </row>
        <row r="90">
          <cell r="B90">
            <v>592312371.26223576</v>
          </cell>
          <cell r="C90">
            <v>590400335.47295749</v>
          </cell>
          <cell r="D90">
            <v>578475666.67656326</v>
          </cell>
          <cell r="E90">
            <v>552980278.18779552</v>
          </cell>
        </row>
        <row r="91">
          <cell r="B91">
            <v>589512688.6954273</v>
          </cell>
          <cell r="C91">
            <v>587609690.52468622</v>
          </cell>
          <cell r="D91">
            <v>575741386.05388105</v>
          </cell>
          <cell r="E91">
            <v>550366506.6041764</v>
          </cell>
        </row>
        <row r="92">
          <cell r="B92">
            <v>586713006.12861896</v>
          </cell>
          <cell r="C92">
            <v>584819045.57641506</v>
          </cell>
          <cell r="D92">
            <v>573007105.43119895</v>
          </cell>
          <cell r="E92">
            <v>547752735.0205574</v>
          </cell>
        </row>
        <row r="93">
          <cell r="B93">
            <v>583913323.56181049</v>
          </cell>
          <cell r="C93">
            <v>582028400.62814379</v>
          </cell>
          <cell r="D93">
            <v>570272824.80851674</v>
          </cell>
          <cell r="E93">
            <v>545138963.43693829</v>
          </cell>
        </row>
        <row r="94">
          <cell r="B94">
            <v>581113640.99500203</v>
          </cell>
          <cell r="C94">
            <v>579237755.67987251</v>
          </cell>
          <cell r="D94">
            <v>567538544.18583453</v>
          </cell>
          <cell r="E94">
            <v>542525191.85331917</v>
          </cell>
        </row>
        <row r="95">
          <cell r="B95">
            <v>578313958.42819357</v>
          </cell>
          <cell r="C95">
            <v>576447110.73160124</v>
          </cell>
          <cell r="D95">
            <v>564804263.56315231</v>
          </cell>
          <cell r="E95">
            <v>539911420.26970005</v>
          </cell>
        </row>
        <row r="96">
          <cell r="B96">
            <v>575514275.86138523</v>
          </cell>
          <cell r="C96">
            <v>573656465.78333008</v>
          </cell>
          <cell r="D96">
            <v>562069982.94047022</v>
          </cell>
          <cell r="E96">
            <v>537297648.68608105</v>
          </cell>
        </row>
        <row r="97">
          <cell r="B97">
            <v>572714593.29457676</v>
          </cell>
          <cell r="C97">
            <v>570865820.83505881</v>
          </cell>
          <cell r="D97">
            <v>559335702.317788</v>
          </cell>
          <cell r="E97">
            <v>534683877.10246193</v>
          </cell>
        </row>
        <row r="98">
          <cell r="B98">
            <v>569914910.7277683</v>
          </cell>
          <cell r="C98">
            <v>568075175.88678753</v>
          </cell>
          <cell r="D98">
            <v>556601421.69510579</v>
          </cell>
          <cell r="E98">
            <v>532070105.51884282</v>
          </cell>
        </row>
        <row r="99">
          <cell r="B99">
            <v>567115228.16095984</v>
          </cell>
          <cell r="C99">
            <v>565284530.93851626</v>
          </cell>
          <cell r="D99">
            <v>553867141.07242358</v>
          </cell>
          <cell r="E99">
            <v>529456333.9352237</v>
          </cell>
        </row>
        <row r="100">
          <cell r="B100">
            <v>564315545.5941515</v>
          </cell>
          <cell r="C100">
            <v>562493885.9902451</v>
          </cell>
          <cell r="D100">
            <v>551132860.44974148</v>
          </cell>
          <cell r="E100">
            <v>526842562.3516047</v>
          </cell>
        </row>
        <row r="101">
          <cell r="B101">
            <v>561515863.02734303</v>
          </cell>
          <cell r="C101">
            <v>559703241.04197383</v>
          </cell>
          <cell r="D101">
            <v>548398579.82705927</v>
          </cell>
          <cell r="E101">
            <v>524228790.76798558</v>
          </cell>
        </row>
        <row r="102">
          <cell r="B102">
            <v>558716180.46053457</v>
          </cell>
          <cell r="C102">
            <v>556912596.09370255</v>
          </cell>
          <cell r="D102">
            <v>545664299.20437706</v>
          </cell>
          <cell r="E102">
            <v>521615019.18436646</v>
          </cell>
        </row>
        <row r="103">
          <cell r="B103">
            <v>558716180.46053457</v>
          </cell>
          <cell r="C103">
            <v>556912596.09370255</v>
          </cell>
          <cell r="D103">
            <v>545664299.20437706</v>
          </cell>
          <cell r="E103">
            <v>521615019.18436646</v>
          </cell>
        </row>
        <row r="104">
          <cell r="B104">
            <v>558716180.46053457</v>
          </cell>
          <cell r="C104">
            <v>556912596.09370255</v>
          </cell>
          <cell r="D104">
            <v>545664299.20437706</v>
          </cell>
          <cell r="E104">
            <v>521615019.18436646</v>
          </cell>
        </row>
        <row r="105">
          <cell r="B105">
            <v>558716180.46053457</v>
          </cell>
          <cell r="C105">
            <v>556912596.09370255</v>
          </cell>
          <cell r="D105">
            <v>545664299.20437706</v>
          </cell>
          <cell r="E105">
            <v>521615019.18436646</v>
          </cell>
        </row>
        <row r="106">
          <cell r="B106">
            <v>558716180.46053457</v>
          </cell>
          <cell r="C106">
            <v>556912596.09370255</v>
          </cell>
          <cell r="D106">
            <v>545664299.20437706</v>
          </cell>
          <cell r="E106">
            <v>521615019.18436646</v>
          </cell>
        </row>
        <row r="107">
          <cell r="B107">
            <v>558716180.46053457</v>
          </cell>
          <cell r="C107">
            <v>556912596.09370255</v>
          </cell>
          <cell r="D107">
            <v>545664299.20437706</v>
          </cell>
          <cell r="E107">
            <v>521615019.18436646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Tables (1)"/>
      <sheetName val="Tables (2)"/>
      <sheetName val="Graphs"/>
      <sheetName val="17 Percent Below"/>
      <sheetName val="Emissions"/>
      <sheetName val="CO2 per vehicle"/>
      <sheetName val="Emission Reductions"/>
      <sheetName val="ICF SLR Lookup"/>
      <sheetName val="CO2 and Temp Alt 0 Alt 1"/>
      <sheetName val="CO2 and Temp Alt 2 Alt 3"/>
      <sheetName val="CO2 and Temp Alt 4 Alt 5"/>
      <sheetName val="ICF SLR Module (1)"/>
      <sheetName val="ICF SLR Module (2)"/>
      <sheetName val="ICF SLR Module (3)"/>
      <sheetName val="ICF SLR Module (4)"/>
      <sheetName val="ICF SLR Module (5)"/>
    </sheetNames>
    <sheetDataSet>
      <sheetData sheetId="0">
        <row r="2">
          <cell r="S2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8" xr16:uid="{FB64A368-C839-41C2-9603-5AB2CB64BB6B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0" xr16:uid="{30B57D73-6ED2-4608-BAA5-416E5BC9CD7D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2" xr16:uid="{7D26282D-BDBB-4940-999B-058D3ED145F5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6" xr16:uid="{AEC1E1BD-D76F-4991-9997-98A7E0F858BD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4" xr16:uid="{D98351CA-2CC4-48FE-A65A-E8D3328E2C4B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2" xr16:uid="{80634195-589B-4E47-B9E8-07E44AE538C9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79" xr16:uid="{51102AE3-13E3-46F3-8A46-7EDDAEF473A9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7" xr16:uid="{B71178D0-ACBA-42C0-99BF-600E8C8A79F3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6" xr16:uid="{BB722947-F6E2-40AB-9A46-544FC10581FA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7" xr16:uid="{60248F4D-9DB1-4E06-9D77-FB492FEED41F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3" xr16:uid="{00000000-0016-0000-2900-00009901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4" xr16:uid="{29EC7862-2984-4891-BC83-4E5B4A972575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8" xr16:uid="{C72B8114-7472-43A6-B073-E6C373088FF9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5" xr16:uid="{9E09286C-24A0-4685-B304-A668DA7579E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8" xr16:uid="{18C7B92A-4283-49C0-A3F7-9523138404BC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8" xr16:uid="{BEDF4E84-273C-45B8-B7DD-0D20838C1C89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0" xr16:uid="{8A6C9562-E241-4B57-B574-7C4108EECF68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6" xr16:uid="{7B987EC5-1D97-4F44-B59C-B0E00B78AB82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6" xr16:uid="{080A2B6A-32B3-42A2-9AEF-F80CB02C91FC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0" xr16:uid="{214AB54F-4254-4164-B52D-4EE5AE058671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0" xr16:uid="{5D491A40-3114-4EDD-A536-9314F5D1ED5E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2" xr16:uid="{E47E190F-7C24-4235-A4FD-3E27B0B278D4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4" xr16:uid="{00000000-0016-0000-2900-00009701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2" xr16:uid="{00000000-0016-0000-2900-00009F01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17" xr16:uid="{D8C5FBAA-3851-4E35-8496-2D5CE2D924C4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2" xr16:uid="{00000000-0016-0000-2900-000090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4" xr16:uid="{829E7F7B-A93B-4A83-9333-C897EB96CA24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0" xr16:uid="{00000000-0016-0000-2900-00009601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0" xr16:uid="{00000000-0016-0000-2900-00009E01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4" xr16:uid="{00000000-0016-0000-2900-00009201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204" xr16:uid="{8297876E-9146-4974-B4AC-DDEB50B8DC5E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5" xr16:uid="{00000000-0016-0000-2900-00009801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27" xr16:uid="{C4290ECE-FE86-4E4C-940B-F5229AD27706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6" xr16:uid="{4324BC56-65B8-47AF-9846-27A2107938C8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3" xr16:uid="{F9DBB694-C805-40B4-ADC4-19DB9FCA0952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8" xr16:uid="{00000000-0016-0000-2900-0000A001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5" xr16:uid="{00000000-0016-0000-2900-00009501000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3" xr16:uid="{00000000-0016-0000-2900-00008F010000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8" xr16:uid="{E07F017B-ED57-463B-9F47-5FC0029D44CE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3" xr16:uid="{388EB8A6-FD7C-42E8-9BAD-51E88AB32706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8" xr16:uid="{FE9670C8-64D9-40C2-9EE5-D2907484FD5E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6" xr16:uid="{06A8C688-2552-4A39-8E95-5EF9894524D6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4" xr16:uid="{71E0ED04-616B-4F1C-B5E6-EBE40018031F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7" xr16:uid="{FB66CE86-05AD-4000-9061-3F4B8B8BBC6D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0" xr16:uid="{85811145-A5CA-4D2B-946F-8BB6E6BF2A63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97" xr16:uid="{56CB9F62-41C9-4A50-96BB-AF70ED7BA9CA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2" xr16:uid="{B9E6E732-A998-43FA-8B22-5625E3F98638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2" xr16:uid="{19368A24-EAFC-4191-850D-83A68B6E7A2D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69" xr16:uid="{3D7441B9-98B3-4180-A095-81D08DA1FD71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7" xr16:uid="{00000000-0016-0000-2900-00009A01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0" xr16:uid="{8AD15C60-6FDC-46B2-9FC9-9FC69880C7C1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1" xr16:uid="{FB651A49-C21D-452B-B0A2-A4AD8F151B7A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0" xr16:uid="{C048372A-EDE1-4447-BA39-5A5B0744983E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6" xr16:uid="{40828666-F595-4433-92D7-3C8959375D78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2" xr16:uid="{82AD6431-E8DB-437A-9E18-120FA17D3CB1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59" xr16:uid="{00000000-0016-0000-2900-000091010000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5" xr16:uid="{8D23C5E2-7EE7-4BA9-8935-6767D68F4E63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4" xr16:uid="{8F74EAD4-3CCA-41B8-831D-492BCBA11113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5" xr16:uid="{FFBA20D4-DF53-46C8-8C06-4EAA0B067E9B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8" xr16:uid="{1401B949-32A9-4BA2-8C4D-7477673A45C2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90" xr16:uid="{813F0AA7-7AEB-4E35-BD69-E5F2EF63F6D1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64" xr16:uid="{EF54F247-2D44-4B2E-8B19-0951E06B1362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6" xr16:uid="{4E2FD80A-E45A-4713-88A5-6D92F4DC04A1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4" xr16:uid="{53B2FAE5-222C-45FF-A775-2B6C8048379E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9" xr16:uid="{CAEA1875-2D48-4082-B178-16C6D67DF83B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8" xr16:uid="{EBBF4B3B-5974-43D1-9C7C-92B67D4E5289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3" xr16:uid="{FDEF5DBC-ECEA-4EAF-8C9C-B493635CDB4D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8" xr16:uid="{96DB5BEB-679D-4AA9-AC30-847AC2745E58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7" xr16:uid="{05F0F2AE-5C20-49D1-A346-0080735EE501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2" xr16:uid="{C5FBC2C7-5DAF-492F-8FAC-6FD9993C7341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1" xr16:uid="{90E834F9-34BB-4F81-9F01-154A0FF38905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5" xr16:uid="{1BF8F783-4EED-4920-937C-D58A10F3D7B7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1" xr16:uid="{832A50E8-0E80-4B3C-BB13-571D8FF2F28D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9" xr16:uid="{E7CDC9B0-3055-4B66-8939-E2577CA33797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4" xr16:uid="{27A71D1F-CC98-4E52-8E53-B06ECC81AC58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7" xr16:uid="{3570B786-479F-4E29-9B4B-6E89C8B4F70F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7" xr16:uid="{615719F7-AC77-404F-91D2-C3BC8700D2FC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3" xr16:uid="{973EFD8A-C232-41A4-971E-A671998FD2F3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7" xr16:uid="{E05F0601-3B30-4DCC-BDD3-CA384F36B007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5" xr16:uid="{BC77FEF6-6F11-4D46-A6F4-82F87EBF50AD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5" xr16:uid="{3CBD5E77-4A73-4A00-B9F3-AA19088FF45F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0" xr16:uid="{54B6DE58-6D7C-45B5-B2C7-8D8EEB6226BB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7" xr16:uid="{77BCEC3A-222F-4482-AEB3-4D96F9BB9F69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1" xr16:uid="{AF21D46F-A655-430C-9C4B-FABC70D8749B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9" xr16:uid="{E36B165D-38AE-4CA6-9B87-91369B026A01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9" xr16:uid="{F8D82575-2DDB-487C-A916-1CE70C0B3F19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2" xr16:uid="{596A10D6-2D15-4668-A0FC-00FCEC9E4225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8" xr16:uid="{04126B5B-B1A6-4B6C-902D-71D60EF6A722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8" xr16:uid="{8B7390B3-CF85-46C4-9D4B-826BCB7146F9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5" xr16:uid="{21247431-04F8-453D-9ECE-B5FE9D33329F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8" xr16:uid="{EAB9A4E5-DA8D-4DC1-B14B-9EE1D4B3FF34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1" xr16:uid="{DEC6D12F-DB99-435D-9281-5222DCFE6D5A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70" xr16:uid="{6B2F8E2C-BD57-4975-9275-CBED36276702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6" xr16:uid="{5607C77F-1050-452C-97E4-081F034E0DF4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7" xr16:uid="{AD1F73A3-0248-4D79-929B-98CBFA10F772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6" xr16:uid="{F1ECAD76-4B47-4738-A5ED-0A1AE34A26E5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3" xr16:uid="{BD8FF0BC-A376-46D8-BE51-7ADBD720B818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2" xr16:uid="{3C31F63C-FE74-4197-AB6A-F8E4C54D0C62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2" xr16:uid="{CDCA4B19-0C29-4576-ACDF-6D1893EB6936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8" xr16:uid="{7A9044F0-E00F-43F1-B13A-FBC659CCEB7B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5" xr16:uid="{3AB53B7D-AD32-4266-BA3B-BE1CA0FD6795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6" xr16:uid="{78D4C181-E89F-42B3-BC88-4D8F8366B96A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9" xr16:uid="{230FB61A-4ABD-48A0-8163-570314BF501A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09" xr16:uid="{00000000-0016-0000-2800-00008701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66" xr16:uid="{583FD810-AAEE-41C3-85FD-6018DBB1B777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9" xr16:uid="{7FDD7D7C-DBE0-45AE-B0C6-4C8778F0C0E3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1" xr16:uid="{83D3366D-75A7-4918-9EF9-482C798C8176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3" xr16:uid="{5A87492E-07D8-44DF-9AAE-71396B43A3D3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1" xr16:uid="{9872E123-650C-44C7-B1C4-9F480856F8AF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3" xr16:uid="{E6A65A6E-3C76-401F-86B9-5D8F401CF90C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60" xr16:uid="{744B07C4-D1ED-47E0-B32D-AE024042DA46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3" xr16:uid="{9B9BC947-E285-4E7D-AA2B-2A9159AEC31D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202" xr16:uid="{7FE95B0B-319D-4705-89E0-3F13D26E2862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9" xr16:uid="{7B7D1700-BCFF-44AA-B999-89F9F82B477D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1" xr16:uid="{D4AC8737-0A48-4C67-B499-321C6443E9A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7" xr16:uid="{AB6C6C80-B814-49BE-8856-23C8987B64F7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1" xr16:uid="{86878C24-F487-4553-B79B-EFC408CFA769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70" xr16:uid="{2979AAF7-4420-474B-9183-EAED5D83911A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9" xr16:uid="{A169E187-3E2C-462D-A7C7-85DEDDA85B3A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9" xr16:uid="{D1AF9842-2CF0-4581-9BB7-5CC31FE3153D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5" xr16:uid="{195C3F80-C033-4317-810C-CA2323629F2D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7" xr16:uid="{AA683D73-5960-42C1-965C-73AFEE8D90ED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80" xr16:uid="{EA7A1095-87BE-44EC-A421-7BC4E0AB9120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9" xr16:uid="{5360DAE6-F04A-45AF-A995-9C8E3E9C6F00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5" xr16:uid="{3FDE8E06-0155-47BE-9710-F8ADF1C6674E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3" xr16:uid="{A7B0EBBD-BB67-428A-8A2D-110FD1488CA1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3" xr16:uid="{7063F974-438B-460D-800E-50F20471D315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7" xr16:uid="{A593C982-454A-4CD6-9BD8-08D41C70735A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3" xr16:uid="{BED9EE9E-16C2-4BDF-A35A-921CC7367995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1" xr16:uid="{B1DA4982-4DD6-483D-8AE2-1784AE802711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9" xr16:uid="{77D43A8A-F5B6-46B0-9FF7-1B35F0C1697E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6" xr16:uid="{7C41D718-9348-4344-B332-6DD26441A23C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1" xr16:uid="{A4FDBE13-910C-4E15-9974-E391783F1A5F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7" xr16:uid="{6DA7BE9D-8B66-4A97-A340-519455EA8004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23" xr16:uid="{741535B4-CBDF-4970-A4EE-6BA2F1DE7342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69" xr16:uid="{584A00FC-4630-4CFF-9328-B251A5ED537C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3" connectionId="216" xr16:uid="{99AC5C78-EA93-4F36-99BC-703ACC553C53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13" xr16:uid="{49B8C48B-0812-4E17-A4B2-A48A94F2BACA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96" xr16:uid="{C34CE352-F7FD-4D1C-BB1F-853D32F1CEEA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209" xr16:uid="{C992F97E-FB1F-4406-9FFB-CC72D128475B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72" xr16:uid="{E6C896EF-1D76-4A98-8F3C-AFB2184795DC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203" xr16:uid="{D52DCEF6-6186-4B95-BF76-5D86912B5A4B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65" xr16:uid="{F2049C97-E788-47B0-9271-C125CA01BA9C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20" xr16:uid="{2E7AFF5C-68CD-4E09-81CD-061E3064DECB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12" xr16:uid="{2A127DBB-0F21-42C2-85CC-C0BB1AA3708A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9" xr16:uid="{B23862AE-BEFE-42AF-935D-4D7A734E55E4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67" xr16:uid="{EAABFF5B-DF02-4C26-9AD2-010B6F7B59AE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12" xr16:uid="{00000000-0016-0000-2800-00008A01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71" xr16:uid="{9E8DBB4D-2C5D-4686-9624-94CF19F1A889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10" xr16:uid="{00000000-0016-0000-2800-000080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68" xr16:uid="{451D0E8D-ABBD-45F9-9892-25D9A617F739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95" xr16:uid="{02A53E42-1B8A-4ED7-8152-41C6BBFE6E29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85" xr16:uid="{00000000-0016-0000-2800-000081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11" xr16:uid="{00000000-0016-0000-2800-00008E01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94" xr16:uid="{A399B377-4AEF-4D4A-A7E9-F37FC4DACAA2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22" xr16:uid="{4039DF7C-995E-4CEF-B890-F01207EB54B4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64" xr16:uid="{00000000-0016-0000-2800-00008B01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21" xr16:uid="{5B163F6D-7AAF-43CC-9721-1E9E3419B694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06" xr16:uid="{00000000-0016-0000-2800-00007E010000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91" xr16:uid="{1EA57D95-F183-4BC7-BB63-CAF6CB114513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63" xr16:uid="{77DAB6BD-7710-4D82-A3A8-E9A74BFD6B0F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4" xr16:uid="{6905055A-2A85-429A-B562-B32AF6FE344E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1" xr16:uid="{00000000-0016-0000-2900-00009D01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8" xr16:uid="{00000000-0016-0000-2900-00009401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4" xr16:uid="{BDD19FB4-472F-4335-9A71-7A5A34713C98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73" xr16:uid="{AED9428F-3E89-40C1-AB9D-EF3E97320F29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4" xr16:uid="{90F9C632-9F89-4F83-993B-4748F646E92E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2" xr16:uid="{C04707FB-3EC9-4328-9ED0-A168FF6E1C73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1" xr16:uid="{DFAB2936-37D3-4EFF-8928-A2335F613D7E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4" xr16:uid="{EC07B523-27E2-4823-A77C-ECE05A419F42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8" xr16:uid="{C75AE2D8-0B0F-44E2-B63F-D9FBEE96C77E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5" xr16:uid="{245079A4-54E0-46DA-B29F-E6FC44B7DAE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1" xr16:uid="{00000000-0016-0000-2900-00009C01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0" xr16:uid="{693C4DA8-366E-43C3-AAF9-98DC522EE468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4" xr16:uid="{00000000-0016-0000-2900-0000A101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5" xr16:uid="{C3C95473-5ACC-49E7-8B8F-DED024B9415B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6" xr16:uid="{73FAED76-F683-4CDA-BE20-AF18F1D32EBC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6" xr16:uid="{00000000-0016-0000-2900-000093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5" xr16:uid="{00000000-0016-0000-2900-00009B010000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8" xr16:uid="{C4B2BD41-117A-411F-BCA2-1DAF6C7C96C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6" Type="http://schemas.openxmlformats.org/officeDocument/2006/relationships/queryTable" Target="../queryTables/queryTable76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74" Type="http://schemas.openxmlformats.org/officeDocument/2006/relationships/queryTable" Target="../queryTables/queryTable74.xml"/><Relationship Id="rId79" Type="http://schemas.openxmlformats.org/officeDocument/2006/relationships/queryTable" Target="../queryTables/queryTable79.xml"/><Relationship Id="rId5" Type="http://schemas.openxmlformats.org/officeDocument/2006/relationships/queryTable" Target="../queryTables/queryTable5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73" Type="http://schemas.openxmlformats.org/officeDocument/2006/relationships/queryTable" Target="../queryTables/queryTable73.xml"/><Relationship Id="rId78" Type="http://schemas.openxmlformats.org/officeDocument/2006/relationships/queryTable" Target="../queryTables/queryTable78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77" Type="http://schemas.openxmlformats.org/officeDocument/2006/relationships/queryTable" Target="../queryTables/queryTable77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Relationship Id="rId75" Type="http://schemas.openxmlformats.org/officeDocument/2006/relationships/queryTable" Target="../queryTables/queryTable75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2.xml"/><Relationship Id="rId18" Type="http://schemas.openxmlformats.org/officeDocument/2006/relationships/queryTable" Target="../queryTables/queryTable97.xml"/><Relationship Id="rId26" Type="http://schemas.openxmlformats.org/officeDocument/2006/relationships/queryTable" Target="../queryTables/queryTable105.xml"/><Relationship Id="rId39" Type="http://schemas.openxmlformats.org/officeDocument/2006/relationships/queryTable" Target="../queryTables/queryTable118.xml"/><Relationship Id="rId21" Type="http://schemas.openxmlformats.org/officeDocument/2006/relationships/queryTable" Target="../queryTables/queryTable100.xml"/><Relationship Id="rId34" Type="http://schemas.openxmlformats.org/officeDocument/2006/relationships/queryTable" Target="../queryTables/queryTable113.xml"/><Relationship Id="rId42" Type="http://schemas.openxmlformats.org/officeDocument/2006/relationships/queryTable" Target="../queryTables/queryTable121.xml"/><Relationship Id="rId47" Type="http://schemas.openxmlformats.org/officeDocument/2006/relationships/queryTable" Target="../queryTables/queryTable126.xml"/><Relationship Id="rId50" Type="http://schemas.openxmlformats.org/officeDocument/2006/relationships/queryTable" Target="../queryTables/queryTable129.xml"/><Relationship Id="rId55" Type="http://schemas.openxmlformats.org/officeDocument/2006/relationships/queryTable" Target="../queryTables/queryTable134.xml"/><Relationship Id="rId63" Type="http://schemas.openxmlformats.org/officeDocument/2006/relationships/queryTable" Target="../queryTables/queryTable142.xml"/><Relationship Id="rId68" Type="http://schemas.openxmlformats.org/officeDocument/2006/relationships/queryTable" Target="../queryTables/queryTable147.xml"/><Relationship Id="rId7" Type="http://schemas.openxmlformats.org/officeDocument/2006/relationships/queryTable" Target="../queryTables/queryTable86.xml"/><Relationship Id="rId71" Type="http://schemas.openxmlformats.org/officeDocument/2006/relationships/queryTable" Target="../queryTables/queryTable150.xml"/><Relationship Id="rId2" Type="http://schemas.openxmlformats.org/officeDocument/2006/relationships/queryTable" Target="../queryTables/queryTable81.xml"/><Relationship Id="rId16" Type="http://schemas.openxmlformats.org/officeDocument/2006/relationships/queryTable" Target="../queryTables/queryTable95.xml"/><Relationship Id="rId29" Type="http://schemas.openxmlformats.org/officeDocument/2006/relationships/queryTable" Target="../queryTables/queryTable108.xml"/><Relationship Id="rId11" Type="http://schemas.openxmlformats.org/officeDocument/2006/relationships/queryTable" Target="../queryTables/queryTable90.xml"/><Relationship Id="rId24" Type="http://schemas.openxmlformats.org/officeDocument/2006/relationships/queryTable" Target="../queryTables/queryTable103.xml"/><Relationship Id="rId32" Type="http://schemas.openxmlformats.org/officeDocument/2006/relationships/queryTable" Target="../queryTables/queryTable111.xml"/><Relationship Id="rId37" Type="http://schemas.openxmlformats.org/officeDocument/2006/relationships/queryTable" Target="../queryTables/queryTable116.xml"/><Relationship Id="rId40" Type="http://schemas.openxmlformats.org/officeDocument/2006/relationships/queryTable" Target="../queryTables/queryTable119.xml"/><Relationship Id="rId45" Type="http://schemas.openxmlformats.org/officeDocument/2006/relationships/queryTable" Target="../queryTables/queryTable124.xml"/><Relationship Id="rId53" Type="http://schemas.openxmlformats.org/officeDocument/2006/relationships/queryTable" Target="../queryTables/queryTable132.xml"/><Relationship Id="rId58" Type="http://schemas.openxmlformats.org/officeDocument/2006/relationships/queryTable" Target="../queryTables/queryTable137.xml"/><Relationship Id="rId66" Type="http://schemas.openxmlformats.org/officeDocument/2006/relationships/queryTable" Target="../queryTables/queryTable145.xml"/><Relationship Id="rId74" Type="http://schemas.openxmlformats.org/officeDocument/2006/relationships/queryTable" Target="../queryTables/queryTable153.xml"/><Relationship Id="rId5" Type="http://schemas.openxmlformats.org/officeDocument/2006/relationships/queryTable" Target="../queryTables/queryTable84.xml"/><Relationship Id="rId15" Type="http://schemas.openxmlformats.org/officeDocument/2006/relationships/queryTable" Target="../queryTables/queryTable94.xml"/><Relationship Id="rId23" Type="http://schemas.openxmlformats.org/officeDocument/2006/relationships/queryTable" Target="../queryTables/queryTable102.xml"/><Relationship Id="rId28" Type="http://schemas.openxmlformats.org/officeDocument/2006/relationships/queryTable" Target="../queryTables/queryTable107.xml"/><Relationship Id="rId36" Type="http://schemas.openxmlformats.org/officeDocument/2006/relationships/queryTable" Target="../queryTables/queryTable115.xml"/><Relationship Id="rId49" Type="http://schemas.openxmlformats.org/officeDocument/2006/relationships/queryTable" Target="../queryTables/queryTable128.xml"/><Relationship Id="rId57" Type="http://schemas.openxmlformats.org/officeDocument/2006/relationships/queryTable" Target="../queryTables/queryTable136.xml"/><Relationship Id="rId61" Type="http://schemas.openxmlformats.org/officeDocument/2006/relationships/queryTable" Target="../queryTables/queryTable140.xml"/><Relationship Id="rId10" Type="http://schemas.openxmlformats.org/officeDocument/2006/relationships/queryTable" Target="../queryTables/queryTable89.xml"/><Relationship Id="rId19" Type="http://schemas.openxmlformats.org/officeDocument/2006/relationships/queryTable" Target="../queryTables/queryTable98.xml"/><Relationship Id="rId31" Type="http://schemas.openxmlformats.org/officeDocument/2006/relationships/queryTable" Target="../queryTables/queryTable110.xml"/><Relationship Id="rId44" Type="http://schemas.openxmlformats.org/officeDocument/2006/relationships/queryTable" Target="../queryTables/queryTable123.xml"/><Relationship Id="rId52" Type="http://schemas.openxmlformats.org/officeDocument/2006/relationships/queryTable" Target="../queryTables/queryTable131.xml"/><Relationship Id="rId60" Type="http://schemas.openxmlformats.org/officeDocument/2006/relationships/queryTable" Target="../queryTables/queryTable139.xml"/><Relationship Id="rId65" Type="http://schemas.openxmlformats.org/officeDocument/2006/relationships/queryTable" Target="../queryTables/queryTable144.xml"/><Relationship Id="rId73" Type="http://schemas.openxmlformats.org/officeDocument/2006/relationships/queryTable" Target="../queryTables/queryTable152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Relationship Id="rId14" Type="http://schemas.openxmlformats.org/officeDocument/2006/relationships/queryTable" Target="../queryTables/queryTable93.xml"/><Relationship Id="rId22" Type="http://schemas.openxmlformats.org/officeDocument/2006/relationships/queryTable" Target="../queryTables/queryTable101.xml"/><Relationship Id="rId27" Type="http://schemas.openxmlformats.org/officeDocument/2006/relationships/queryTable" Target="../queryTables/queryTable106.xml"/><Relationship Id="rId30" Type="http://schemas.openxmlformats.org/officeDocument/2006/relationships/queryTable" Target="../queryTables/queryTable109.xml"/><Relationship Id="rId35" Type="http://schemas.openxmlformats.org/officeDocument/2006/relationships/queryTable" Target="../queryTables/queryTable114.xml"/><Relationship Id="rId43" Type="http://schemas.openxmlformats.org/officeDocument/2006/relationships/queryTable" Target="../queryTables/queryTable122.xml"/><Relationship Id="rId48" Type="http://schemas.openxmlformats.org/officeDocument/2006/relationships/queryTable" Target="../queryTables/queryTable127.xml"/><Relationship Id="rId56" Type="http://schemas.openxmlformats.org/officeDocument/2006/relationships/queryTable" Target="../queryTables/queryTable135.xml"/><Relationship Id="rId64" Type="http://schemas.openxmlformats.org/officeDocument/2006/relationships/queryTable" Target="../queryTables/queryTable143.xml"/><Relationship Id="rId69" Type="http://schemas.openxmlformats.org/officeDocument/2006/relationships/queryTable" Target="../queryTables/queryTable148.xml"/><Relationship Id="rId8" Type="http://schemas.openxmlformats.org/officeDocument/2006/relationships/queryTable" Target="../queryTables/queryTable87.xml"/><Relationship Id="rId51" Type="http://schemas.openxmlformats.org/officeDocument/2006/relationships/queryTable" Target="../queryTables/queryTable130.xml"/><Relationship Id="rId72" Type="http://schemas.openxmlformats.org/officeDocument/2006/relationships/queryTable" Target="../queryTables/queryTable151.xml"/><Relationship Id="rId3" Type="http://schemas.openxmlformats.org/officeDocument/2006/relationships/queryTable" Target="../queryTables/queryTable82.xml"/><Relationship Id="rId12" Type="http://schemas.openxmlformats.org/officeDocument/2006/relationships/queryTable" Target="../queryTables/queryTable91.xml"/><Relationship Id="rId17" Type="http://schemas.openxmlformats.org/officeDocument/2006/relationships/queryTable" Target="../queryTables/queryTable96.xml"/><Relationship Id="rId25" Type="http://schemas.openxmlformats.org/officeDocument/2006/relationships/queryTable" Target="../queryTables/queryTable104.xml"/><Relationship Id="rId33" Type="http://schemas.openxmlformats.org/officeDocument/2006/relationships/queryTable" Target="../queryTables/queryTable112.xml"/><Relationship Id="rId38" Type="http://schemas.openxmlformats.org/officeDocument/2006/relationships/queryTable" Target="../queryTables/queryTable117.xml"/><Relationship Id="rId46" Type="http://schemas.openxmlformats.org/officeDocument/2006/relationships/queryTable" Target="../queryTables/queryTable125.xml"/><Relationship Id="rId59" Type="http://schemas.openxmlformats.org/officeDocument/2006/relationships/queryTable" Target="../queryTables/queryTable138.xml"/><Relationship Id="rId67" Type="http://schemas.openxmlformats.org/officeDocument/2006/relationships/queryTable" Target="../queryTables/queryTable146.xml"/><Relationship Id="rId20" Type="http://schemas.openxmlformats.org/officeDocument/2006/relationships/queryTable" Target="../queryTables/queryTable99.xml"/><Relationship Id="rId41" Type="http://schemas.openxmlformats.org/officeDocument/2006/relationships/queryTable" Target="../queryTables/queryTable120.xml"/><Relationship Id="rId54" Type="http://schemas.openxmlformats.org/officeDocument/2006/relationships/queryTable" Target="../queryTables/queryTable133.xml"/><Relationship Id="rId62" Type="http://schemas.openxmlformats.org/officeDocument/2006/relationships/queryTable" Target="../queryTables/queryTable141.xml"/><Relationship Id="rId70" Type="http://schemas.openxmlformats.org/officeDocument/2006/relationships/queryTable" Target="../queryTables/queryTable149.xml"/><Relationship Id="rId75" Type="http://schemas.openxmlformats.org/officeDocument/2006/relationships/queryTable" Target="../queryTables/queryTable154.xml"/><Relationship Id="rId1" Type="http://schemas.openxmlformats.org/officeDocument/2006/relationships/queryTable" Target="../queryTables/queryTable80.xml"/><Relationship Id="rId6" Type="http://schemas.openxmlformats.org/officeDocument/2006/relationships/queryTable" Target="../queryTables/queryTable85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67.xml"/><Relationship Id="rId18" Type="http://schemas.openxmlformats.org/officeDocument/2006/relationships/queryTable" Target="../queryTables/queryTable172.xml"/><Relationship Id="rId26" Type="http://schemas.openxmlformats.org/officeDocument/2006/relationships/queryTable" Target="../queryTables/queryTable180.xml"/><Relationship Id="rId39" Type="http://schemas.openxmlformats.org/officeDocument/2006/relationships/queryTable" Target="../queryTables/queryTable193.xml"/><Relationship Id="rId21" Type="http://schemas.openxmlformats.org/officeDocument/2006/relationships/queryTable" Target="../queryTables/queryTable175.xml"/><Relationship Id="rId34" Type="http://schemas.openxmlformats.org/officeDocument/2006/relationships/queryTable" Target="../queryTables/queryTable188.xml"/><Relationship Id="rId42" Type="http://schemas.openxmlformats.org/officeDocument/2006/relationships/queryTable" Target="../queryTables/queryTable196.xml"/><Relationship Id="rId47" Type="http://schemas.openxmlformats.org/officeDocument/2006/relationships/queryTable" Target="../queryTables/queryTable201.xml"/><Relationship Id="rId50" Type="http://schemas.openxmlformats.org/officeDocument/2006/relationships/queryTable" Target="../queryTables/queryTable204.xml"/><Relationship Id="rId55" Type="http://schemas.openxmlformats.org/officeDocument/2006/relationships/queryTable" Target="../queryTables/queryTable209.xml"/><Relationship Id="rId63" Type="http://schemas.openxmlformats.org/officeDocument/2006/relationships/queryTable" Target="../queryTables/queryTable217.xml"/><Relationship Id="rId68" Type="http://schemas.openxmlformats.org/officeDocument/2006/relationships/queryTable" Target="../queryTables/queryTable222.xml"/><Relationship Id="rId7" Type="http://schemas.openxmlformats.org/officeDocument/2006/relationships/queryTable" Target="../queryTables/queryTable161.xml"/><Relationship Id="rId71" Type="http://schemas.openxmlformats.org/officeDocument/2006/relationships/queryTable" Target="../queryTables/queryTable225.xml"/><Relationship Id="rId2" Type="http://schemas.openxmlformats.org/officeDocument/2006/relationships/queryTable" Target="../queryTables/queryTable156.xml"/><Relationship Id="rId16" Type="http://schemas.openxmlformats.org/officeDocument/2006/relationships/queryTable" Target="../queryTables/queryTable170.xml"/><Relationship Id="rId29" Type="http://schemas.openxmlformats.org/officeDocument/2006/relationships/queryTable" Target="../queryTables/queryTable183.xml"/><Relationship Id="rId11" Type="http://schemas.openxmlformats.org/officeDocument/2006/relationships/queryTable" Target="../queryTables/queryTable165.xml"/><Relationship Id="rId24" Type="http://schemas.openxmlformats.org/officeDocument/2006/relationships/queryTable" Target="../queryTables/queryTable178.xml"/><Relationship Id="rId32" Type="http://schemas.openxmlformats.org/officeDocument/2006/relationships/queryTable" Target="../queryTables/queryTable186.xml"/><Relationship Id="rId37" Type="http://schemas.openxmlformats.org/officeDocument/2006/relationships/queryTable" Target="../queryTables/queryTable191.xml"/><Relationship Id="rId40" Type="http://schemas.openxmlformats.org/officeDocument/2006/relationships/queryTable" Target="../queryTables/queryTable194.xml"/><Relationship Id="rId45" Type="http://schemas.openxmlformats.org/officeDocument/2006/relationships/queryTable" Target="../queryTables/queryTable199.xml"/><Relationship Id="rId53" Type="http://schemas.openxmlformats.org/officeDocument/2006/relationships/queryTable" Target="../queryTables/queryTable207.xml"/><Relationship Id="rId58" Type="http://schemas.openxmlformats.org/officeDocument/2006/relationships/queryTable" Target="../queryTables/queryTable212.xml"/><Relationship Id="rId66" Type="http://schemas.openxmlformats.org/officeDocument/2006/relationships/queryTable" Target="../queryTables/queryTable220.xml"/><Relationship Id="rId74" Type="http://schemas.openxmlformats.org/officeDocument/2006/relationships/queryTable" Target="../queryTables/queryTable228.xml"/><Relationship Id="rId5" Type="http://schemas.openxmlformats.org/officeDocument/2006/relationships/queryTable" Target="../queryTables/queryTable159.xml"/><Relationship Id="rId15" Type="http://schemas.openxmlformats.org/officeDocument/2006/relationships/queryTable" Target="../queryTables/queryTable169.xml"/><Relationship Id="rId23" Type="http://schemas.openxmlformats.org/officeDocument/2006/relationships/queryTable" Target="../queryTables/queryTable177.xml"/><Relationship Id="rId28" Type="http://schemas.openxmlformats.org/officeDocument/2006/relationships/queryTable" Target="../queryTables/queryTable182.xml"/><Relationship Id="rId36" Type="http://schemas.openxmlformats.org/officeDocument/2006/relationships/queryTable" Target="../queryTables/queryTable190.xml"/><Relationship Id="rId49" Type="http://schemas.openxmlformats.org/officeDocument/2006/relationships/queryTable" Target="../queryTables/queryTable203.xml"/><Relationship Id="rId57" Type="http://schemas.openxmlformats.org/officeDocument/2006/relationships/queryTable" Target="../queryTables/queryTable211.xml"/><Relationship Id="rId61" Type="http://schemas.openxmlformats.org/officeDocument/2006/relationships/queryTable" Target="../queryTables/queryTable215.xml"/><Relationship Id="rId10" Type="http://schemas.openxmlformats.org/officeDocument/2006/relationships/queryTable" Target="../queryTables/queryTable164.xml"/><Relationship Id="rId19" Type="http://schemas.openxmlformats.org/officeDocument/2006/relationships/queryTable" Target="../queryTables/queryTable173.xml"/><Relationship Id="rId31" Type="http://schemas.openxmlformats.org/officeDocument/2006/relationships/queryTable" Target="../queryTables/queryTable185.xml"/><Relationship Id="rId44" Type="http://schemas.openxmlformats.org/officeDocument/2006/relationships/queryTable" Target="../queryTables/queryTable198.xml"/><Relationship Id="rId52" Type="http://schemas.openxmlformats.org/officeDocument/2006/relationships/queryTable" Target="../queryTables/queryTable206.xml"/><Relationship Id="rId60" Type="http://schemas.openxmlformats.org/officeDocument/2006/relationships/queryTable" Target="../queryTables/queryTable214.xml"/><Relationship Id="rId65" Type="http://schemas.openxmlformats.org/officeDocument/2006/relationships/queryTable" Target="../queryTables/queryTable219.xml"/><Relationship Id="rId73" Type="http://schemas.openxmlformats.org/officeDocument/2006/relationships/queryTable" Target="../queryTables/queryTable227.xml"/><Relationship Id="rId4" Type="http://schemas.openxmlformats.org/officeDocument/2006/relationships/queryTable" Target="../queryTables/queryTable158.xml"/><Relationship Id="rId9" Type="http://schemas.openxmlformats.org/officeDocument/2006/relationships/queryTable" Target="../queryTables/queryTable163.xml"/><Relationship Id="rId14" Type="http://schemas.openxmlformats.org/officeDocument/2006/relationships/queryTable" Target="../queryTables/queryTable168.xml"/><Relationship Id="rId22" Type="http://schemas.openxmlformats.org/officeDocument/2006/relationships/queryTable" Target="../queryTables/queryTable176.xml"/><Relationship Id="rId27" Type="http://schemas.openxmlformats.org/officeDocument/2006/relationships/queryTable" Target="../queryTables/queryTable181.xml"/><Relationship Id="rId30" Type="http://schemas.openxmlformats.org/officeDocument/2006/relationships/queryTable" Target="../queryTables/queryTable184.xml"/><Relationship Id="rId35" Type="http://schemas.openxmlformats.org/officeDocument/2006/relationships/queryTable" Target="../queryTables/queryTable189.xml"/><Relationship Id="rId43" Type="http://schemas.openxmlformats.org/officeDocument/2006/relationships/queryTable" Target="../queryTables/queryTable197.xml"/><Relationship Id="rId48" Type="http://schemas.openxmlformats.org/officeDocument/2006/relationships/queryTable" Target="../queryTables/queryTable202.xml"/><Relationship Id="rId56" Type="http://schemas.openxmlformats.org/officeDocument/2006/relationships/queryTable" Target="../queryTables/queryTable210.xml"/><Relationship Id="rId64" Type="http://schemas.openxmlformats.org/officeDocument/2006/relationships/queryTable" Target="../queryTables/queryTable218.xml"/><Relationship Id="rId69" Type="http://schemas.openxmlformats.org/officeDocument/2006/relationships/queryTable" Target="../queryTables/queryTable223.xml"/><Relationship Id="rId8" Type="http://schemas.openxmlformats.org/officeDocument/2006/relationships/queryTable" Target="../queryTables/queryTable162.xml"/><Relationship Id="rId51" Type="http://schemas.openxmlformats.org/officeDocument/2006/relationships/queryTable" Target="../queryTables/queryTable205.xml"/><Relationship Id="rId72" Type="http://schemas.openxmlformats.org/officeDocument/2006/relationships/queryTable" Target="../queryTables/queryTable226.xml"/><Relationship Id="rId3" Type="http://schemas.openxmlformats.org/officeDocument/2006/relationships/queryTable" Target="../queryTables/queryTable157.xml"/><Relationship Id="rId12" Type="http://schemas.openxmlformats.org/officeDocument/2006/relationships/queryTable" Target="../queryTables/queryTable166.xml"/><Relationship Id="rId17" Type="http://schemas.openxmlformats.org/officeDocument/2006/relationships/queryTable" Target="../queryTables/queryTable171.xml"/><Relationship Id="rId25" Type="http://schemas.openxmlformats.org/officeDocument/2006/relationships/queryTable" Target="../queryTables/queryTable179.xml"/><Relationship Id="rId33" Type="http://schemas.openxmlformats.org/officeDocument/2006/relationships/queryTable" Target="../queryTables/queryTable187.xml"/><Relationship Id="rId38" Type="http://schemas.openxmlformats.org/officeDocument/2006/relationships/queryTable" Target="../queryTables/queryTable192.xml"/><Relationship Id="rId46" Type="http://schemas.openxmlformats.org/officeDocument/2006/relationships/queryTable" Target="../queryTables/queryTable200.xml"/><Relationship Id="rId59" Type="http://schemas.openxmlformats.org/officeDocument/2006/relationships/queryTable" Target="../queryTables/queryTable213.xml"/><Relationship Id="rId67" Type="http://schemas.openxmlformats.org/officeDocument/2006/relationships/queryTable" Target="../queryTables/queryTable221.xml"/><Relationship Id="rId20" Type="http://schemas.openxmlformats.org/officeDocument/2006/relationships/queryTable" Target="../queryTables/queryTable174.xml"/><Relationship Id="rId41" Type="http://schemas.openxmlformats.org/officeDocument/2006/relationships/queryTable" Target="../queryTables/queryTable195.xml"/><Relationship Id="rId54" Type="http://schemas.openxmlformats.org/officeDocument/2006/relationships/queryTable" Target="../queryTables/queryTable208.xml"/><Relationship Id="rId62" Type="http://schemas.openxmlformats.org/officeDocument/2006/relationships/queryTable" Target="../queryTables/queryTable216.xml"/><Relationship Id="rId70" Type="http://schemas.openxmlformats.org/officeDocument/2006/relationships/queryTable" Target="../queryTables/queryTable224.xml"/><Relationship Id="rId1" Type="http://schemas.openxmlformats.org/officeDocument/2006/relationships/queryTable" Target="../queryTables/queryTable155.xml"/><Relationship Id="rId6" Type="http://schemas.openxmlformats.org/officeDocument/2006/relationships/queryTable" Target="../queryTables/queryTable16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113" workbookViewId="0"/>
  </sheetViews>
  <sheetFormatPr defaultRowHeight="15" x14ac:dyDescent="0.25"/>
  <cols>
    <col min="3" max="3" width="6.28515625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09"/>
      <c r="J3" s="209"/>
      <c r="K3" s="209"/>
      <c r="L3" s="209"/>
      <c r="M3" s="209"/>
      <c r="N3" s="209"/>
      <c r="P3" s="2" t="s">
        <v>1</v>
      </c>
      <c r="Q3">
        <v>1.68</v>
      </c>
    </row>
    <row r="4" spans="2:19" x14ac:dyDescent="0.25">
      <c r="I4" s="209"/>
      <c r="J4" s="209"/>
      <c r="K4" s="209"/>
      <c r="L4" s="209"/>
      <c r="M4" s="209"/>
      <c r="N4" s="209"/>
      <c r="P4" s="2" t="s">
        <v>2</v>
      </c>
      <c r="Q4">
        <v>1.68</v>
      </c>
    </row>
    <row r="5" spans="2:19" x14ac:dyDescent="0.25">
      <c r="I5" s="209"/>
      <c r="J5" s="209"/>
      <c r="K5" s="209"/>
      <c r="L5" s="209"/>
      <c r="M5" s="209"/>
      <c r="N5" s="209"/>
      <c r="P5" s="2" t="s">
        <v>3</v>
      </c>
      <c r="Q5">
        <v>1.68</v>
      </c>
    </row>
    <row r="6" spans="2:19" x14ac:dyDescent="0.25">
      <c r="I6" s="209"/>
      <c r="J6" s="209"/>
      <c r="K6" s="209"/>
      <c r="L6" s="209"/>
      <c r="M6" s="209"/>
      <c r="N6" s="209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Documents\API\api_output\Output\SSP2-4.5\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8</v>
      </c>
      <c r="E14" s="100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TEXT;C:\Users\59866\ICF\CAFE - Documents\API\api_output\Output\SSP2-4.5\timeseries_output_LD_SSP245_Alt 0_Alt 1.csv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TEXT;C:\Users\59866\ICF\CAFE - Documents\API\api_output\Output\SSP2-4.5\timeseries_output_LD_SSP245_Alt 2_Alt 3.csv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 t="str">
        <f>$C$56&amp;$D$11&amp;D21&amp;$C$58</f>
        <v>TEXT;C:\Users\59866\ICF\CAFE - Documents\API\api_output\Output\SSP2-4.5\timeseries_output_LD_SSP245_Alt 4_Alt 5.csv</v>
      </c>
      <c r="D21" s="3" t="s">
        <v>18</v>
      </c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 t="s">
        <v>19</v>
      </c>
    </row>
    <row r="58" spans="2:16" x14ac:dyDescent="0.25">
      <c r="C58" t="s">
        <v>20</v>
      </c>
    </row>
    <row r="103" spans="4:6" x14ac:dyDescent="0.25">
      <c r="D103" s="103" t="s">
        <v>21</v>
      </c>
      <c r="E103" s="103"/>
      <c r="F103" s="103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22</v>
      </c>
      <c r="E107" s="13" t="s">
        <v>23</v>
      </c>
    </row>
    <row r="108" spans="4:6" x14ac:dyDescent="0.25">
      <c r="D108" s="2" t="s">
        <v>24</v>
      </c>
      <c r="E108" s="13" t="s">
        <v>25</v>
      </c>
    </row>
    <row r="109" spans="4:6" x14ac:dyDescent="0.25">
      <c r="D109" s="2" t="s">
        <v>26</v>
      </c>
      <c r="E109" s="102" t="s">
        <v>27</v>
      </c>
    </row>
    <row r="110" spans="4:6" x14ac:dyDescent="0.25">
      <c r="D110" s="2" t="s">
        <v>10</v>
      </c>
      <c r="E110" t="s">
        <v>28</v>
      </c>
    </row>
    <row r="111" spans="4:6" x14ac:dyDescent="0.25">
      <c r="D111" s="2" t="s">
        <v>29</v>
      </c>
      <c r="E111" s="2" t="s">
        <v>30</v>
      </c>
    </row>
    <row r="112" spans="4:6" x14ac:dyDescent="0.25">
      <c r="D112" s="2" t="s">
        <v>31</v>
      </c>
      <c r="E112" t="s">
        <v>32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131</v>
      </c>
      <c r="B2" t="s">
        <v>132</v>
      </c>
      <c r="C2" t="s">
        <v>133</v>
      </c>
      <c r="D2" t="s">
        <v>134</v>
      </c>
      <c r="E2">
        <v>5</v>
      </c>
      <c r="F2" t="s">
        <v>135</v>
      </c>
      <c r="G2" t="s">
        <v>136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430.89927499999999</v>
      </c>
      <c r="AV2">
        <v>433.516097</v>
      </c>
      <c r="AW2">
        <v>436.183537</v>
      </c>
      <c r="AX2">
        <v>438.81806649999999</v>
      </c>
      <c r="AY2">
        <v>441.48929600000002</v>
      </c>
      <c r="AZ2">
        <v>444.20065249999999</v>
      </c>
      <c r="BA2">
        <v>446.82047</v>
      </c>
      <c r="BB2">
        <v>449.4714055</v>
      </c>
      <c r="BC2">
        <v>452.15853099999998</v>
      </c>
      <c r="BD2">
        <v>454.84376350000002</v>
      </c>
      <c r="BE2">
        <v>457.50352650000002</v>
      </c>
      <c r="BF2">
        <v>460.16245149999997</v>
      </c>
      <c r="BG2">
        <v>462.82162949999997</v>
      </c>
      <c r="BH2">
        <v>465.48033349999997</v>
      </c>
      <c r="BI2">
        <v>468.13841400000001</v>
      </c>
      <c r="BJ2">
        <v>470.75919699999997</v>
      </c>
      <c r="BK2">
        <v>473.36251650000003</v>
      </c>
      <c r="BL2">
        <v>475.92733750000002</v>
      </c>
      <c r="BM2">
        <v>478.51968950000003</v>
      </c>
      <c r="BN2">
        <v>481.06607500000001</v>
      </c>
      <c r="BO2">
        <v>483.603387</v>
      </c>
      <c r="BP2">
        <v>486.1695115</v>
      </c>
      <c r="BQ2">
        <v>488.73958099999999</v>
      </c>
      <c r="BR2">
        <v>491.2793355</v>
      </c>
      <c r="BS2">
        <v>493.791449</v>
      </c>
      <c r="BT2">
        <v>496.25517050000002</v>
      </c>
      <c r="BU2">
        <v>498.67796600000003</v>
      </c>
      <c r="BV2">
        <v>501.04010049999999</v>
      </c>
      <c r="BW2">
        <v>503.35584449999999</v>
      </c>
      <c r="BX2">
        <v>505.70076999999998</v>
      </c>
      <c r="BY2">
        <v>507.99286549999999</v>
      </c>
      <c r="BZ2">
        <v>510.24110000000002</v>
      </c>
      <c r="CA2">
        <v>512.46144300000003</v>
      </c>
      <c r="CB2">
        <v>514.63636750000001</v>
      </c>
      <c r="CC2">
        <v>516.77987499999995</v>
      </c>
      <c r="CD2">
        <v>518.85493499999995</v>
      </c>
      <c r="CE2">
        <v>520.87595550000003</v>
      </c>
      <c r="CF2">
        <v>522.84650650000003</v>
      </c>
      <c r="CG2">
        <v>524.76668749999999</v>
      </c>
      <c r="CH2">
        <v>526.65604099999996</v>
      </c>
      <c r="CI2">
        <v>528.5180795</v>
      </c>
      <c r="CJ2">
        <v>530.33968200000004</v>
      </c>
      <c r="CK2">
        <v>532.11904749999997</v>
      </c>
      <c r="CL2">
        <v>533.8458445</v>
      </c>
      <c r="CM2">
        <v>535.52513099999999</v>
      </c>
      <c r="CN2">
        <v>537.11297549999995</v>
      </c>
      <c r="CO2">
        <v>538.59828000000005</v>
      </c>
      <c r="CP2">
        <v>540.01015050000001</v>
      </c>
      <c r="CQ2">
        <v>541.34321950000003</v>
      </c>
      <c r="CR2">
        <v>542.59865149999996</v>
      </c>
      <c r="CS2">
        <v>543.777603</v>
      </c>
      <c r="CT2">
        <v>544.88296400000002</v>
      </c>
      <c r="CU2">
        <v>545.91869050000003</v>
      </c>
      <c r="CV2">
        <v>546.88647800000001</v>
      </c>
      <c r="CW2">
        <v>547.78618449999999</v>
      </c>
      <c r="CX2">
        <v>548.58962499999996</v>
      </c>
      <c r="CY2">
        <v>549.29876650000006</v>
      </c>
      <c r="CZ2">
        <v>549.91258300000004</v>
      </c>
      <c r="DA2">
        <v>550.43336350000004</v>
      </c>
      <c r="DB2">
        <v>550.86010699999997</v>
      </c>
      <c r="DC2">
        <v>551.19553250000001</v>
      </c>
      <c r="DD2">
        <v>551.44335550000005</v>
      </c>
      <c r="DE2">
        <v>551.60570250000001</v>
      </c>
      <c r="DF2">
        <v>551.68590349999999</v>
      </c>
      <c r="DG2">
        <v>551.68768599999999</v>
      </c>
      <c r="DH2">
        <v>551.65846950000002</v>
      </c>
      <c r="DI2">
        <v>551.59620199999995</v>
      </c>
      <c r="DJ2">
        <v>551.49402399999997</v>
      </c>
      <c r="DK2">
        <v>551.34771950000004</v>
      </c>
      <c r="DL2">
        <v>551.16480650000005</v>
      </c>
      <c r="DM2">
        <v>550.95109600000001</v>
      </c>
      <c r="DN2">
        <v>550.69694849999996</v>
      </c>
      <c r="DO2">
        <v>550.40298399999995</v>
      </c>
      <c r="DP2">
        <v>550.07045949999997</v>
      </c>
    </row>
    <row r="3" spans="1:125" x14ac:dyDescent="0.25">
      <c r="A3" t="s">
        <v>131</v>
      </c>
      <c r="B3" t="s">
        <v>132</v>
      </c>
      <c r="C3" t="s">
        <v>133</v>
      </c>
      <c r="D3" t="s">
        <v>134</v>
      </c>
      <c r="E3">
        <v>5</v>
      </c>
      <c r="F3" t="s">
        <v>137</v>
      </c>
      <c r="G3" t="s">
        <v>138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>
        <v>1.1204362299999999</v>
      </c>
      <c r="AT3">
        <v>1.1389868869999999</v>
      </c>
      <c r="AU3">
        <v>1.1560713869999999</v>
      </c>
      <c r="AV3">
        <v>1.176042005</v>
      </c>
      <c r="AW3">
        <v>1.196694838</v>
      </c>
      <c r="AX3">
        <v>1.2132380739999999</v>
      </c>
      <c r="AY3">
        <v>1.2317211130000001</v>
      </c>
      <c r="AZ3">
        <v>1.2560698189999999</v>
      </c>
      <c r="BA3">
        <v>1.281470691</v>
      </c>
      <c r="BB3">
        <v>1.3114537500000001</v>
      </c>
      <c r="BC3">
        <v>1.3415163379999999</v>
      </c>
      <c r="BD3">
        <v>1.3698933579999999</v>
      </c>
      <c r="BE3">
        <v>1.392420819</v>
      </c>
      <c r="BF3">
        <v>1.4108235929999999</v>
      </c>
      <c r="BG3">
        <v>1.4235205929999999</v>
      </c>
      <c r="BH3">
        <v>1.4387283280000001</v>
      </c>
      <c r="BI3">
        <v>1.459337181</v>
      </c>
      <c r="BJ3">
        <v>1.4772387890000001</v>
      </c>
      <c r="BK3">
        <v>1.497388819</v>
      </c>
      <c r="BL3">
        <v>1.514573819</v>
      </c>
      <c r="BM3">
        <v>1.5349362010000001</v>
      </c>
      <c r="BN3">
        <v>1.5636819749999999</v>
      </c>
      <c r="BO3">
        <v>1.592471789</v>
      </c>
      <c r="BP3">
        <v>1.615358289</v>
      </c>
      <c r="BQ3">
        <v>1.633179505</v>
      </c>
      <c r="BR3">
        <v>1.645516505</v>
      </c>
      <c r="BS3">
        <v>1.655919505</v>
      </c>
      <c r="BT3">
        <v>1.665917721</v>
      </c>
      <c r="BU3">
        <v>1.675926721</v>
      </c>
      <c r="BV3">
        <v>1.6899183090000001</v>
      </c>
      <c r="BW3">
        <v>1.7077650150000001</v>
      </c>
      <c r="BX3">
        <v>1.7274850150000001</v>
      </c>
      <c r="BY3">
        <v>1.745622515</v>
      </c>
      <c r="BZ3">
        <v>1.7632070150000001</v>
      </c>
      <c r="CA3">
        <v>1.7788742399999999</v>
      </c>
      <c r="CB3">
        <v>1.7894763579999999</v>
      </c>
      <c r="CC3">
        <v>1.7995988869999999</v>
      </c>
      <c r="CD3">
        <v>1.8099493769999999</v>
      </c>
      <c r="CE3">
        <v>1.8154505540000001</v>
      </c>
      <c r="CF3">
        <v>1.821657554</v>
      </c>
      <c r="CG3">
        <v>1.8296350539999999</v>
      </c>
      <c r="CH3">
        <v>1.8433995249999999</v>
      </c>
      <c r="CI3">
        <v>1.860056025</v>
      </c>
      <c r="CJ3">
        <v>1.8756675249999999</v>
      </c>
      <c r="CK3">
        <v>1.886868907</v>
      </c>
      <c r="CL3">
        <v>1.89287374</v>
      </c>
      <c r="CM3">
        <v>1.89491024</v>
      </c>
      <c r="CN3">
        <v>1.8988057700000001</v>
      </c>
      <c r="CO3">
        <v>1.90542927</v>
      </c>
      <c r="CP3">
        <v>1.9115737699999999</v>
      </c>
      <c r="CQ3">
        <v>1.9179687700000001</v>
      </c>
      <c r="CR3">
        <v>1.9228124259999999</v>
      </c>
      <c r="CS3">
        <v>1.9292964260000001</v>
      </c>
      <c r="CT3">
        <v>1.9385459169999999</v>
      </c>
      <c r="CU3">
        <v>1.947542554</v>
      </c>
      <c r="CV3">
        <v>1.9566849070000001</v>
      </c>
      <c r="CW3">
        <v>1.964072407</v>
      </c>
      <c r="CX3">
        <v>1.969653407</v>
      </c>
      <c r="CY3">
        <v>1.972226407</v>
      </c>
      <c r="CZ3">
        <v>1.9739114069999999</v>
      </c>
      <c r="DA3">
        <v>1.9730404070000001</v>
      </c>
      <c r="DB3">
        <v>1.972156054</v>
      </c>
      <c r="DC3">
        <v>1.9731730540000001</v>
      </c>
      <c r="DD3">
        <v>1.9764881910000001</v>
      </c>
      <c r="DE3">
        <v>1.982795691</v>
      </c>
      <c r="DF3">
        <v>1.9904706910000001</v>
      </c>
      <c r="DG3">
        <v>1.998211191</v>
      </c>
      <c r="DH3">
        <v>2.006514691</v>
      </c>
      <c r="DI3">
        <v>2.0123026909999999</v>
      </c>
      <c r="DJ3">
        <v>2.015642691</v>
      </c>
      <c r="DK3">
        <v>2.0175395740000002</v>
      </c>
      <c r="DL3">
        <v>2.014527985</v>
      </c>
      <c r="DM3">
        <v>2.014162475</v>
      </c>
      <c r="DN3">
        <v>2.0111864750000001</v>
      </c>
      <c r="DO3">
        <v>2.0110429750000001</v>
      </c>
      <c r="DP3">
        <v>2.014851975</v>
      </c>
    </row>
    <row r="4" spans="1:125" x14ac:dyDescent="0.25">
      <c r="A4" t="s">
        <v>131</v>
      </c>
      <c r="B4" t="s">
        <v>132</v>
      </c>
      <c r="C4" t="s">
        <v>133</v>
      </c>
      <c r="D4" t="s">
        <v>134</v>
      </c>
      <c r="E4">
        <v>17</v>
      </c>
      <c r="F4" t="s">
        <v>135</v>
      </c>
      <c r="G4" t="s">
        <v>136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434.33184080000001</v>
      </c>
      <c r="AW4">
        <v>437.06162360000002</v>
      </c>
      <c r="AX4" s="101">
        <v>439.77104960000003</v>
      </c>
      <c r="AY4">
        <v>442.4953347</v>
      </c>
      <c r="AZ4">
        <v>445.23035090000002</v>
      </c>
      <c r="BA4">
        <v>447.93655969999998</v>
      </c>
      <c r="BB4">
        <v>450.67215959999999</v>
      </c>
      <c r="BC4">
        <v>453.40116269999999</v>
      </c>
      <c r="BD4">
        <v>456.15339610000001</v>
      </c>
      <c r="BE4">
        <v>458.9017604</v>
      </c>
      <c r="BF4">
        <v>461.66450500000002</v>
      </c>
      <c r="BG4">
        <v>464.41419969999998</v>
      </c>
      <c r="BH4">
        <v>467.15910229999997</v>
      </c>
      <c r="BI4">
        <v>469.90171939999999</v>
      </c>
      <c r="BJ4">
        <v>472.6511433</v>
      </c>
      <c r="BK4">
        <v>475.35248189999999</v>
      </c>
      <c r="BL4">
        <v>478.04809779999999</v>
      </c>
      <c r="BM4">
        <v>480.69755309999999</v>
      </c>
      <c r="BN4">
        <v>483.35154340000003</v>
      </c>
      <c r="BO4">
        <v>486.06573279999998</v>
      </c>
      <c r="BP4">
        <v>488.7181478</v>
      </c>
      <c r="BQ4">
        <v>491.36440010000001</v>
      </c>
      <c r="BR4">
        <v>494.01932090000003</v>
      </c>
      <c r="BS4">
        <v>496.6664126</v>
      </c>
      <c r="BT4">
        <v>499.26338149999998</v>
      </c>
      <c r="BU4">
        <v>501.82070850000002</v>
      </c>
      <c r="BV4">
        <v>504.34656610000002</v>
      </c>
      <c r="BW4">
        <v>506.7896743</v>
      </c>
      <c r="BX4">
        <v>509.23129110000002</v>
      </c>
      <c r="BY4">
        <v>511.63758669999999</v>
      </c>
      <c r="BZ4">
        <v>514.01207509999995</v>
      </c>
      <c r="CA4">
        <v>516.34163799999999</v>
      </c>
      <c r="CB4">
        <v>518.60858910000002</v>
      </c>
      <c r="CC4">
        <v>520.84683749999999</v>
      </c>
      <c r="CD4">
        <v>523.08517059999997</v>
      </c>
      <c r="CE4">
        <v>525.22374630000002</v>
      </c>
      <c r="CF4">
        <v>527.31815889999996</v>
      </c>
      <c r="CG4">
        <v>529.37866459999998</v>
      </c>
      <c r="CH4">
        <v>531.40381420000006</v>
      </c>
      <c r="CI4">
        <v>533.38497180000002</v>
      </c>
      <c r="CJ4">
        <v>535.35027739999998</v>
      </c>
      <c r="CK4">
        <v>537.26637979999998</v>
      </c>
      <c r="CL4">
        <v>539.13685480000004</v>
      </c>
      <c r="CM4">
        <v>540.95754529999999</v>
      </c>
      <c r="CN4">
        <v>542.68108889999996</v>
      </c>
      <c r="CO4">
        <v>544.30040450000001</v>
      </c>
      <c r="CP4">
        <v>545.78343610000002</v>
      </c>
      <c r="CQ4">
        <v>547.17236800000001</v>
      </c>
      <c r="CR4">
        <v>548.55194410000001</v>
      </c>
      <c r="CS4">
        <v>549.85895210000001</v>
      </c>
      <c r="CT4">
        <v>551.09055469999998</v>
      </c>
      <c r="CU4">
        <v>552.24994909999998</v>
      </c>
      <c r="CV4">
        <v>553.34900730000004</v>
      </c>
      <c r="CW4">
        <v>554.37207230000001</v>
      </c>
      <c r="CX4">
        <v>555.27507879999996</v>
      </c>
      <c r="CY4">
        <v>556.07625440000004</v>
      </c>
      <c r="CZ4">
        <v>556.76090720000002</v>
      </c>
      <c r="DA4">
        <v>557.38025549999998</v>
      </c>
      <c r="DB4">
        <v>557.9032737</v>
      </c>
      <c r="DC4">
        <v>558.31346240000005</v>
      </c>
      <c r="DD4">
        <v>558.63484410000001</v>
      </c>
      <c r="DE4">
        <v>558.86929199999997</v>
      </c>
      <c r="DF4">
        <v>558.98188470000002</v>
      </c>
      <c r="DG4">
        <v>558.99252769999998</v>
      </c>
      <c r="DH4">
        <v>558.96768520000001</v>
      </c>
      <c r="DI4">
        <v>558.98959820000005</v>
      </c>
      <c r="DJ4">
        <v>558.99377679999998</v>
      </c>
      <c r="DK4">
        <v>558.95222100000001</v>
      </c>
      <c r="DL4">
        <v>558.86519659999999</v>
      </c>
      <c r="DM4">
        <v>558.73385789999998</v>
      </c>
      <c r="DN4">
        <v>558.55810989999998</v>
      </c>
      <c r="DO4">
        <v>558.3312588</v>
      </c>
      <c r="DP4">
        <v>558.07150409999997</v>
      </c>
    </row>
    <row r="5" spans="1:125" x14ac:dyDescent="0.25">
      <c r="A5" t="s">
        <v>131</v>
      </c>
      <c r="B5" t="s">
        <v>132</v>
      </c>
      <c r="C5" t="s">
        <v>133</v>
      </c>
      <c r="D5" t="s">
        <v>134</v>
      </c>
      <c r="E5">
        <v>17</v>
      </c>
      <c r="F5" t="s">
        <v>137</v>
      </c>
      <c r="G5" t="s">
        <v>138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1.261536601</v>
      </c>
      <c r="AU5">
        <v>1.2838222189999999</v>
      </c>
      <c r="AV5">
        <v>1.3055055520000001</v>
      </c>
      <c r="AW5">
        <v>1.326387172</v>
      </c>
      <c r="AX5">
        <v>1.346554915</v>
      </c>
      <c r="AY5">
        <v>1.365747442</v>
      </c>
      <c r="AZ5" s="101">
        <v>1.387389717</v>
      </c>
      <c r="BA5" s="101">
        <v>1.4126684009999999</v>
      </c>
      <c r="BB5" s="101">
        <v>1.445277272</v>
      </c>
      <c r="BC5" s="101">
        <v>1.475410307</v>
      </c>
      <c r="BD5" s="101">
        <v>1.5075715380000001</v>
      </c>
      <c r="BE5" s="101">
        <v>1.5324460600000001</v>
      </c>
      <c r="BF5" s="101">
        <v>1.5556494949999999</v>
      </c>
      <c r="BG5" s="101">
        <v>1.57686774</v>
      </c>
      <c r="BH5" s="101">
        <v>1.59695626</v>
      </c>
      <c r="BI5" s="101">
        <v>1.61666786</v>
      </c>
      <c r="BJ5" s="101">
        <v>1.6381573009999999</v>
      </c>
      <c r="BK5" s="101">
        <v>1.6612868009999999</v>
      </c>
      <c r="BL5" s="101">
        <v>1.6873285769999999</v>
      </c>
      <c r="BM5" s="101">
        <v>1.7192397770000001</v>
      </c>
      <c r="BN5" s="101">
        <v>1.748520268</v>
      </c>
      <c r="BO5" s="101">
        <v>1.7749684750000001</v>
      </c>
      <c r="BP5" s="101">
        <v>1.8023920339999999</v>
      </c>
      <c r="BQ5" s="101">
        <v>1.8250977340000001</v>
      </c>
      <c r="BR5" s="101">
        <v>1.843448768</v>
      </c>
      <c r="BS5" s="101">
        <v>1.861906952</v>
      </c>
      <c r="BT5" s="101">
        <v>1.880396052</v>
      </c>
      <c r="BU5" s="101">
        <v>1.894229385</v>
      </c>
      <c r="BV5" s="101">
        <v>1.9118725519999999</v>
      </c>
      <c r="BW5" s="101">
        <v>1.930778807</v>
      </c>
      <c r="BX5" s="101">
        <v>1.9491088130000001</v>
      </c>
      <c r="BY5" s="101">
        <v>1.9691484379999999</v>
      </c>
      <c r="BZ5" s="101">
        <v>1.984750464</v>
      </c>
      <c r="CA5" s="101">
        <v>1.9999318770000001</v>
      </c>
      <c r="CB5" s="101">
        <v>2.014573307</v>
      </c>
      <c r="CC5" s="101">
        <v>2.0238165719999999</v>
      </c>
      <c r="CD5" s="101">
        <v>2.0339759719999999</v>
      </c>
      <c r="CE5" s="101">
        <v>2.0437734949999999</v>
      </c>
      <c r="CF5" s="101">
        <v>2.053605095</v>
      </c>
      <c r="CG5" s="101">
        <v>2.0647869280000002</v>
      </c>
      <c r="CH5" s="101">
        <v>2.079624838</v>
      </c>
      <c r="CI5" s="101">
        <v>2.0951921680000001</v>
      </c>
      <c r="CJ5" s="101">
        <v>2.1105848279999999</v>
      </c>
      <c r="CK5" s="101">
        <v>2.1228737739999999</v>
      </c>
      <c r="CL5" s="101">
        <v>2.132681974</v>
      </c>
      <c r="CM5" s="101">
        <v>2.1431243279999999</v>
      </c>
      <c r="CN5" s="101">
        <v>2.1489159949999999</v>
      </c>
      <c r="CO5" s="101">
        <v>2.155514862</v>
      </c>
      <c r="CP5" s="101">
        <v>2.1633118439999999</v>
      </c>
      <c r="CQ5" s="101">
        <v>2.1714867189999998</v>
      </c>
      <c r="CR5" s="101">
        <v>2.178548954</v>
      </c>
      <c r="CS5" s="101">
        <v>2.1845871539999999</v>
      </c>
      <c r="CT5" s="101">
        <v>2.1930880890000002</v>
      </c>
      <c r="CU5" s="101">
        <v>2.2048804890000002</v>
      </c>
      <c r="CV5" s="101">
        <v>2.216902589</v>
      </c>
      <c r="CW5" s="101">
        <v>2.2265690249999999</v>
      </c>
      <c r="CX5" s="101">
        <v>2.2329748249999999</v>
      </c>
      <c r="CY5" s="101">
        <v>2.2378182990000002</v>
      </c>
      <c r="CZ5" s="101">
        <v>2.244424623</v>
      </c>
      <c r="DA5" s="101">
        <v>2.2489750659999999</v>
      </c>
      <c r="DB5" s="101">
        <v>2.2524983660000002</v>
      </c>
      <c r="DC5" s="101">
        <v>2.2569716660000001</v>
      </c>
      <c r="DD5" s="101">
        <v>2.2606814320000002</v>
      </c>
      <c r="DE5" s="101">
        <v>2.262213032</v>
      </c>
      <c r="DF5" s="101">
        <v>2.268154515</v>
      </c>
      <c r="DG5" s="101">
        <v>2.2762476810000001</v>
      </c>
      <c r="DH5" s="101">
        <v>2.2849915809999999</v>
      </c>
      <c r="DI5" s="101">
        <v>2.2918560810000002</v>
      </c>
      <c r="DJ5" s="101">
        <v>2.295972248</v>
      </c>
      <c r="DK5" s="101">
        <v>2.2956492480000001</v>
      </c>
      <c r="DL5" s="101">
        <v>2.2944479480000002</v>
      </c>
      <c r="DM5" s="101">
        <v>2.293677948</v>
      </c>
      <c r="DN5" s="101">
        <v>2.2945657069999998</v>
      </c>
      <c r="DO5" s="101">
        <v>2.2956615889999998</v>
      </c>
      <c r="DP5" s="101">
        <v>2.297580907</v>
      </c>
      <c r="DQ5" s="101"/>
      <c r="DR5" s="101"/>
      <c r="DS5" s="101"/>
      <c r="DT5" s="101"/>
      <c r="DU5" s="101"/>
    </row>
    <row r="6" spans="1:125" x14ac:dyDescent="0.25">
      <c r="A6" t="s">
        <v>131</v>
      </c>
      <c r="B6" t="s">
        <v>132</v>
      </c>
      <c r="C6" t="s">
        <v>133</v>
      </c>
      <c r="D6" t="s">
        <v>134</v>
      </c>
      <c r="E6">
        <v>50</v>
      </c>
      <c r="F6" t="s">
        <v>135</v>
      </c>
      <c r="G6" t="s">
        <v>136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430.65291999999999</v>
      </c>
      <c r="AU6">
        <v>433.48858999999999</v>
      </c>
      <c r="AV6">
        <v>436.34152999999998</v>
      </c>
      <c r="AW6">
        <v>439.25643000000002</v>
      </c>
      <c r="AX6">
        <v>442.21847000000002</v>
      </c>
      <c r="AY6">
        <v>445.21039999999999</v>
      </c>
      <c r="AZ6">
        <v>448.22059000000002</v>
      </c>
      <c r="BA6">
        <v>451.21890500000001</v>
      </c>
      <c r="BB6">
        <v>454.23367999999999</v>
      </c>
      <c r="BC6">
        <v>457.29575999999997</v>
      </c>
      <c r="BD6">
        <v>460.36356000000001</v>
      </c>
      <c r="BE6">
        <v>463.404875</v>
      </c>
      <c r="BF6">
        <v>466.47703999999999</v>
      </c>
      <c r="BG6">
        <v>469.55899499999998</v>
      </c>
      <c r="BH6">
        <v>472.65220499999998</v>
      </c>
      <c r="BI6">
        <v>475.78875499999998</v>
      </c>
      <c r="BJ6">
        <v>478.936395</v>
      </c>
      <c r="BK6">
        <v>482.06102499999997</v>
      </c>
      <c r="BL6">
        <v>485.12414000000001</v>
      </c>
      <c r="BM6">
        <v>488.11721</v>
      </c>
      <c r="BN6">
        <v>491.08442000000002</v>
      </c>
      <c r="BO6">
        <v>494.04327000000001</v>
      </c>
      <c r="BP6">
        <v>497.05462499999999</v>
      </c>
      <c r="BQ6">
        <v>500.21862499999997</v>
      </c>
      <c r="BR6">
        <v>503.27075500000001</v>
      </c>
      <c r="BS6">
        <v>506.31181500000002</v>
      </c>
      <c r="BT6">
        <v>509.42848500000002</v>
      </c>
      <c r="BU6">
        <v>512.50224000000003</v>
      </c>
      <c r="BV6">
        <v>515.46683499999995</v>
      </c>
      <c r="BW6">
        <v>518.30940499999997</v>
      </c>
      <c r="BX6">
        <v>521.21502499999997</v>
      </c>
      <c r="BY6">
        <v>524.14835000000005</v>
      </c>
      <c r="BZ6">
        <v>526.94400499999995</v>
      </c>
      <c r="CA6">
        <v>529.67422999999997</v>
      </c>
      <c r="CB6">
        <v>532.40386999999998</v>
      </c>
      <c r="CC6">
        <v>535.13097000000005</v>
      </c>
      <c r="CD6">
        <v>537.90752499999996</v>
      </c>
      <c r="CE6">
        <v>540.53311499999995</v>
      </c>
      <c r="CF6">
        <v>543.07000000000005</v>
      </c>
      <c r="CG6">
        <v>545.549215</v>
      </c>
      <c r="CH6">
        <v>547.94149000000004</v>
      </c>
      <c r="CI6">
        <v>550.37477999999999</v>
      </c>
      <c r="CJ6">
        <v>552.74255500000004</v>
      </c>
      <c r="CK6">
        <v>555.04771500000004</v>
      </c>
      <c r="CL6">
        <v>557.31133</v>
      </c>
      <c r="CM6">
        <v>559.57983999999999</v>
      </c>
      <c r="CN6">
        <v>561.80026499999997</v>
      </c>
      <c r="CO6">
        <v>563.98577999999998</v>
      </c>
      <c r="CP6">
        <v>566.10544000000004</v>
      </c>
      <c r="CQ6">
        <v>568.07709</v>
      </c>
      <c r="CR6">
        <v>569.91777999999999</v>
      </c>
      <c r="CS6">
        <v>571.62455999999997</v>
      </c>
      <c r="CT6">
        <v>573.25355000000002</v>
      </c>
      <c r="CU6">
        <v>574.82381999999996</v>
      </c>
      <c r="CV6">
        <v>576.34528999999998</v>
      </c>
      <c r="CW6">
        <v>577.71915999999999</v>
      </c>
      <c r="CX6">
        <v>579.01710500000002</v>
      </c>
      <c r="CY6">
        <v>580.21271000000002</v>
      </c>
      <c r="CZ6">
        <v>581.389185</v>
      </c>
      <c r="DA6">
        <v>582.39148999999998</v>
      </c>
      <c r="DB6">
        <v>583.33054000000004</v>
      </c>
      <c r="DC6">
        <v>584.17570999999998</v>
      </c>
      <c r="DD6">
        <v>584.85520499999996</v>
      </c>
      <c r="DE6">
        <v>585.46136000000001</v>
      </c>
      <c r="DF6">
        <v>586.01931999999999</v>
      </c>
      <c r="DG6">
        <v>586.37700500000005</v>
      </c>
      <c r="DH6">
        <v>586.63387499999999</v>
      </c>
      <c r="DI6">
        <v>586.84618499999999</v>
      </c>
      <c r="DJ6">
        <v>587.07235000000003</v>
      </c>
      <c r="DK6">
        <v>587.25952500000005</v>
      </c>
      <c r="DL6">
        <v>587.45520499999998</v>
      </c>
      <c r="DM6">
        <v>587.55569500000001</v>
      </c>
      <c r="DN6">
        <v>587.72688500000004</v>
      </c>
      <c r="DO6">
        <v>587.81461999999999</v>
      </c>
      <c r="DP6">
        <v>587.78062999999997</v>
      </c>
    </row>
    <row r="7" spans="1:125" x14ac:dyDescent="0.25">
      <c r="A7" t="s">
        <v>131</v>
      </c>
      <c r="B7" t="s">
        <v>132</v>
      </c>
      <c r="C7" t="s">
        <v>133</v>
      </c>
      <c r="D7" t="s">
        <v>134</v>
      </c>
      <c r="E7">
        <v>50</v>
      </c>
      <c r="F7" t="s">
        <v>137</v>
      </c>
      <c r="G7" t="s">
        <v>138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1.3990753380000001</v>
      </c>
      <c r="AT7">
        <v>1.4281776909999999</v>
      </c>
      <c r="AU7">
        <v>1.4505883770000001</v>
      </c>
      <c r="AV7">
        <v>1.4766780829999999</v>
      </c>
      <c r="AW7">
        <v>1.5019446519999999</v>
      </c>
      <c r="AX7">
        <v>1.5291745539999999</v>
      </c>
      <c r="AY7">
        <v>1.5586108279999999</v>
      </c>
      <c r="AZ7">
        <v>1.590843083</v>
      </c>
      <c r="BA7">
        <v>1.6237318089999999</v>
      </c>
      <c r="BB7">
        <v>1.6612889660000001</v>
      </c>
      <c r="BC7">
        <v>1.6978212210000001</v>
      </c>
      <c r="BD7">
        <v>1.7329055339999999</v>
      </c>
      <c r="BE7">
        <v>1.766127789</v>
      </c>
      <c r="BF7">
        <v>1.7984777890000001</v>
      </c>
      <c r="BG7">
        <v>1.8272091619999999</v>
      </c>
      <c r="BH7">
        <v>1.8517435739999999</v>
      </c>
      <c r="BI7">
        <v>1.877389652</v>
      </c>
      <c r="BJ7">
        <v>1.9042416129999999</v>
      </c>
      <c r="BK7">
        <v>1.9337866130000001</v>
      </c>
      <c r="BL7">
        <v>1.963984162</v>
      </c>
      <c r="BM7">
        <v>1.994827691</v>
      </c>
      <c r="BN7">
        <v>2.0296466130000002</v>
      </c>
      <c r="BO7">
        <v>2.0642153379999999</v>
      </c>
      <c r="BP7">
        <v>2.0968745539999998</v>
      </c>
      <c r="BQ7">
        <v>2.126715044</v>
      </c>
      <c r="BR7">
        <v>2.1522710250000001</v>
      </c>
      <c r="BS7">
        <v>2.172766025</v>
      </c>
      <c r="BT7">
        <v>2.1921833770000001</v>
      </c>
      <c r="BU7">
        <v>2.213304554</v>
      </c>
      <c r="BV7">
        <v>2.2348675930000002</v>
      </c>
      <c r="BW7">
        <v>2.2578715150000002</v>
      </c>
      <c r="BX7">
        <v>2.283258966</v>
      </c>
      <c r="BY7">
        <v>2.3062665149999999</v>
      </c>
      <c r="BZ7">
        <v>2.327782005</v>
      </c>
      <c r="CA7">
        <v>2.3507274950000001</v>
      </c>
      <c r="CB7">
        <v>2.3699417110000001</v>
      </c>
      <c r="CC7">
        <v>2.3856128870000002</v>
      </c>
      <c r="CD7">
        <v>2.4028233769999998</v>
      </c>
      <c r="CE7">
        <v>2.4196883769999999</v>
      </c>
      <c r="CF7">
        <v>2.4357394559999999</v>
      </c>
      <c r="CG7">
        <v>2.4526620050000001</v>
      </c>
      <c r="CH7">
        <v>2.471837201</v>
      </c>
      <c r="CI7">
        <v>2.4939711230000001</v>
      </c>
      <c r="CJ7">
        <v>2.5166456319999999</v>
      </c>
      <c r="CK7">
        <v>2.535985632</v>
      </c>
      <c r="CL7">
        <v>2.5528968089999999</v>
      </c>
      <c r="CM7">
        <v>2.5653982790000001</v>
      </c>
      <c r="CN7">
        <v>2.5788030829999999</v>
      </c>
      <c r="CO7">
        <v>2.5896412209999999</v>
      </c>
      <c r="CP7">
        <v>2.5971615149999998</v>
      </c>
      <c r="CQ7">
        <v>2.6069570049999999</v>
      </c>
      <c r="CR7">
        <v>2.6184017110000002</v>
      </c>
      <c r="CS7">
        <v>2.6286417110000002</v>
      </c>
      <c r="CT7">
        <v>2.6410304359999999</v>
      </c>
      <c r="CU7">
        <v>2.6555825930000001</v>
      </c>
      <c r="CV7">
        <v>2.6712072010000001</v>
      </c>
      <c r="CW7">
        <v>2.6850852399999998</v>
      </c>
      <c r="CX7">
        <v>2.6972152399999998</v>
      </c>
      <c r="CY7">
        <v>2.7070204360000001</v>
      </c>
      <c r="CZ7">
        <v>2.7150209259999998</v>
      </c>
      <c r="DA7">
        <v>2.7224259260000001</v>
      </c>
      <c r="DB7">
        <v>2.7290409260000001</v>
      </c>
      <c r="DC7">
        <v>2.736210926</v>
      </c>
      <c r="DD7">
        <v>2.744171417</v>
      </c>
      <c r="DE7">
        <v>2.75416024</v>
      </c>
      <c r="DF7">
        <v>2.76500024</v>
      </c>
      <c r="DG7">
        <v>2.7760552399999998</v>
      </c>
      <c r="DH7">
        <v>2.78753524</v>
      </c>
      <c r="DI7">
        <v>2.7955158280000001</v>
      </c>
      <c r="DJ7">
        <v>2.8002762209999998</v>
      </c>
      <c r="DK7">
        <v>2.8025369069999999</v>
      </c>
      <c r="DL7">
        <v>2.8050416130000002</v>
      </c>
      <c r="DM7">
        <v>2.8109266129999999</v>
      </c>
      <c r="DN7">
        <v>2.8140822010000002</v>
      </c>
      <c r="DO7">
        <v>2.8190020050000002</v>
      </c>
      <c r="DP7">
        <v>2.8264020049999998</v>
      </c>
    </row>
    <row r="8" spans="1:125" x14ac:dyDescent="0.25">
      <c r="A8" t="s">
        <v>131</v>
      </c>
      <c r="B8" t="s">
        <v>132</v>
      </c>
      <c r="C8" t="s">
        <v>133</v>
      </c>
      <c r="D8" t="s">
        <v>134</v>
      </c>
      <c r="E8">
        <v>83</v>
      </c>
      <c r="F8" t="s">
        <v>135</v>
      </c>
      <c r="G8" t="s">
        <v>136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432.93426030000001</v>
      </c>
      <c r="AU8">
        <v>436.03985030000001</v>
      </c>
      <c r="AV8">
        <v>439.17743519999999</v>
      </c>
      <c r="AW8">
        <v>442.34190150000001</v>
      </c>
      <c r="AX8">
        <v>445.53872960000001</v>
      </c>
      <c r="AY8">
        <v>448.80947190000001</v>
      </c>
      <c r="AZ8">
        <v>452.06166039999999</v>
      </c>
      <c r="BA8">
        <v>455.3147811</v>
      </c>
      <c r="BB8">
        <v>458.60525730000001</v>
      </c>
      <c r="BC8">
        <v>461.9172466</v>
      </c>
      <c r="BD8">
        <v>465.21185509999998</v>
      </c>
      <c r="BE8">
        <v>468.51601399999998</v>
      </c>
      <c r="BF8">
        <v>471.86363970000002</v>
      </c>
      <c r="BG8">
        <v>475.23904249999998</v>
      </c>
      <c r="BH8">
        <v>478.62320890000001</v>
      </c>
      <c r="BI8">
        <v>482.0612994</v>
      </c>
      <c r="BJ8">
        <v>485.46850230000001</v>
      </c>
      <c r="BK8">
        <v>488.84798219999999</v>
      </c>
      <c r="BL8">
        <v>492.31266360000001</v>
      </c>
      <c r="BM8">
        <v>495.73294479999998</v>
      </c>
      <c r="BN8">
        <v>499.15265360000001</v>
      </c>
      <c r="BO8">
        <v>502.61829799999998</v>
      </c>
      <c r="BP8">
        <v>506.07402309999998</v>
      </c>
      <c r="BQ8">
        <v>509.51844190000003</v>
      </c>
      <c r="BR8">
        <v>512.95621240000003</v>
      </c>
      <c r="BS8">
        <v>516.43653170000005</v>
      </c>
      <c r="BT8">
        <v>519.86068209999996</v>
      </c>
      <c r="BU8">
        <v>523.17871239999999</v>
      </c>
      <c r="BV8">
        <v>526.48420599999997</v>
      </c>
      <c r="BW8">
        <v>529.84901850000006</v>
      </c>
      <c r="BX8">
        <v>533.21383370000001</v>
      </c>
      <c r="BY8">
        <v>536.53935720000004</v>
      </c>
      <c r="BZ8">
        <v>539.81193159999998</v>
      </c>
      <c r="CA8">
        <v>543.02595970000004</v>
      </c>
      <c r="CB8">
        <v>546.16840609999997</v>
      </c>
      <c r="CC8">
        <v>549.28648820000001</v>
      </c>
      <c r="CD8">
        <v>552.4531776</v>
      </c>
      <c r="CE8">
        <v>555.57701440000005</v>
      </c>
      <c r="CF8">
        <v>558.60371359999999</v>
      </c>
      <c r="CG8">
        <v>561.65004269999997</v>
      </c>
      <c r="CH8">
        <v>564.6410022</v>
      </c>
      <c r="CI8">
        <v>567.60096850000002</v>
      </c>
      <c r="CJ8">
        <v>570.46175330000005</v>
      </c>
      <c r="CK8">
        <v>573.30593169999997</v>
      </c>
      <c r="CL8">
        <v>575.92166789999999</v>
      </c>
      <c r="CM8">
        <v>578.5304582</v>
      </c>
      <c r="CN8">
        <v>581.32459489999997</v>
      </c>
      <c r="CO8">
        <v>584.0085603</v>
      </c>
      <c r="CP8">
        <v>586.35841630000004</v>
      </c>
      <c r="CQ8">
        <v>588.51183649999996</v>
      </c>
      <c r="CR8">
        <v>590.84835239999995</v>
      </c>
      <c r="CS8">
        <v>592.97983590000001</v>
      </c>
      <c r="CT8">
        <v>595.00929689999998</v>
      </c>
      <c r="CU8">
        <v>596.81984799999998</v>
      </c>
      <c r="CV8">
        <v>598.552054</v>
      </c>
      <c r="CW8">
        <v>600.30387310000003</v>
      </c>
      <c r="CX8">
        <v>601.92534030000002</v>
      </c>
      <c r="CY8">
        <v>603.4689611</v>
      </c>
      <c r="CZ8">
        <v>604.80014600000004</v>
      </c>
      <c r="DA8">
        <v>606.11278460000005</v>
      </c>
      <c r="DB8">
        <v>607.72177160000001</v>
      </c>
      <c r="DC8">
        <v>608.9387471</v>
      </c>
      <c r="DD8">
        <v>609.86889929999995</v>
      </c>
      <c r="DE8">
        <v>610.97759050000002</v>
      </c>
      <c r="DF8">
        <v>612.01792379999995</v>
      </c>
      <c r="DG8">
        <v>612.83958470000005</v>
      </c>
      <c r="DH8">
        <v>613.49158899999998</v>
      </c>
      <c r="DI8">
        <v>614.11448559999997</v>
      </c>
      <c r="DJ8">
        <v>614.98069429999998</v>
      </c>
      <c r="DK8">
        <v>615.49780599999997</v>
      </c>
      <c r="DL8">
        <v>616.16137260000005</v>
      </c>
      <c r="DM8">
        <v>616.48121779999997</v>
      </c>
      <c r="DN8">
        <v>616.78488389999995</v>
      </c>
      <c r="DO8">
        <v>617.12596110000004</v>
      </c>
      <c r="DP8">
        <v>617.32770589999996</v>
      </c>
    </row>
    <row r="9" spans="1:125" x14ac:dyDescent="0.25">
      <c r="A9" t="s">
        <v>131</v>
      </c>
      <c r="B9" t="s">
        <v>132</v>
      </c>
      <c r="C9" t="s">
        <v>133</v>
      </c>
      <c r="D9" t="s">
        <v>134</v>
      </c>
      <c r="E9">
        <v>83</v>
      </c>
      <c r="F9" t="s">
        <v>137</v>
      </c>
      <c r="G9" t="s">
        <v>138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1.597055103</v>
      </c>
      <c r="AU9">
        <v>1.627036854</v>
      </c>
      <c r="AV9">
        <v>1.6570098950000001</v>
      </c>
      <c r="AW9">
        <v>1.6918526359999999</v>
      </c>
      <c r="AX9">
        <v>1.7251790170000001</v>
      </c>
      <c r="AY9">
        <v>1.7602378540000001</v>
      </c>
      <c r="AZ9">
        <v>1.8013325499999999</v>
      </c>
      <c r="BA9">
        <v>1.84123535</v>
      </c>
      <c r="BB9">
        <v>1.884943187</v>
      </c>
      <c r="BC9">
        <v>1.930157664</v>
      </c>
      <c r="BD9">
        <v>1.971859848</v>
      </c>
      <c r="BE9">
        <v>2.0102872540000001</v>
      </c>
      <c r="BF9">
        <v>2.053982354</v>
      </c>
      <c r="BG9">
        <v>2.0960631539999999</v>
      </c>
      <c r="BH9">
        <v>2.132040838</v>
      </c>
      <c r="BI9">
        <v>2.1736091069999999</v>
      </c>
      <c r="BJ9">
        <v>2.209366852</v>
      </c>
      <c r="BK9">
        <v>2.245171638</v>
      </c>
      <c r="BL9">
        <v>2.2818196249999998</v>
      </c>
      <c r="BM9">
        <v>2.3236284789999999</v>
      </c>
      <c r="BN9">
        <v>2.3627466749999999</v>
      </c>
      <c r="BO9">
        <v>2.407913738</v>
      </c>
      <c r="BP9">
        <v>2.4482935380000002</v>
      </c>
      <c r="BQ9">
        <v>2.4850657379999999</v>
      </c>
      <c r="BR9">
        <v>2.5166367379999999</v>
      </c>
      <c r="BS9">
        <v>2.5443960379999999</v>
      </c>
      <c r="BT9">
        <v>2.5700427380000002</v>
      </c>
      <c r="BU9">
        <v>2.594748772</v>
      </c>
      <c r="BV9">
        <v>2.6251109279999998</v>
      </c>
      <c r="BW9">
        <v>2.6572981050000002</v>
      </c>
      <c r="BX9">
        <v>2.6913208050000001</v>
      </c>
      <c r="BY9">
        <v>2.7232780380000001</v>
      </c>
      <c r="BZ9">
        <v>2.753322013</v>
      </c>
      <c r="CA9">
        <v>2.7824907030000001</v>
      </c>
      <c r="CB9">
        <v>2.8073792790000001</v>
      </c>
      <c r="CC9">
        <v>2.8300068789999999</v>
      </c>
      <c r="CD9">
        <v>2.8510728790000002</v>
      </c>
      <c r="CE9">
        <v>2.8713606129999998</v>
      </c>
      <c r="CF9">
        <v>2.8913466360000002</v>
      </c>
      <c r="CG9">
        <v>2.9113637109999999</v>
      </c>
      <c r="CH9">
        <v>2.9362892110000001</v>
      </c>
      <c r="CI9">
        <v>2.9628383110000001</v>
      </c>
      <c r="CJ9">
        <v>2.9890395110000001</v>
      </c>
      <c r="CK9">
        <v>3.0128943110000002</v>
      </c>
      <c r="CL9">
        <v>3.033307846</v>
      </c>
      <c r="CM9">
        <v>3.0502876460000001</v>
      </c>
      <c r="CN9">
        <v>3.0659814459999999</v>
      </c>
      <c r="CO9">
        <v>3.0813405459999998</v>
      </c>
      <c r="CP9">
        <v>3.0961338189999998</v>
      </c>
      <c r="CQ9">
        <v>3.1115621189999998</v>
      </c>
      <c r="CR9">
        <v>3.1271264190000001</v>
      </c>
      <c r="CS9">
        <v>3.1440098189999999</v>
      </c>
      <c r="CT9">
        <v>3.1635254189999999</v>
      </c>
      <c r="CU9">
        <v>3.1826310699999998</v>
      </c>
      <c r="CV9">
        <v>3.2019941439999999</v>
      </c>
      <c r="CW9">
        <v>3.2186674700000002</v>
      </c>
      <c r="CX9">
        <v>3.2335754699999999</v>
      </c>
      <c r="CY9">
        <v>3.2444614540000001</v>
      </c>
      <c r="CZ9">
        <v>3.255924244</v>
      </c>
      <c r="DA9">
        <v>3.266454687</v>
      </c>
      <c r="DB9">
        <v>3.2774084870000002</v>
      </c>
      <c r="DC9">
        <v>3.2883888209999999</v>
      </c>
      <c r="DD9">
        <v>3.2999097540000002</v>
      </c>
      <c r="DE9">
        <v>3.3122100720000001</v>
      </c>
      <c r="DF9">
        <v>3.326267987</v>
      </c>
      <c r="DG9">
        <v>3.3403719870000002</v>
      </c>
      <c r="DH9">
        <v>3.3552299749999999</v>
      </c>
      <c r="DI9">
        <v>3.367307211</v>
      </c>
      <c r="DJ9">
        <v>3.375451011</v>
      </c>
      <c r="DK9">
        <v>3.3835985069999999</v>
      </c>
      <c r="DL9">
        <v>3.3882108720000002</v>
      </c>
      <c r="DM9">
        <v>3.3949886770000002</v>
      </c>
      <c r="DN9">
        <v>3.404862477</v>
      </c>
      <c r="DO9">
        <v>3.4153835419999998</v>
      </c>
      <c r="DP9">
        <v>3.4269073419999998</v>
      </c>
    </row>
    <row r="10" spans="1:125" x14ac:dyDescent="0.25">
      <c r="A10" t="s">
        <v>131</v>
      </c>
      <c r="B10" t="s">
        <v>132</v>
      </c>
      <c r="C10" t="s">
        <v>133</v>
      </c>
      <c r="D10" t="s">
        <v>134</v>
      </c>
      <c r="E10">
        <v>95</v>
      </c>
      <c r="F10" t="s">
        <v>135</v>
      </c>
      <c r="G10" t="s">
        <v>136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437.86038250000001</v>
      </c>
      <c r="AV10">
        <v>441.18359950000001</v>
      </c>
      <c r="AW10">
        <v>444.53579500000001</v>
      </c>
      <c r="AX10">
        <v>447.91807949999998</v>
      </c>
      <c r="AY10">
        <v>451.33009099999998</v>
      </c>
      <c r="AZ10">
        <v>454.77864949999997</v>
      </c>
      <c r="BA10">
        <v>458.28351099999998</v>
      </c>
      <c r="BB10">
        <v>461.80053049999998</v>
      </c>
      <c r="BC10">
        <v>465.358071</v>
      </c>
      <c r="BD10">
        <v>468.937592</v>
      </c>
      <c r="BE10">
        <v>472.45761599999997</v>
      </c>
      <c r="BF10">
        <v>476.02687800000001</v>
      </c>
      <c r="BG10">
        <v>479.71365400000002</v>
      </c>
      <c r="BH10">
        <v>483.34632599999998</v>
      </c>
      <c r="BI10">
        <v>486.98933449999998</v>
      </c>
      <c r="BJ10">
        <v>490.64161000000001</v>
      </c>
      <c r="BK10">
        <v>494.41743150000002</v>
      </c>
      <c r="BL10">
        <v>497.94797149999999</v>
      </c>
      <c r="BM10">
        <v>501.58964250000002</v>
      </c>
      <c r="BN10">
        <v>505.21594850000002</v>
      </c>
      <c r="BO10">
        <v>509.00480649999997</v>
      </c>
      <c r="BP10">
        <v>512.58642550000002</v>
      </c>
      <c r="BQ10">
        <v>516.37094850000005</v>
      </c>
      <c r="BR10">
        <v>520.17403149999996</v>
      </c>
      <c r="BS10">
        <v>523.99122450000004</v>
      </c>
      <c r="BT10">
        <v>527.75494649999996</v>
      </c>
      <c r="BU10">
        <v>531.53558050000004</v>
      </c>
      <c r="BV10">
        <v>535.1876115</v>
      </c>
      <c r="BW10">
        <v>539.00612650000005</v>
      </c>
      <c r="BX10">
        <v>542.70844799999998</v>
      </c>
      <c r="BY10">
        <v>546.26530649999995</v>
      </c>
      <c r="BZ10">
        <v>549.81615599999998</v>
      </c>
      <c r="CA10">
        <v>553.32031449999999</v>
      </c>
      <c r="CB10">
        <v>556.74728800000003</v>
      </c>
      <c r="CC10">
        <v>559.9683655</v>
      </c>
      <c r="CD10">
        <v>563.32323350000001</v>
      </c>
      <c r="CE10">
        <v>566.73958949999997</v>
      </c>
      <c r="CF10">
        <v>570.01847899999996</v>
      </c>
      <c r="CG10">
        <v>573.20789249999996</v>
      </c>
      <c r="CH10">
        <v>576.54440450000004</v>
      </c>
      <c r="CI10">
        <v>579.83161700000005</v>
      </c>
      <c r="CJ10">
        <v>583.07178750000003</v>
      </c>
      <c r="CK10">
        <v>586.26317449999999</v>
      </c>
      <c r="CL10">
        <v>589.40070549999996</v>
      </c>
      <c r="CM10">
        <v>592.47843999999998</v>
      </c>
      <c r="CN10">
        <v>595.44831650000003</v>
      </c>
      <c r="CO10">
        <v>598.31330349999996</v>
      </c>
      <c r="CP10">
        <v>601.07519200000002</v>
      </c>
      <c r="CQ10">
        <v>603.73466399999995</v>
      </c>
      <c r="CR10">
        <v>606.29444999999998</v>
      </c>
      <c r="CS10">
        <v>608.75721399999998</v>
      </c>
      <c r="CT10">
        <v>611.31057450000003</v>
      </c>
      <c r="CU10">
        <v>613.70961450000004</v>
      </c>
      <c r="CV10">
        <v>615.98443850000001</v>
      </c>
      <c r="CW10">
        <v>617.84547850000001</v>
      </c>
      <c r="CX10">
        <v>619.6941435</v>
      </c>
      <c r="CY10">
        <v>621.56763149999995</v>
      </c>
      <c r="CZ10">
        <v>623.31151499999999</v>
      </c>
      <c r="DA10">
        <v>624.92782150000005</v>
      </c>
      <c r="DB10">
        <v>626.44500249999999</v>
      </c>
      <c r="DC10">
        <v>627.75493849999998</v>
      </c>
      <c r="DD10">
        <v>629.10592399999996</v>
      </c>
      <c r="DE10">
        <v>630.25548100000003</v>
      </c>
      <c r="DF10">
        <v>631.317497</v>
      </c>
      <c r="DG10">
        <v>632.28635799999995</v>
      </c>
      <c r="DH10">
        <v>633.17990750000001</v>
      </c>
      <c r="DI10">
        <v>633.99022000000002</v>
      </c>
      <c r="DJ10">
        <v>634.86770550000006</v>
      </c>
      <c r="DK10">
        <v>635.73271450000004</v>
      </c>
      <c r="DL10">
        <v>636.80940899999996</v>
      </c>
      <c r="DM10">
        <v>637.82658549999996</v>
      </c>
      <c r="DN10">
        <v>638.78412200000002</v>
      </c>
      <c r="DO10">
        <v>639.66013250000003</v>
      </c>
      <c r="DP10">
        <v>639.98559750000004</v>
      </c>
    </row>
    <row r="11" spans="1:125" x14ac:dyDescent="0.25">
      <c r="A11" t="s">
        <v>131</v>
      </c>
      <c r="B11" t="s">
        <v>132</v>
      </c>
      <c r="C11" t="s">
        <v>133</v>
      </c>
      <c r="D11" t="s">
        <v>134</v>
      </c>
      <c r="E11">
        <v>95</v>
      </c>
      <c r="F11" t="s">
        <v>137</v>
      </c>
      <c r="G11" t="s">
        <v>138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1.7233586809999999</v>
      </c>
      <c r="AU11">
        <v>1.759660123</v>
      </c>
      <c r="AV11">
        <v>1.7964613089999999</v>
      </c>
      <c r="AW11">
        <v>1.8367634749999999</v>
      </c>
      <c r="AX11">
        <v>1.881236044</v>
      </c>
      <c r="AY11">
        <v>1.922118701</v>
      </c>
      <c r="AZ11" s="101">
        <v>1.967091495</v>
      </c>
      <c r="BA11" s="101">
        <v>2.013479995</v>
      </c>
      <c r="BB11" s="101">
        <v>2.0640107009999999</v>
      </c>
      <c r="BC11" s="101">
        <v>2.1210632500000002</v>
      </c>
      <c r="BD11" s="101">
        <v>2.1749161030000002</v>
      </c>
      <c r="BE11" s="101">
        <v>2.2296742599999999</v>
      </c>
      <c r="BF11" s="101">
        <v>2.2808360740000002</v>
      </c>
      <c r="BG11" s="101">
        <v>2.3294143090000001</v>
      </c>
      <c r="BH11" s="101">
        <v>2.3752423089999999</v>
      </c>
      <c r="BI11" s="101">
        <v>2.4174808680000002</v>
      </c>
      <c r="BJ11" s="101">
        <v>2.4609155829999998</v>
      </c>
      <c r="BK11" s="101">
        <v>2.5057620539999998</v>
      </c>
      <c r="BL11" s="101">
        <v>2.5535354950000002</v>
      </c>
      <c r="BM11" s="101">
        <v>2.6052294950000001</v>
      </c>
      <c r="BN11" s="101">
        <v>2.6590179950000001</v>
      </c>
      <c r="BO11" s="101">
        <v>2.713993887</v>
      </c>
      <c r="BP11" s="101">
        <v>2.771295093</v>
      </c>
      <c r="BQ11" s="101">
        <v>2.8244550930000001</v>
      </c>
      <c r="BR11" s="101">
        <v>2.8718240929999999</v>
      </c>
      <c r="BS11" s="101">
        <v>2.9132570050000002</v>
      </c>
      <c r="BT11" s="101">
        <v>2.9469500050000002</v>
      </c>
      <c r="BU11" s="101">
        <v>2.9787880150000001</v>
      </c>
      <c r="BV11" s="101">
        <v>3.0179349360000001</v>
      </c>
      <c r="BW11" s="101">
        <v>3.0594079359999999</v>
      </c>
      <c r="BX11" s="101">
        <v>3.0997742399999999</v>
      </c>
      <c r="BY11" s="101">
        <v>3.1359850339999999</v>
      </c>
      <c r="BZ11" s="101">
        <v>3.1772957399999999</v>
      </c>
      <c r="CA11" s="101">
        <v>3.2179467399999999</v>
      </c>
      <c r="CB11" s="101">
        <v>3.2542320930000002</v>
      </c>
      <c r="CC11" s="101">
        <v>3.2827762300000001</v>
      </c>
      <c r="CD11" s="101">
        <v>3.3094202300000002</v>
      </c>
      <c r="CE11" s="101">
        <v>3.3359487300000001</v>
      </c>
      <c r="CF11" s="101">
        <v>3.3629537300000001</v>
      </c>
      <c r="CG11" s="101">
        <v>3.395164544</v>
      </c>
      <c r="CH11" s="101">
        <v>3.4366875440000002</v>
      </c>
      <c r="CI11" s="101">
        <v>3.4814306720000001</v>
      </c>
      <c r="CJ11" s="101">
        <v>3.5179594070000002</v>
      </c>
      <c r="CK11" s="101">
        <v>3.5480234560000001</v>
      </c>
      <c r="CL11" s="101">
        <v>3.5764147990000001</v>
      </c>
      <c r="CM11" s="101">
        <v>3.6017107990000001</v>
      </c>
      <c r="CN11" s="101">
        <v>3.6249452990000002</v>
      </c>
      <c r="CO11" s="101">
        <v>3.647819299</v>
      </c>
      <c r="CP11" s="101">
        <v>3.6693933580000002</v>
      </c>
      <c r="CQ11" s="101">
        <v>3.688047858</v>
      </c>
      <c r="CR11" s="101">
        <v>3.706872358</v>
      </c>
      <c r="CS11" s="101">
        <v>3.7310281230000002</v>
      </c>
      <c r="CT11" s="101">
        <v>3.7593861230000001</v>
      </c>
      <c r="CU11" s="101">
        <v>3.7883691229999998</v>
      </c>
      <c r="CV11" s="101">
        <v>3.8172136229999998</v>
      </c>
      <c r="CW11" s="101">
        <v>3.8450091230000001</v>
      </c>
      <c r="CX11" s="101">
        <v>3.8716276230000002</v>
      </c>
      <c r="CY11" s="101">
        <v>3.896464623</v>
      </c>
      <c r="CZ11" s="101">
        <v>3.9156906810000001</v>
      </c>
      <c r="DA11">
        <v>3.9309485639999999</v>
      </c>
      <c r="DB11">
        <v>3.9442590640000001</v>
      </c>
      <c r="DC11" s="101">
        <v>3.9585625640000002</v>
      </c>
      <c r="DD11">
        <v>3.9726148870000002</v>
      </c>
      <c r="DE11">
        <v>3.9861233870000001</v>
      </c>
      <c r="DF11">
        <v>4.0073699170000001</v>
      </c>
      <c r="DG11">
        <v>4.0313089169999996</v>
      </c>
      <c r="DH11">
        <v>4.0557599169999996</v>
      </c>
      <c r="DI11">
        <v>4.077385917</v>
      </c>
      <c r="DJ11">
        <v>4.0950494170000002</v>
      </c>
      <c r="DK11">
        <v>4.1099023280000004</v>
      </c>
      <c r="DL11">
        <v>4.1174433280000002</v>
      </c>
      <c r="DM11">
        <v>4.125431828</v>
      </c>
      <c r="DN11">
        <v>4.1342698279999999</v>
      </c>
      <c r="DO11">
        <v>4.1458688280000002</v>
      </c>
      <c r="DP11">
        <v>4.1618948280000003</v>
      </c>
    </row>
    <row r="12" spans="1:125" x14ac:dyDescent="0.25">
      <c r="A12" t="s">
        <v>131</v>
      </c>
      <c r="B12" t="s">
        <v>132</v>
      </c>
      <c r="C12" t="s">
        <v>139</v>
      </c>
      <c r="D12" t="s">
        <v>134</v>
      </c>
      <c r="E12">
        <v>5</v>
      </c>
      <c r="F12" t="s">
        <v>135</v>
      </c>
      <c r="G12" t="s">
        <v>136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1">
        <v>-2.0000000000000002E-5</v>
      </c>
      <c r="AV12">
        <v>2.0000000000000001E-4</v>
      </c>
      <c r="AW12">
        <v>5.8E-4</v>
      </c>
      <c r="AX12">
        <v>1.1100000000000001E-3</v>
      </c>
      <c r="AY12">
        <v>1.8E-3</v>
      </c>
      <c r="AZ12">
        <v>2.64E-3</v>
      </c>
      <c r="BA12">
        <v>3.5994999999999998E-3</v>
      </c>
      <c r="BB12">
        <v>4.5300000000000002E-3</v>
      </c>
      <c r="BC12">
        <v>5.5395000000000002E-3</v>
      </c>
      <c r="BD12">
        <v>6.5100000000000002E-3</v>
      </c>
      <c r="BE12">
        <v>7.5199999999999998E-3</v>
      </c>
      <c r="BF12" s="101">
        <v>8.5299999999999994E-3</v>
      </c>
      <c r="BG12" s="101">
        <v>9.5394999999999994E-3</v>
      </c>
      <c r="BH12" s="101">
        <v>1.04695E-2</v>
      </c>
      <c r="BI12" s="101">
        <v>1.1429999999999999E-2</v>
      </c>
      <c r="BJ12" s="101">
        <v>1.2389499999999999E-2</v>
      </c>
      <c r="BK12" s="101">
        <v>1.3259999999999999E-2</v>
      </c>
      <c r="BL12" s="101">
        <v>1.40895E-2</v>
      </c>
      <c r="BM12" s="101">
        <v>1.48795E-2</v>
      </c>
      <c r="BN12" s="101">
        <v>1.55595E-2</v>
      </c>
      <c r="BO12" s="101">
        <v>1.6060000000000001E-2</v>
      </c>
      <c r="BP12" s="101">
        <v>1.6359499999999999E-2</v>
      </c>
      <c r="BQ12" s="101">
        <v>1.6539499999999999E-2</v>
      </c>
      <c r="BR12" s="101">
        <v>1.653E-2</v>
      </c>
      <c r="BS12" s="101">
        <v>1.64295E-2</v>
      </c>
      <c r="BT12" s="101">
        <v>1.63395E-2</v>
      </c>
      <c r="BU12" s="101">
        <v>1.6279499999999999E-2</v>
      </c>
      <c r="BV12" s="101">
        <v>1.6219500000000001E-2</v>
      </c>
      <c r="BW12" s="101">
        <v>1.6159E-2</v>
      </c>
      <c r="BX12" s="101">
        <v>1.6129999999999999E-2</v>
      </c>
      <c r="BY12" s="101">
        <v>1.61E-2</v>
      </c>
      <c r="BZ12" s="101">
        <v>1.60895E-2</v>
      </c>
      <c r="CA12" s="101">
        <v>1.60795E-2</v>
      </c>
      <c r="CB12" s="101">
        <v>1.6080000000000001E-2</v>
      </c>
      <c r="CC12" s="101">
        <v>1.6149500000000001E-2</v>
      </c>
      <c r="CD12" s="101">
        <v>1.61595E-2</v>
      </c>
      <c r="CE12" s="101">
        <v>1.6179499999999999E-2</v>
      </c>
      <c r="CF12" s="101">
        <v>1.6209999999999999E-2</v>
      </c>
      <c r="CG12" s="101">
        <v>1.6249E-2</v>
      </c>
      <c r="CH12" s="101">
        <v>1.62985E-2</v>
      </c>
      <c r="CI12" s="101">
        <v>1.6348499999999998E-2</v>
      </c>
      <c r="CJ12" s="101">
        <v>1.6399E-2</v>
      </c>
      <c r="CK12" s="101">
        <v>1.6459000000000001E-2</v>
      </c>
      <c r="CL12" s="101">
        <v>1.6518999999999999E-2</v>
      </c>
      <c r="CM12" s="101">
        <v>1.6638500000000001E-2</v>
      </c>
      <c r="CN12" s="101">
        <v>1.6749E-2</v>
      </c>
      <c r="CO12" s="101">
        <v>1.6809999999999999E-2</v>
      </c>
      <c r="CP12" s="101">
        <v>1.69295E-2</v>
      </c>
      <c r="CQ12" s="101">
        <v>1.7000000000000001E-2</v>
      </c>
      <c r="CR12" s="101">
        <v>1.7089E-2</v>
      </c>
      <c r="CS12" s="101">
        <v>1.7170000000000001E-2</v>
      </c>
      <c r="CT12" s="101">
        <v>1.7249500000000001E-2</v>
      </c>
      <c r="CU12" s="101">
        <v>1.7330000000000002E-2</v>
      </c>
      <c r="CV12" s="101">
        <v>1.7420000000000001E-2</v>
      </c>
      <c r="CW12" s="101">
        <v>1.7559999999999999E-2</v>
      </c>
      <c r="CX12">
        <v>1.7690000000000001E-2</v>
      </c>
      <c r="CY12">
        <v>1.7770000000000001E-2</v>
      </c>
      <c r="CZ12">
        <v>1.787E-2</v>
      </c>
      <c r="DA12">
        <v>1.796E-2</v>
      </c>
      <c r="DB12">
        <v>1.805E-2</v>
      </c>
      <c r="DC12">
        <v>1.814E-2</v>
      </c>
      <c r="DD12">
        <v>1.8239499999999999E-2</v>
      </c>
      <c r="DE12">
        <v>1.8329499999999999E-2</v>
      </c>
      <c r="DF12">
        <v>1.8419999999999999E-2</v>
      </c>
      <c r="DG12">
        <v>1.8509999999999999E-2</v>
      </c>
      <c r="DH12">
        <v>1.8609500000000001E-2</v>
      </c>
      <c r="DI12" s="101">
        <v>1.8699500000000001E-2</v>
      </c>
      <c r="DJ12" s="101">
        <v>1.8780000000000002E-2</v>
      </c>
      <c r="DK12">
        <v>1.8880000000000001E-2</v>
      </c>
      <c r="DL12">
        <v>1.89795E-2</v>
      </c>
      <c r="DM12">
        <v>1.9060000000000001E-2</v>
      </c>
      <c r="DN12">
        <v>1.9159499999999999E-2</v>
      </c>
      <c r="DO12">
        <v>1.925E-2</v>
      </c>
      <c r="DP12">
        <v>1.9349499999999999E-2</v>
      </c>
    </row>
    <row r="13" spans="1:125" x14ac:dyDescent="0.25">
      <c r="A13" t="s">
        <v>131</v>
      </c>
      <c r="B13" t="s">
        <v>132</v>
      </c>
      <c r="C13" t="s">
        <v>139</v>
      </c>
      <c r="D13" t="s">
        <v>134</v>
      </c>
      <c r="E13">
        <v>5</v>
      </c>
      <c r="F13" t="s">
        <v>137</v>
      </c>
      <c r="G13" t="s">
        <v>140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1">
        <v>1.0000000000000001E-5</v>
      </c>
      <c r="AV13" s="101">
        <v>1.0000000000000001E-5</v>
      </c>
      <c r="AW13" s="101">
        <v>2.0000000000000002E-5</v>
      </c>
      <c r="AX13" s="101">
        <v>3.0000000000000001E-5</v>
      </c>
      <c r="AY13" s="101">
        <v>3.0000000000000001E-5</v>
      </c>
      <c r="AZ13" s="101">
        <v>4.0000000000000003E-5</v>
      </c>
      <c r="BA13" s="101">
        <v>4.0000000000000003E-5</v>
      </c>
      <c r="BB13" s="101">
        <v>5.0000000000000002E-5</v>
      </c>
      <c r="BC13" s="101">
        <v>5.0000000000000002E-5</v>
      </c>
      <c r="BD13" s="101">
        <v>5.0000000000000002E-5</v>
      </c>
      <c r="BE13" s="101">
        <v>5.0000000000000002E-5</v>
      </c>
      <c r="BF13" s="101">
        <v>6.0000000000000002E-5</v>
      </c>
      <c r="BG13" s="101">
        <v>6.0000000000000002E-5</v>
      </c>
      <c r="BH13" s="101">
        <v>6.0000000000000002E-5</v>
      </c>
      <c r="BI13" s="101">
        <v>6.0000000000000002E-5</v>
      </c>
      <c r="BJ13" s="101">
        <v>6.0000000000000002E-5</v>
      </c>
      <c r="BK13" s="101">
        <v>6.0000000000000002E-5</v>
      </c>
      <c r="BL13" s="101">
        <v>6.9999999999999994E-5</v>
      </c>
      <c r="BM13" s="101">
        <v>6.9999999999999994E-5</v>
      </c>
      <c r="BN13" s="101">
        <v>6.9999999999999994E-5</v>
      </c>
      <c r="BO13" s="101">
        <v>6.9999999999999994E-5</v>
      </c>
      <c r="BP13" s="101">
        <v>6.9999999999999994E-5</v>
      </c>
      <c r="BQ13" s="101">
        <v>6.9999999999999994E-5</v>
      </c>
      <c r="BR13" s="101">
        <v>6.9999999999999994E-5</v>
      </c>
      <c r="BS13" s="101">
        <v>6.9999999999999994E-5</v>
      </c>
      <c r="BT13" s="101">
        <v>6.9999999999999994E-5</v>
      </c>
      <c r="BU13" s="101">
        <v>6.9999999999999994E-5</v>
      </c>
      <c r="BV13" s="101">
        <v>7.9499999999999994E-5</v>
      </c>
      <c r="BW13" s="101">
        <v>6.9999999999999994E-5</v>
      </c>
      <c r="BX13" s="101">
        <v>6.9999999999999994E-5</v>
      </c>
      <c r="BY13" s="101">
        <v>6.9999999999999994E-5</v>
      </c>
      <c r="BZ13" s="101">
        <v>6.9999999999999994E-5</v>
      </c>
      <c r="CA13" s="101">
        <v>6.9999999999999994E-5</v>
      </c>
      <c r="CB13" s="101">
        <v>6.9999999999999994E-5</v>
      </c>
      <c r="CC13" s="101">
        <v>6.9999999999999994E-5</v>
      </c>
      <c r="CD13" s="101">
        <v>6.9999999999999994E-5</v>
      </c>
      <c r="CE13" s="101">
        <v>6.9999999999999994E-5</v>
      </c>
      <c r="CF13" s="101">
        <v>6.9999999999999994E-5</v>
      </c>
      <c r="CG13" s="101">
        <v>6.9999999999999994E-5</v>
      </c>
      <c r="CH13" s="101">
        <v>6.9999999999999994E-5</v>
      </c>
      <c r="CI13" s="101">
        <v>6.9999999999999994E-5</v>
      </c>
      <c r="CJ13" s="101">
        <v>8.0000000000000007E-5</v>
      </c>
      <c r="CK13" s="101">
        <v>6.9999999999999994E-5</v>
      </c>
      <c r="CL13" s="101">
        <v>6.9999999999999994E-5</v>
      </c>
      <c r="CM13" s="101">
        <v>6.9999999999999994E-5</v>
      </c>
      <c r="CN13" s="101">
        <v>6.9999999999999994E-5</v>
      </c>
      <c r="CO13" s="101">
        <v>7.9499999999999994E-5</v>
      </c>
      <c r="CP13" s="101">
        <v>6.9999999999999994E-5</v>
      </c>
      <c r="CQ13" s="101">
        <v>8.0000000000000007E-5</v>
      </c>
      <c r="CR13" s="101">
        <v>6.9999999999999994E-5</v>
      </c>
      <c r="CS13" s="101">
        <v>8.0000000000000007E-5</v>
      </c>
      <c r="CT13" s="101">
        <v>8.0000000000000007E-5</v>
      </c>
      <c r="CU13" s="101">
        <v>8.0000000000000007E-5</v>
      </c>
      <c r="CV13" s="101">
        <v>8.0000000000000007E-5</v>
      </c>
      <c r="CW13" s="101">
        <v>8.0000000000000007E-5</v>
      </c>
      <c r="CX13" s="101">
        <v>8.0000000000000007E-5</v>
      </c>
      <c r="CY13" s="101">
        <v>8.0000000000000007E-5</v>
      </c>
      <c r="CZ13" s="101">
        <v>8.0000000000000007E-5</v>
      </c>
      <c r="DA13" s="101">
        <v>8.0000000000000007E-5</v>
      </c>
      <c r="DB13" s="101">
        <v>8.0000000000000007E-5</v>
      </c>
      <c r="DC13" s="101">
        <v>8.0000000000000007E-5</v>
      </c>
      <c r="DD13" s="101">
        <v>8.0000000000000007E-5</v>
      </c>
      <c r="DE13" s="101">
        <v>8.0000000000000007E-5</v>
      </c>
      <c r="DF13" s="101">
        <v>8.0000000000000007E-5</v>
      </c>
      <c r="DG13" s="101">
        <v>8.0000000000000007E-5</v>
      </c>
      <c r="DH13" s="101">
        <v>8.0000000000000007E-5</v>
      </c>
      <c r="DI13" s="101">
        <v>8.0000000000000007E-5</v>
      </c>
      <c r="DJ13" s="101">
        <v>8.0000000000000007E-5</v>
      </c>
      <c r="DK13" s="101">
        <v>8.0000000000000007E-5</v>
      </c>
      <c r="DL13" s="101">
        <v>8.0000000000000007E-5</v>
      </c>
      <c r="DM13" s="101">
        <v>8.0000000000000007E-5</v>
      </c>
      <c r="DN13" s="101">
        <v>8.0000000000000007E-5</v>
      </c>
      <c r="DO13" s="101">
        <v>9.0000000000000006E-5</v>
      </c>
      <c r="DP13" s="101">
        <v>8.0000000000000007E-5</v>
      </c>
    </row>
    <row r="14" spans="1:125" x14ac:dyDescent="0.25">
      <c r="A14" t="s">
        <v>131</v>
      </c>
      <c r="B14" t="s">
        <v>132</v>
      </c>
      <c r="C14" t="s">
        <v>139</v>
      </c>
      <c r="D14" t="s">
        <v>134</v>
      </c>
      <c r="E14">
        <v>17</v>
      </c>
      <c r="F14" t="s">
        <v>135</v>
      </c>
      <c r="G14" t="s">
        <v>136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2.5999999999999998E-4</v>
      </c>
      <c r="AW14">
        <v>7.1000000000000002E-4</v>
      </c>
      <c r="AX14">
        <v>1.31E-3</v>
      </c>
      <c r="AY14">
        <v>2.0699999999999998E-3</v>
      </c>
      <c r="AZ14">
        <v>2.98E-3</v>
      </c>
      <c r="BA14">
        <v>4.0000000000000001E-3</v>
      </c>
      <c r="BB14">
        <v>4.9800000000000001E-3</v>
      </c>
      <c r="BC14">
        <v>6.0000000000000001E-3</v>
      </c>
      <c r="BD14">
        <v>6.9499999999999996E-3</v>
      </c>
      <c r="BE14">
        <v>7.9299999999999995E-3</v>
      </c>
      <c r="BF14" s="101">
        <v>8.8900000000000003E-3</v>
      </c>
      <c r="BG14" s="101">
        <v>9.8399999999999998E-3</v>
      </c>
      <c r="BH14" s="101">
        <v>1.072E-2</v>
      </c>
      <c r="BI14" s="101">
        <v>1.1650000000000001E-2</v>
      </c>
      <c r="BJ14" s="101">
        <v>1.2568299999999999E-2</v>
      </c>
      <c r="BK14" s="101">
        <v>1.346E-2</v>
      </c>
      <c r="BL14" s="101">
        <v>1.427E-2</v>
      </c>
      <c r="BM14" s="101">
        <v>1.5089999999999999E-2</v>
      </c>
      <c r="BN14" s="101">
        <v>1.575E-2</v>
      </c>
      <c r="BO14" s="101">
        <v>1.627E-2</v>
      </c>
      <c r="BP14" s="101">
        <v>1.6580000000000001E-2</v>
      </c>
      <c r="BQ14" s="101">
        <v>1.677E-2</v>
      </c>
      <c r="BR14" s="101">
        <v>1.6788299999999999E-2</v>
      </c>
      <c r="BS14" s="101">
        <v>1.66883E-2</v>
      </c>
      <c r="BT14" s="101">
        <v>1.66E-2</v>
      </c>
      <c r="BU14" s="101">
        <v>1.6548299999999998E-2</v>
      </c>
      <c r="BV14" s="101">
        <v>1.65083E-2</v>
      </c>
      <c r="BW14" s="101">
        <v>1.6468300000000002E-2</v>
      </c>
      <c r="BX14" s="101">
        <v>1.6438299999999999E-2</v>
      </c>
      <c r="BY14" s="101">
        <v>1.643E-2</v>
      </c>
      <c r="BZ14" s="101">
        <v>1.64283E-2</v>
      </c>
      <c r="CA14" s="101">
        <v>1.643E-2</v>
      </c>
      <c r="CB14" s="101">
        <v>1.644E-2</v>
      </c>
      <c r="CC14" s="101">
        <v>1.65183E-2</v>
      </c>
      <c r="CD14" s="101">
        <v>1.6554900000000001E-2</v>
      </c>
      <c r="CE14" s="101">
        <v>1.65866E-2</v>
      </c>
      <c r="CF14" s="101">
        <v>1.6633200000000001E-2</v>
      </c>
      <c r="CG14" s="101">
        <v>1.6674899999999999E-2</v>
      </c>
      <c r="CH14" s="101">
        <v>1.67332E-2</v>
      </c>
      <c r="CI14" s="101">
        <v>1.6793200000000001E-2</v>
      </c>
      <c r="CJ14" s="101">
        <v>1.6843199999999999E-2</v>
      </c>
      <c r="CK14" s="101">
        <v>1.69032E-2</v>
      </c>
      <c r="CL14" s="101">
        <v>1.6974900000000001E-2</v>
      </c>
      <c r="CM14" s="101">
        <v>1.7088300000000001E-2</v>
      </c>
      <c r="CN14" s="101">
        <v>1.7208299999999999E-2</v>
      </c>
      <c r="CO14" s="101">
        <v>1.72783E-2</v>
      </c>
      <c r="CP14" s="101">
        <v>1.7388299999999999E-2</v>
      </c>
      <c r="CQ14" s="101">
        <v>1.7468299999999999E-2</v>
      </c>
      <c r="CR14" s="101">
        <v>1.755E-2</v>
      </c>
      <c r="CS14" s="101">
        <v>1.7638299999999999E-2</v>
      </c>
      <c r="CT14" s="101">
        <v>1.772E-2</v>
      </c>
      <c r="CU14" s="101">
        <v>1.7818299999999999E-2</v>
      </c>
      <c r="CV14" s="101">
        <v>1.7906600000000002E-2</v>
      </c>
      <c r="CW14">
        <v>1.804E-2</v>
      </c>
      <c r="CX14">
        <v>1.8169999999999999E-2</v>
      </c>
      <c r="CY14">
        <v>1.8270000000000002E-2</v>
      </c>
      <c r="CZ14">
        <v>1.8360000000000001E-2</v>
      </c>
      <c r="DA14">
        <v>1.8460000000000001E-2</v>
      </c>
      <c r="DB14">
        <v>1.856E-2</v>
      </c>
      <c r="DC14">
        <v>1.8658299999999999E-2</v>
      </c>
      <c r="DD14">
        <v>1.8759999999999999E-2</v>
      </c>
      <c r="DE14">
        <v>1.8858300000000001E-2</v>
      </c>
      <c r="DF14">
        <v>1.8958300000000001E-2</v>
      </c>
      <c r="DG14">
        <v>1.90583E-2</v>
      </c>
      <c r="DH14">
        <v>1.91583E-2</v>
      </c>
      <c r="DI14">
        <v>1.9258299999999999E-2</v>
      </c>
      <c r="DJ14">
        <v>1.9358299999999998E-2</v>
      </c>
      <c r="DK14">
        <v>1.9466600000000001E-2</v>
      </c>
      <c r="DL14">
        <v>1.9558300000000001E-2</v>
      </c>
      <c r="DM14">
        <v>1.9650000000000001E-2</v>
      </c>
      <c r="DN14">
        <v>1.975E-2</v>
      </c>
      <c r="DO14">
        <v>1.9858299999999999E-2</v>
      </c>
      <c r="DP14">
        <v>1.9949999999999999E-2</v>
      </c>
    </row>
    <row r="15" spans="1:125" x14ac:dyDescent="0.25">
      <c r="A15" t="s">
        <v>131</v>
      </c>
      <c r="B15" t="s">
        <v>132</v>
      </c>
      <c r="C15" t="s">
        <v>139</v>
      </c>
      <c r="D15" t="s">
        <v>134</v>
      </c>
      <c r="E15">
        <v>17</v>
      </c>
      <c r="F15" t="s">
        <v>137</v>
      </c>
      <c r="G15" t="s">
        <v>140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1">
        <v>1.0000000000000001E-5</v>
      </c>
      <c r="AV15" s="101">
        <v>2.0000000000000002E-5</v>
      </c>
      <c r="AW15" s="101">
        <v>3.0000000000000001E-5</v>
      </c>
      <c r="AX15" s="101">
        <v>4.0000000000000003E-5</v>
      </c>
      <c r="AY15" s="101">
        <v>5.0000000000000002E-5</v>
      </c>
      <c r="AZ15" s="101">
        <v>5.0000000000000002E-5</v>
      </c>
      <c r="BA15" s="101">
        <v>6.0000000000000002E-5</v>
      </c>
      <c r="BB15" s="101">
        <v>6.0000000000000002E-5</v>
      </c>
      <c r="BC15" s="101">
        <v>6.0000000000000002E-5</v>
      </c>
      <c r="BD15" s="101">
        <v>6.9999999999999994E-5</v>
      </c>
      <c r="BE15" s="101">
        <v>6.9999999999999994E-5</v>
      </c>
      <c r="BF15" s="101">
        <v>6.9999999999999994E-5</v>
      </c>
      <c r="BG15" s="101">
        <v>6.9999999999999994E-5</v>
      </c>
      <c r="BH15" s="101">
        <v>6.9999999999999994E-5</v>
      </c>
      <c r="BI15" s="101">
        <v>8.0000000000000007E-5</v>
      </c>
      <c r="BJ15" s="101">
        <v>8.0000000000000007E-5</v>
      </c>
      <c r="BK15" s="101">
        <v>8.0000000000000007E-5</v>
      </c>
      <c r="BL15" s="101">
        <v>8.0000000000000007E-5</v>
      </c>
      <c r="BM15" s="101">
        <v>8.0000000000000007E-5</v>
      </c>
      <c r="BN15" s="101">
        <v>8.0000000000000007E-5</v>
      </c>
      <c r="BO15" s="101">
        <v>9.0000000000000006E-5</v>
      </c>
      <c r="BP15" s="101">
        <v>9.0000000000000006E-5</v>
      </c>
      <c r="BQ15" s="101">
        <v>9.0000000000000006E-5</v>
      </c>
      <c r="BR15" s="101">
        <v>9.0000000000000006E-5</v>
      </c>
      <c r="BS15" s="101">
        <v>9.0000000000000006E-5</v>
      </c>
      <c r="BT15" s="101">
        <v>9.0000000000000006E-5</v>
      </c>
      <c r="BU15" s="101">
        <v>9.0000000000000006E-5</v>
      </c>
      <c r="BV15" s="101">
        <v>9.0000000000000006E-5</v>
      </c>
      <c r="BW15" s="101">
        <v>9.0000000000000006E-5</v>
      </c>
      <c r="BX15" s="101">
        <v>9.0000000000000006E-5</v>
      </c>
      <c r="BY15" s="101">
        <v>9.0000000000000006E-5</v>
      </c>
      <c r="BZ15" s="101">
        <v>9.0000000000000006E-5</v>
      </c>
      <c r="CA15" s="101">
        <v>9.0000000000000006E-5</v>
      </c>
      <c r="CB15" s="101">
        <v>9.0000000000000006E-5</v>
      </c>
      <c r="CC15" s="101">
        <v>9.0000000000000006E-5</v>
      </c>
      <c r="CD15" s="101">
        <v>9.0000000000000006E-5</v>
      </c>
      <c r="CE15" s="101">
        <v>9.0000000000000006E-5</v>
      </c>
      <c r="CF15" s="101">
        <v>9.0000000000000006E-5</v>
      </c>
      <c r="CG15" s="101">
        <v>9.0000000000000006E-5</v>
      </c>
      <c r="CH15" s="101">
        <v>9.0000000000000006E-5</v>
      </c>
      <c r="CI15" s="101">
        <v>9.0000000000000006E-5</v>
      </c>
      <c r="CJ15" s="101">
        <v>9.0000000000000006E-5</v>
      </c>
      <c r="CK15" s="101">
        <v>9.0000000000000006E-5</v>
      </c>
      <c r="CL15" s="101">
        <v>9.0000000000000006E-5</v>
      </c>
      <c r="CM15" s="101">
        <v>9.0000000000000006E-5</v>
      </c>
      <c r="CN15" s="101">
        <v>9.0000000000000006E-5</v>
      </c>
      <c r="CO15" s="101">
        <v>9.0000000000000006E-5</v>
      </c>
      <c r="CP15" s="101">
        <v>9.0000000000000006E-5</v>
      </c>
      <c r="CQ15" s="101">
        <v>9.0000000000000006E-5</v>
      </c>
      <c r="CR15" s="101">
        <v>9.0000000000000006E-5</v>
      </c>
      <c r="CS15" s="101">
        <v>9.0000000000000006E-5</v>
      </c>
      <c r="CT15" s="101">
        <v>9.0000000000000006E-5</v>
      </c>
      <c r="CU15" s="101">
        <v>9.0000000000000006E-5</v>
      </c>
      <c r="CV15" s="101">
        <v>9.0000000000000006E-5</v>
      </c>
      <c r="CW15" s="101">
        <v>9.0000000000000006E-5</v>
      </c>
      <c r="CX15" s="101">
        <v>9.0000000000000006E-5</v>
      </c>
      <c r="CY15" s="101">
        <v>9.0000000000000006E-5</v>
      </c>
      <c r="CZ15" s="101">
        <v>9.0000000000000006E-5</v>
      </c>
      <c r="DA15" s="101">
        <v>9.0000000000000006E-5</v>
      </c>
      <c r="DB15" s="101">
        <v>9.0000000000000006E-5</v>
      </c>
      <c r="DC15" s="101">
        <v>9.0000000000000006E-5</v>
      </c>
      <c r="DD15" s="101">
        <v>9.0000000000000006E-5</v>
      </c>
      <c r="DE15" s="101">
        <v>9.0000000000000006E-5</v>
      </c>
      <c r="DF15" s="101">
        <v>1E-4</v>
      </c>
      <c r="DG15" s="101">
        <v>1E-4</v>
      </c>
      <c r="DH15" s="101">
        <v>1E-4</v>
      </c>
      <c r="DI15" s="101">
        <v>1E-4</v>
      </c>
      <c r="DJ15" s="101">
        <v>1E-4</v>
      </c>
      <c r="DK15" s="101">
        <v>1E-4</v>
      </c>
      <c r="DL15" s="101">
        <v>1E-4</v>
      </c>
      <c r="DM15" s="101">
        <v>1E-4</v>
      </c>
      <c r="DN15" s="101">
        <v>1E-4</v>
      </c>
      <c r="DO15" s="101">
        <v>1E-4</v>
      </c>
      <c r="DP15" s="101">
        <v>1E-4</v>
      </c>
    </row>
    <row r="16" spans="1:125" x14ac:dyDescent="0.25">
      <c r="A16" t="s">
        <v>131</v>
      </c>
      <c r="B16" t="s">
        <v>132</v>
      </c>
      <c r="C16" t="s">
        <v>139</v>
      </c>
      <c r="D16" t="s">
        <v>134</v>
      </c>
      <c r="E16">
        <v>50</v>
      </c>
      <c r="F16" t="s">
        <v>135</v>
      </c>
      <c r="G16" t="s">
        <v>136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1">
        <v>0</v>
      </c>
      <c r="AV16">
        <v>2.9E-4</v>
      </c>
      <c r="AW16">
        <v>7.7999999999999999E-4</v>
      </c>
      <c r="AX16" s="101">
        <v>1.4250000000000001E-3</v>
      </c>
      <c r="AY16">
        <v>2.2300000000000002E-3</v>
      </c>
      <c r="AZ16">
        <v>3.1700000000000001E-3</v>
      </c>
      <c r="BA16">
        <v>4.2249999999999996E-3</v>
      </c>
      <c r="BB16">
        <v>5.2399999999999999E-3</v>
      </c>
      <c r="BC16">
        <v>6.2700000000000004E-3</v>
      </c>
      <c r="BD16">
        <v>7.2249999999999997E-3</v>
      </c>
      <c r="BE16">
        <v>8.2100000000000003E-3</v>
      </c>
      <c r="BF16" s="101">
        <v>9.1699999999999993E-3</v>
      </c>
      <c r="BG16" s="101">
        <v>1.0109999999999999E-2</v>
      </c>
      <c r="BH16" s="101">
        <v>1.099E-2</v>
      </c>
      <c r="BI16" s="101">
        <v>1.191E-2</v>
      </c>
      <c r="BJ16" s="101">
        <v>1.281E-2</v>
      </c>
      <c r="BK16" s="101">
        <v>1.371E-2</v>
      </c>
      <c r="BL16" s="101">
        <v>1.456E-2</v>
      </c>
      <c r="BM16" s="101">
        <v>1.541E-2</v>
      </c>
      <c r="BN16" s="101">
        <v>1.6125E-2</v>
      </c>
      <c r="BO16" s="101">
        <v>1.6709999999999999E-2</v>
      </c>
      <c r="BP16" s="101">
        <v>1.7090000000000001E-2</v>
      </c>
      <c r="BQ16" s="101">
        <v>1.7350000000000001E-2</v>
      </c>
      <c r="BR16" s="101">
        <v>1.7430000000000001E-2</v>
      </c>
      <c r="BS16" s="101">
        <v>1.7434999999999999E-2</v>
      </c>
      <c r="BT16" s="101">
        <v>1.7454999999999998E-2</v>
      </c>
      <c r="BU16" s="101">
        <v>1.7489999999999999E-2</v>
      </c>
      <c r="BV16" s="101">
        <v>1.753E-2</v>
      </c>
      <c r="BW16" s="101">
        <v>1.7590000000000001E-2</v>
      </c>
      <c r="BX16" s="101">
        <v>1.7649999999999999E-2</v>
      </c>
      <c r="BY16" s="101">
        <v>1.771E-2</v>
      </c>
      <c r="BZ16" s="101">
        <v>1.779E-2</v>
      </c>
      <c r="CA16" s="101">
        <v>1.788E-2</v>
      </c>
      <c r="CB16" s="101">
        <v>1.7964999999999998E-2</v>
      </c>
      <c r="CC16" s="101">
        <v>1.8114999999999999E-2</v>
      </c>
      <c r="CD16" s="101">
        <v>1.8204999999999999E-2</v>
      </c>
      <c r="CE16" s="101">
        <v>1.8315000000000001E-2</v>
      </c>
      <c r="CF16" s="101">
        <v>1.8425E-2</v>
      </c>
      <c r="CG16" s="101">
        <v>1.8515E-2</v>
      </c>
      <c r="CH16" s="101">
        <v>1.8630000000000001E-2</v>
      </c>
      <c r="CI16" s="101">
        <v>1.8724999999999999E-2</v>
      </c>
      <c r="CJ16" s="101">
        <v>1.883E-2</v>
      </c>
      <c r="CK16" s="101">
        <v>1.8950000000000002E-2</v>
      </c>
      <c r="CL16" s="101">
        <v>1.908E-2</v>
      </c>
      <c r="CM16" s="101">
        <v>1.9234999999999999E-2</v>
      </c>
      <c r="CN16" s="101">
        <v>1.9380000000000001E-2</v>
      </c>
      <c r="CO16" s="101">
        <v>1.949E-2</v>
      </c>
      <c r="CP16" s="101">
        <v>1.9650000000000001E-2</v>
      </c>
      <c r="CQ16" s="101">
        <v>1.9775000000000001E-2</v>
      </c>
      <c r="CR16" s="101">
        <v>1.9890000000000001E-2</v>
      </c>
      <c r="CS16" s="101">
        <v>2.0025000000000001E-2</v>
      </c>
      <c r="CT16" s="101">
        <v>2.0154999999999999E-2</v>
      </c>
      <c r="CU16" s="101">
        <v>2.0275000000000001E-2</v>
      </c>
      <c r="CV16" s="101">
        <v>2.0410000000000001E-2</v>
      </c>
      <c r="CW16">
        <v>2.06E-2</v>
      </c>
      <c r="CX16">
        <v>2.0764999999999999E-2</v>
      </c>
      <c r="CY16">
        <v>2.0895E-2</v>
      </c>
      <c r="CZ16">
        <v>2.1014999999999999E-2</v>
      </c>
      <c r="DA16">
        <v>2.1135000000000001E-2</v>
      </c>
      <c r="DB16">
        <v>2.1250000000000002E-2</v>
      </c>
      <c r="DC16">
        <v>2.1375000000000002E-2</v>
      </c>
      <c r="DD16">
        <v>2.1479999999999999E-2</v>
      </c>
      <c r="DE16">
        <v>2.1610000000000001E-2</v>
      </c>
      <c r="DF16">
        <v>2.1735000000000001E-2</v>
      </c>
      <c r="DG16">
        <v>2.1860000000000001E-2</v>
      </c>
      <c r="DH16">
        <v>2.1995000000000001E-2</v>
      </c>
      <c r="DI16">
        <v>2.2105E-2</v>
      </c>
      <c r="DJ16">
        <v>2.222E-2</v>
      </c>
      <c r="DK16">
        <v>2.2339999999999999E-2</v>
      </c>
      <c r="DL16">
        <v>2.2460000000000001E-2</v>
      </c>
      <c r="DM16">
        <v>2.257E-2</v>
      </c>
      <c r="DN16">
        <v>2.2695E-2</v>
      </c>
      <c r="DO16">
        <v>2.2835000000000001E-2</v>
      </c>
      <c r="DP16">
        <v>2.2960000000000001E-2</v>
      </c>
    </row>
    <row r="17" spans="1:120" x14ac:dyDescent="0.25">
      <c r="A17" t="s">
        <v>131</v>
      </c>
      <c r="B17" t="s">
        <v>132</v>
      </c>
      <c r="C17" t="s">
        <v>139</v>
      </c>
      <c r="D17" t="s">
        <v>134</v>
      </c>
      <c r="E17">
        <v>50</v>
      </c>
      <c r="F17" t="s">
        <v>137</v>
      </c>
      <c r="G17" t="s">
        <v>140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1">
        <v>2.0000000000000002E-5</v>
      </c>
      <c r="AV17" s="101">
        <v>3.0000000000000001E-5</v>
      </c>
      <c r="AW17" s="101">
        <v>4.0000000000000003E-5</v>
      </c>
      <c r="AX17" s="101">
        <v>6.0000000000000002E-5</v>
      </c>
      <c r="AY17" s="101">
        <v>6.9999999999999994E-5</v>
      </c>
      <c r="AZ17" s="101">
        <v>8.0000000000000007E-5</v>
      </c>
      <c r="BA17" s="101">
        <v>9.0000000000000006E-5</v>
      </c>
      <c r="BB17" s="101">
        <v>9.0000000000000006E-5</v>
      </c>
      <c r="BC17" s="101">
        <v>9.0000000000000006E-5</v>
      </c>
      <c r="BD17" s="101">
        <v>9.0000000000000006E-5</v>
      </c>
      <c r="BE17" s="101">
        <v>9.0000000000000006E-5</v>
      </c>
      <c r="BF17" s="101">
        <v>9.0000000000000006E-5</v>
      </c>
      <c r="BG17" s="101">
        <v>9.0000000000000006E-5</v>
      </c>
      <c r="BH17" s="101">
        <v>1E-4</v>
      </c>
      <c r="BI17" s="101">
        <v>1E-4</v>
      </c>
      <c r="BJ17" s="101">
        <v>1E-4</v>
      </c>
      <c r="BK17" s="101">
        <v>1E-4</v>
      </c>
      <c r="BL17">
        <v>1E-4</v>
      </c>
      <c r="BM17">
        <v>1E-4</v>
      </c>
      <c r="BN17">
        <v>1E-4</v>
      </c>
      <c r="BO17">
        <v>1.1E-4</v>
      </c>
      <c r="BP17">
        <v>1.1E-4</v>
      </c>
      <c r="BQ17">
        <v>1.1E-4</v>
      </c>
      <c r="BR17">
        <v>1.1E-4</v>
      </c>
      <c r="BS17">
        <v>1.1E-4</v>
      </c>
      <c r="BT17">
        <v>1.1E-4</v>
      </c>
      <c r="BU17">
        <v>1.1E-4</v>
      </c>
      <c r="BV17">
        <v>1.1E-4</v>
      </c>
      <c r="BW17">
        <v>1.1E-4</v>
      </c>
      <c r="BX17">
        <v>1.1E-4</v>
      </c>
      <c r="BY17">
        <v>1.1E-4</v>
      </c>
      <c r="BZ17">
        <v>1.1E-4</v>
      </c>
      <c r="CA17">
        <v>1.1E-4</v>
      </c>
      <c r="CB17">
        <v>1.1E-4</v>
      </c>
      <c r="CC17">
        <v>1.1E-4</v>
      </c>
      <c r="CD17">
        <v>1.1E-4</v>
      </c>
      <c r="CE17">
        <v>1.1E-4</v>
      </c>
      <c r="CF17">
        <v>1.1E-4</v>
      </c>
      <c r="CG17">
        <v>1.1E-4</v>
      </c>
      <c r="CH17">
        <v>1.1E-4</v>
      </c>
      <c r="CI17">
        <v>1.1E-4</v>
      </c>
      <c r="CJ17">
        <v>1.1E-4</v>
      </c>
      <c r="CK17">
        <v>1.1E-4</v>
      </c>
      <c r="CL17">
        <v>1.1E-4</v>
      </c>
      <c r="CM17">
        <v>1.1E-4</v>
      </c>
      <c r="CN17">
        <v>1.1E-4</v>
      </c>
      <c r="CO17">
        <v>1.1E-4</v>
      </c>
      <c r="CP17">
        <v>1.1E-4</v>
      </c>
      <c r="CQ17">
        <v>1.1E-4</v>
      </c>
      <c r="CR17">
        <v>1.1E-4</v>
      </c>
      <c r="CS17">
        <v>1.1E-4</v>
      </c>
      <c r="CT17">
        <v>1.1E-4</v>
      </c>
      <c r="CU17">
        <v>1.1E-4</v>
      </c>
      <c r="CV17">
        <v>1.1E-4</v>
      </c>
      <c r="CW17">
        <v>1.1E-4</v>
      </c>
      <c r="CX17">
        <v>1.1E-4</v>
      </c>
      <c r="CY17">
        <v>1.1E-4</v>
      </c>
      <c r="CZ17">
        <v>1.2E-4</v>
      </c>
      <c r="DA17">
        <v>1.2E-4</v>
      </c>
      <c r="DB17">
        <v>1.2E-4</v>
      </c>
      <c r="DC17">
        <v>1.2E-4</v>
      </c>
      <c r="DD17">
        <v>1.2E-4</v>
      </c>
      <c r="DE17">
        <v>1.2E-4</v>
      </c>
      <c r="DF17">
        <v>1.2E-4</v>
      </c>
      <c r="DG17">
        <v>1.2E-4</v>
      </c>
      <c r="DH17">
        <v>1.2E-4</v>
      </c>
      <c r="DI17">
        <v>1.2E-4</v>
      </c>
      <c r="DJ17">
        <v>1.2E-4</v>
      </c>
      <c r="DK17">
        <v>1.2E-4</v>
      </c>
      <c r="DL17">
        <v>1.2E-4</v>
      </c>
      <c r="DM17">
        <v>1.2E-4</v>
      </c>
      <c r="DN17">
        <v>1.2E-4</v>
      </c>
      <c r="DO17">
        <v>1.2E-4</v>
      </c>
      <c r="DP17">
        <v>1.2999999999999999E-4</v>
      </c>
    </row>
    <row r="18" spans="1:120" x14ac:dyDescent="0.25">
      <c r="A18" t="s">
        <v>131</v>
      </c>
      <c r="B18" t="s">
        <v>132</v>
      </c>
      <c r="C18" t="s">
        <v>139</v>
      </c>
      <c r="D18" t="s">
        <v>134</v>
      </c>
      <c r="E18">
        <v>83</v>
      </c>
      <c r="F18" t="s">
        <v>135</v>
      </c>
      <c r="G18" t="s">
        <v>136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1">
        <v>1.0000000000000001E-5</v>
      </c>
      <c r="AV18">
        <v>3.1E-4</v>
      </c>
      <c r="AW18">
        <v>8.3000000000000001E-4</v>
      </c>
      <c r="AX18">
        <v>1.5100000000000001E-3</v>
      </c>
      <c r="AY18">
        <v>2.3400000000000001E-3</v>
      </c>
      <c r="AZ18">
        <v>3.3400000000000001E-3</v>
      </c>
      <c r="BA18">
        <v>4.4216999999999998E-3</v>
      </c>
      <c r="BB18">
        <v>5.47E-3</v>
      </c>
      <c r="BC18">
        <v>6.5316999999999997E-3</v>
      </c>
      <c r="BD18">
        <v>7.5300000000000002E-3</v>
      </c>
      <c r="BE18">
        <v>8.5316999999999997E-3</v>
      </c>
      <c r="BF18" s="101">
        <v>9.5300000000000003E-3</v>
      </c>
      <c r="BG18" s="101">
        <v>1.04817E-2</v>
      </c>
      <c r="BH18" s="101">
        <v>1.13817E-2</v>
      </c>
      <c r="BI18" s="101">
        <v>1.235E-2</v>
      </c>
      <c r="BJ18" s="101">
        <v>1.33017E-2</v>
      </c>
      <c r="BK18" s="101">
        <v>1.42217E-2</v>
      </c>
      <c r="BL18" s="101">
        <v>1.51217E-2</v>
      </c>
      <c r="BM18" s="101">
        <v>1.6001700000000001E-2</v>
      </c>
      <c r="BN18" s="101">
        <v>1.6745099999999999E-2</v>
      </c>
      <c r="BO18" s="101">
        <v>1.73834E-2</v>
      </c>
      <c r="BP18" s="101">
        <v>1.7829999999999999E-2</v>
      </c>
      <c r="BQ18" s="101">
        <v>1.814E-2</v>
      </c>
      <c r="BR18" s="101">
        <v>1.8301700000000001E-2</v>
      </c>
      <c r="BS18" s="101">
        <v>1.8331699999999999E-2</v>
      </c>
      <c r="BT18" s="101">
        <v>1.8371700000000001E-2</v>
      </c>
      <c r="BU18" s="101">
        <v>1.8460000000000001E-2</v>
      </c>
      <c r="BV18" s="101">
        <v>1.856E-2</v>
      </c>
      <c r="BW18" s="101">
        <v>1.8643400000000001E-2</v>
      </c>
      <c r="BX18" s="101">
        <v>1.8759999999999999E-2</v>
      </c>
      <c r="BY18" s="101">
        <v>1.8880000000000001E-2</v>
      </c>
      <c r="BZ18" s="101">
        <v>1.90017E-2</v>
      </c>
      <c r="CA18" s="101">
        <v>1.9121699999999998E-2</v>
      </c>
      <c r="CB18" s="101">
        <v>1.92617E-2</v>
      </c>
      <c r="CC18" s="101">
        <v>1.9449999999999999E-2</v>
      </c>
      <c r="CD18" s="101">
        <v>1.958E-2</v>
      </c>
      <c r="CE18" s="101">
        <v>1.9711699999999999E-2</v>
      </c>
      <c r="CF18" s="101">
        <v>1.9859999999999999E-2</v>
      </c>
      <c r="CG18" s="101">
        <v>2.002E-2</v>
      </c>
      <c r="CH18" s="101">
        <v>2.0143399999999999E-2</v>
      </c>
      <c r="CI18" s="101">
        <v>2.0301699999999999E-2</v>
      </c>
      <c r="CJ18" s="101">
        <v>2.0461699999999999E-2</v>
      </c>
      <c r="CK18" s="101">
        <v>2.0629999999999999E-2</v>
      </c>
      <c r="CL18" s="101">
        <v>2.0799999999999999E-2</v>
      </c>
      <c r="CM18" s="101">
        <v>2.1010000000000001E-2</v>
      </c>
      <c r="CN18" s="101">
        <v>2.1191700000000001E-2</v>
      </c>
      <c r="CO18" s="101">
        <v>2.1350000000000001E-2</v>
      </c>
      <c r="CP18" s="101">
        <v>2.15417E-2</v>
      </c>
      <c r="CQ18" s="101">
        <v>2.1690000000000001E-2</v>
      </c>
      <c r="CR18" s="101">
        <v>2.1839999999999998E-2</v>
      </c>
      <c r="CS18" s="101">
        <v>2.1989999999999999E-2</v>
      </c>
      <c r="CT18" s="101">
        <v>2.2133400000000001E-2</v>
      </c>
      <c r="CU18" s="101">
        <v>2.2281700000000002E-2</v>
      </c>
      <c r="CV18" s="101">
        <v>2.24251E-2</v>
      </c>
      <c r="CW18">
        <v>2.2621700000000002E-2</v>
      </c>
      <c r="CX18">
        <v>2.28217E-2</v>
      </c>
      <c r="CY18">
        <v>2.299E-2</v>
      </c>
      <c r="CZ18">
        <v>2.3141700000000001E-2</v>
      </c>
      <c r="DA18">
        <v>2.3293399999999999E-2</v>
      </c>
      <c r="DB18">
        <v>2.3451699999999999E-2</v>
      </c>
      <c r="DC18">
        <v>2.36017E-2</v>
      </c>
      <c r="DD18">
        <v>2.3741700000000001E-2</v>
      </c>
      <c r="DE18">
        <v>2.3890000000000002E-2</v>
      </c>
      <c r="DF18">
        <v>2.40317E-2</v>
      </c>
      <c r="DG18">
        <v>2.4160000000000001E-2</v>
      </c>
      <c r="DH18">
        <v>2.4309999999999998E-2</v>
      </c>
      <c r="DI18">
        <v>2.44417E-2</v>
      </c>
      <c r="DJ18">
        <v>2.4580000000000001E-2</v>
      </c>
      <c r="DK18">
        <v>2.4719999999999999E-2</v>
      </c>
      <c r="DL18">
        <v>2.4851700000000001E-2</v>
      </c>
      <c r="DM18">
        <v>2.4989999999999998E-2</v>
      </c>
      <c r="DN18">
        <v>2.513E-2</v>
      </c>
      <c r="DO18">
        <v>2.528E-2</v>
      </c>
      <c r="DP18">
        <v>2.5440000000000001E-2</v>
      </c>
    </row>
    <row r="19" spans="1:120" x14ac:dyDescent="0.25">
      <c r="A19" t="s">
        <v>131</v>
      </c>
      <c r="B19" t="s">
        <v>132</v>
      </c>
      <c r="C19" t="s">
        <v>139</v>
      </c>
      <c r="D19" t="s">
        <v>134</v>
      </c>
      <c r="E19">
        <v>83</v>
      </c>
      <c r="F19" t="s">
        <v>137</v>
      </c>
      <c r="G19" t="s">
        <v>140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1">
        <v>1.0000000000000001E-5</v>
      </c>
      <c r="AU19" s="101">
        <v>2.0000000000000002E-5</v>
      </c>
      <c r="AV19" s="101">
        <v>4.0000000000000003E-5</v>
      </c>
      <c r="AW19" s="101">
        <v>6.0000000000000002E-5</v>
      </c>
      <c r="AX19" s="101">
        <v>8.0000000000000007E-5</v>
      </c>
      <c r="AY19" s="101">
        <v>9.0000000000000006E-5</v>
      </c>
      <c r="AZ19">
        <v>1.1E-4</v>
      </c>
      <c r="BA19">
        <v>1.2E-4</v>
      </c>
      <c r="BB19">
        <v>1.2E-4</v>
      </c>
      <c r="BC19">
        <v>1.2E-4</v>
      </c>
      <c r="BD19">
        <v>1.2E-4</v>
      </c>
      <c r="BE19">
        <v>1.217E-4</v>
      </c>
      <c r="BF19">
        <v>1.217E-4</v>
      </c>
      <c r="BG19">
        <v>1.2E-4</v>
      </c>
      <c r="BH19">
        <v>1.2E-4</v>
      </c>
      <c r="BI19">
        <v>1.2E-4</v>
      </c>
      <c r="BJ19">
        <v>1.2999999999999999E-4</v>
      </c>
      <c r="BK19">
        <v>1.2999999999999999E-4</v>
      </c>
      <c r="BL19">
        <v>1.2999999999999999E-4</v>
      </c>
      <c r="BM19">
        <v>1.2999999999999999E-4</v>
      </c>
      <c r="BN19">
        <v>1.2999999999999999E-4</v>
      </c>
      <c r="BO19">
        <v>1.2999999999999999E-4</v>
      </c>
      <c r="BP19">
        <v>1.2999999999999999E-4</v>
      </c>
      <c r="BQ19">
        <v>1.2999999999999999E-4</v>
      </c>
      <c r="BR19">
        <v>1.2999999999999999E-4</v>
      </c>
      <c r="BS19">
        <v>1.2999999999999999E-4</v>
      </c>
      <c r="BT19">
        <v>1.2999999999999999E-4</v>
      </c>
      <c r="BU19">
        <v>1.2999999999999999E-4</v>
      </c>
      <c r="BV19">
        <v>1.2999999999999999E-4</v>
      </c>
      <c r="BW19">
        <v>1.2999999999999999E-4</v>
      </c>
      <c r="BX19">
        <v>1.2999999999999999E-4</v>
      </c>
      <c r="BY19">
        <v>1.2999999999999999E-4</v>
      </c>
      <c r="BZ19">
        <v>1.2999999999999999E-4</v>
      </c>
      <c r="CA19">
        <v>1.2999999999999999E-4</v>
      </c>
      <c r="CB19">
        <v>1.2999999999999999E-4</v>
      </c>
      <c r="CC19">
        <v>1.2999999999999999E-4</v>
      </c>
      <c r="CD19">
        <v>1.2999999999999999E-4</v>
      </c>
      <c r="CE19">
        <v>1.2999999999999999E-4</v>
      </c>
      <c r="CF19">
        <v>1.2999999999999999E-4</v>
      </c>
      <c r="CG19">
        <v>1.2999999999999999E-4</v>
      </c>
      <c r="CH19">
        <v>1.2999999999999999E-4</v>
      </c>
      <c r="CI19">
        <v>1.2999999999999999E-4</v>
      </c>
      <c r="CJ19">
        <v>1.317E-4</v>
      </c>
      <c r="CK19">
        <v>1.2999999999999999E-4</v>
      </c>
      <c r="CL19">
        <v>1.3999999999999999E-4</v>
      </c>
      <c r="CM19">
        <v>1.2999999999999999E-4</v>
      </c>
      <c r="CN19">
        <v>1.3999999999999999E-4</v>
      </c>
      <c r="CO19">
        <v>1.3999999999999999E-4</v>
      </c>
      <c r="CP19">
        <v>1.3999999999999999E-4</v>
      </c>
      <c r="CQ19">
        <v>1.3999999999999999E-4</v>
      </c>
      <c r="CR19">
        <v>1.3999999999999999E-4</v>
      </c>
      <c r="CS19">
        <v>1.3999999999999999E-4</v>
      </c>
      <c r="CT19">
        <v>1.3999999999999999E-4</v>
      </c>
      <c r="CU19" s="101">
        <v>1.3999999999999999E-4</v>
      </c>
      <c r="CV19" s="101">
        <v>1.3999999999999999E-4</v>
      </c>
      <c r="CW19" s="101">
        <v>1.3999999999999999E-4</v>
      </c>
      <c r="CX19" s="101">
        <v>1.3999999999999999E-4</v>
      </c>
      <c r="CY19">
        <v>1.3999999999999999E-4</v>
      </c>
      <c r="CZ19">
        <v>1.4999999999999999E-4</v>
      </c>
      <c r="DA19" s="101">
        <v>1.4999999999999999E-4</v>
      </c>
      <c r="DB19" s="101">
        <v>1.4999999999999999E-4</v>
      </c>
      <c r="DC19" s="101">
        <v>1.4999999999999999E-4</v>
      </c>
      <c r="DD19" s="101">
        <v>1.4999999999999999E-4</v>
      </c>
      <c r="DE19" s="101">
        <v>1.4999999999999999E-4</v>
      </c>
      <c r="DF19" s="101">
        <v>1.4999999999999999E-4</v>
      </c>
      <c r="DG19" s="101">
        <v>1.4999999999999999E-4</v>
      </c>
      <c r="DH19" s="101">
        <v>1.4999999999999999E-4</v>
      </c>
      <c r="DI19" s="101">
        <v>1.4999999999999999E-4</v>
      </c>
      <c r="DJ19" s="101">
        <v>1.4999999999999999E-4</v>
      </c>
      <c r="DK19" s="101">
        <v>1.4999999999999999E-4</v>
      </c>
      <c r="DL19" s="101">
        <v>1.517E-4</v>
      </c>
      <c r="DM19" s="101">
        <v>1.6000000000000001E-4</v>
      </c>
      <c r="DN19" s="101">
        <v>1.6000000000000001E-4</v>
      </c>
      <c r="DO19" s="101">
        <v>1.6000000000000001E-4</v>
      </c>
      <c r="DP19" s="101">
        <v>1.6000000000000001E-4</v>
      </c>
    </row>
    <row r="20" spans="1:120" x14ac:dyDescent="0.25">
      <c r="A20" t="s">
        <v>131</v>
      </c>
      <c r="B20" t="s">
        <v>132</v>
      </c>
      <c r="C20" t="s">
        <v>139</v>
      </c>
      <c r="D20" t="s">
        <v>134</v>
      </c>
      <c r="E20">
        <v>95</v>
      </c>
      <c r="F20" t="s">
        <v>135</v>
      </c>
      <c r="G20" t="s">
        <v>136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1">
        <v>2.0000000000000002E-5</v>
      </c>
      <c r="AV20">
        <v>3.4000000000000002E-4</v>
      </c>
      <c r="AW20">
        <v>8.8999999999999995E-4</v>
      </c>
      <c r="AX20">
        <v>1.6105E-3</v>
      </c>
      <c r="AY20">
        <v>2.5205000000000002E-3</v>
      </c>
      <c r="AZ20">
        <v>3.5804999999999999E-3</v>
      </c>
      <c r="BA20">
        <v>4.7505000000000004E-3</v>
      </c>
      <c r="BB20">
        <v>5.9014999999999996E-3</v>
      </c>
      <c r="BC20">
        <v>7.0730000000000003E-3</v>
      </c>
      <c r="BD20">
        <v>8.1720000000000004E-3</v>
      </c>
      <c r="BE20">
        <v>9.3010000000000002E-3</v>
      </c>
      <c r="BF20" s="101">
        <v>1.03905E-2</v>
      </c>
      <c r="BG20" s="101">
        <v>1.1481E-2</v>
      </c>
      <c r="BH20" s="101">
        <v>1.25205E-2</v>
      </c>
      <c r="BI20" s="101">
        <v>1.35605E-2</v>
      </c>
      <c r="BJ20" s="101">
        <v>1.4602E-2</v>
      </c>
      <c r="BK20" s="101">
        <v>1.5640500000000002E-2</v>
      </c>
      <c r="BL20" s="101">
        <v>1.6591999999999999E-2</v>
      </c>
      <c r="BM20" s="101">
        <v>1.7563499999999999E-2</v>
      </c>
      <c r="BN20" s="101">
        <v>1.8463E-2</v>
      </c>
      <c r="BO20" s="101">
        <v>1.9144999999999999E-2</v>
      </c>
      <c r="BP20" s="101">
        <v>1.9664000000000001E-2</v>
      </c>
      <c r="BQ20" s="101">
        <v>1.9949999999999999E-2</v>
      </c>
      <c r="BR20" s="101">
        <v>2.0111E-2</v>
      </c>
      <c r="BS20" s="101">
        <v>2.0258499999999999E-2</v>
      </c>
      <c r="BT20" s="101">
        <v>2.0303000000000002E-2</v>
      </c>
      <c r="BU20" s="101">
        <v>2.0423500000000001E-2</v>
      </c>
      <c r="BV20" s="101">
        <v>2.0473000000000002E-2</v>
      </c>
      <c r="BW20" s="101">
        <v>2.0600500000000001E-2</v>
      </c>
      <c r="BX20" s="101">
        <v>2.0730999999999999E-2</v>
      </c>
      <c r="BY20" s="101">
        <v>2.08525E-2</v>
      </c>
      <c r="BZ20" s="101">
        <v>2.102E-2</v>
      </c>
      <c r="CA20" s="101">
        <v>2.1180500000000001E-2</v>
      </c>
      <c r="CB20" s="101">
        <v>2.1340999999999999E-2</v>
      </c>
      <c r="CC20" s="101">
        <v>2.1551000000000001E-2</v>
      </c>
      <c r="CD20" s="101">
        <v>2.1701000000000002E-2</v>
      </c>
      <c r="CE20" s="101">
        <v>2.1840499999999999E-2</v>
      </c>
      <c r="CF20" s="101">
        <v>2.19705E-2</v>
      </c>
      <c r="CG20" s="101">
        <v>2.2110500000000002E-2</v>
      </c>
      <c r="CH20" s="101">
        <v>2.2250499999999999E-2</v>
      </c>
      <c r="CI20" s="101">
        <v>2.2409999999999999E-2</v>
      </c>
      <c r="CJ20" s="101">
        <v>2.2551499999999999E-2</v>
      </c>
      <c r="CK20" s="101">
        <v>2.2692500000000001E-2</v>
      </c>
      <c r="CL20" s="101">
        <v>2.2841E-2</v>
      </c>
      <c r="CM20" s="101">
        <v>2.3011500000000001E-2</v>
      </c>
      <c r="CN20" s="101">
        <v>2.3192000000000001E-2</v>
      </c>
      <c r="CO20" s="101">
        <v>2.3380999999999999E-2</v>
      </c>
      <c r="CP20" s="101">
        <v>2.3560500000000002E-2</v>
      </c>
      <c r="CQ20" s="101">
        <v>2.3660500000000001E-2</v>
      </c>
      <c r="CR20" s="101">
        <v>2.3761000000000001E-2</v>
      </c>
      <c r="CS20" s="101">
        <v>2.3951500000000001E-2</v>
      </c>
      <c r="CT20" s="101">
        <v>2.4130499999999999E-2</v>
      </c>
      <c r="CU20" s="101">
        <v>2.4272999999999999E-2</v>
      </c>
      <c r="CV20" s="101">
        <v>2.4357E-2</v>
      </c>
      <c r="CW20">
        <v>2.45855E-2</v>
      </c>
      <c r="CX20">
        <v>2.4802999999999999E-2</v>
      </c>
      <c r="CY20">
        <v>2.4941499999999998E-2</v>
      </c>
      <c r="CZ20">
        <v>2.5121500000000001E-2</v>
      </c>
      <c r="DA20">
        <v>2.5291999999999999E-2</v>
      </c>
      <c r="DB20">
        <v>2.5452499999999999E-2</v>
      </c>
      <c r="DC20">
        <v>2.5621499999999998E-2</v>
      </c>
      <c r="DD20">
        <v>2.5790500000000001E-2</v>
      </c>
      <c r="DE20">
        <v>2.5940999999999999E-2</v>
      </c>
      <c r="DF20">
        <v>2.6102E-2</v>
      </c>
      <c r="DG20">
        <v>2.6272E-2</v>
      </c>
      <c r="DH20">
        <v>2.6442E-2</v>
      </c>
      <c r="DI20">
        <v>2.6622E-2</v>
      </c>
      <c r="DJ20">
        <v>2.6801499999999999E-2</v>
      </c>
      <c r="DK20">
        <v>2.6971999999999999E-2</v>
      </c>
      <c r="DL20">
        <v>2.7102000000000001E-2</v>
      </c>
      <c r="DM20">
        <v>2.7310500000000001E-2</v>
      </c>
      <c r="DN20">
        <v>2.7491499999999999E-2</v>
      </c>
      <c r="DO20">
        <v>2.7661000000000002E-2</v>
      </c>
      <c r="DP20">
        <v>2.7821499999999999E-2</v>
      </c>
    </row>
    <row r="21" spans="1:120" x14ac:dyDescent="0.25">
      <c r="A21" t="s">
        <v>131</v>
      </c>
      <c r="B21" t="s">
        <v>132</v>
      </c>
      <c r="C21" s="101" t="s">
        <v>139</v>
      </c>
      <c r="D21" s="101" t="s">
        <v>134</v>
      </c>
      <c r="E21" s="101">
        <v>95</v>
      </c>
      <c r="F21" s="101" t="s">
        <v>137</v>
      </c>
      <c r="G21" s="101" t="s">
        <v>140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1">
        <v>1.0000000000000001E-5</v>
      </c>
      <c r="AU21" s="101">
        <v>3.0000000000000001E-5</v>
      </c>
      <c r="AV21" s="101">
        <v>5.0000000000000002E-5</v>
      </c>
      <c r="AW21" s="101">
        <v>6.9999999999999994E-5</v>
      </c>
      <c r="AX21" s="101">
        <v>9.0000000000000006E-5</v>
      </c>
      <c r="AY21">
        <v>1.1E-4</v>
      </c>
      <c r="AZ21">
        <v>1.2999999999999999E-4</v>
      </c>
      <c r="BA21">
        <v>1.3999999999999999E-4</v>
      </c>
      <c r="BB21">
        <v>1.4999999999999999E-4</v>
      </c>
      <c r="BC21">
        <v>1.4999999999999999E-4</v>
      </c>
      <c r="BD21">
        <v>1.4999999999999999E-4</v>
      </c>
      <c r="BE21">
        <v>1.4999999999999999E-4</v>
      </c>
      <c r="BF21">
        <v>1.4999999999999999E-4</v>
      </c>
      <c r="BG21">
        <v>1.4999999999999999E-4</v>
      </c>
      <c r="BH21">
        <v>1.405E-4</v>
      </c>
      <c r="BI21">
        <v>1.4999999999999999E-4</v>
      </c>
      <c r="BJ21">
        <v>1.4999999999999999E-4</v>
      </c>
      <c r="BK21">
        <v>1.4999999999999999E-4</v>
      </c>
      <c r="BL21">
        <v>1.4999999999999999E-4</v>
      </c>
      <c r="BM21">
        <v>1.4999999999999999E-4</v>
      </c>
      <c r="BN21">
        <v>1.505E-4</v>
      </c>
      <c r="BO21">
        <v>1.4999999999999999E-4</v>
      </c>
      <c r="BP21">
        <v>1.4999999999999999E-4</v>
      </c>
      <c r="BQ21">
        <v>1.6000000000000001E-4</v>
      </c>
      <c r="BR21">
        <v>1.6000000000000001E-4</v>
      </c>
      <c r="BS21" s="101">
        <v>1.6000000000000001E-4</v>
      </c>
      <c r="BT21" s="101">
        <v>1.6000000000000001E-4</v>
      </c>
      <c r="BU21" s="101">
        <v>1.6000000000000001E-4</v>
      </c>
      <c r="BV21" s="101">
        <v>1.6000000000000001E-4</v>
      </c>
      <c r="BW21" s="101">
        <v>1.6000000000000001E-4</v>
      </c>
      <c r="BX21" s="101">
        <v>1.6000000000000001E-4</v>
      </c>
      <c r="BY21" s="101">
        <v>1.6000000000000001E-4</v>
      </c>
      <c r="BZ21" s="101">
        <v>1.6000000000000001E-4</v>
      </c>
      <c r="CA21" s="101">
        <v>1.6000000000000001E-4</v>
      </c>
      <c r="CB21" s="101">
        <v>1.6000000000000001E-4</v>
      </c>
      <c r="CC21" s="101">
        <v>1.6000000000000001E-4</v>
      </c>
      <c r="CD21" s="101">
        <v>1.6000000000000001E-4</v>
      </c>
      <c r="CE21" s="101">
        <v>1.6000000000000001E-4</v>
      </c>
      <c r="CF21" s="101">
        <v>1.6000000000000001E-4</v>
      </c>
      <c r="CG21" s="101">
        <v>1.6000000000000001E-4</v>
      </c>
      <c r="CH21" s="101">
        <v>1.6000000000000001E-4</v>
      </c>
      <c r="CI21" s="101">
        <v>1.6000000000000001E-4</v>
      </c>
      <c r="CJ21" s="101">
        <v>1.7000000000000001E-4</v>
      </c>
      <c r="CK21" s="101">
        <v>1.7000000000000001E-4</v>
      </c>
      <c r="CL21" s="101">
        <v>1.7000000000000001E-4</v>
      </c>
      <c r="CM21" s="101">
        <v>1.7000000000000001E-4</v>
      </c>
      <c r="CN21" s="101">
        <v>1.7000000000000001E-4</v>
      </c>
      <c r="CO21" s="101">
        <v>1.7000000000000001E-4</v>
      </c>
      <c r="CP21" s="101">
        <v>1.7000000000000001E-4</v>
      </c>
      <c r="CQ21" s="101">
        <v>1.7000000000000001E-4</v>
      </c>
      <c r="CR21" s="101">
        <v>1.7000000000000001E-4</v>
      </c>
      <c r="CS21" s="101">
        <v>1.7000000000000001E-4</v>
      </c>
      <c r="CT21" s="101">
        <v>1.7000000000000001E-4</v>
      </c>
      <c r="CU21" s="101">
        <v>1.8000000000000001E-4</v>
      </c>
      <c r="CV21" s="101">
        <v>1.7000000000000001E-4</v>
      </c>
      <c r="CW21" s="101">
        <v>1.8000000000000001E-4</v>
      </c>
      <c r="CX21" s="101">
        <v>1.8000000000000001E-4</v>
      </c>
      <c r="CY21" s="101">
        <v>1.8000000000000001E-4</v>
      </c>
      <c r="CZ21" s="101">
        <v>1.8000000000000001E-4</v>
      </c>
      <c r="DA21" s="101">
        <v>1.8000000000000001E-4</v>
      </c>
      <c r="DB21" s="101">
        <v>1.805E-4</v>
      </c>
      <c r="DC21" s="101">
        <v>1.9000000000000001E-4</v>
      </c>
      <c r="DD21" s="101">
        <v>1.9000000000000001E-4</v>
      </c>
      <c r="DE21" s="101">
        <v>1.9000000000000001E-4</v>
      </c>
      <c r="DF21" s="101">
        <v>1.9000000000000001E-4</v>
      </c>
      <c r="DG21" s="101">
        <v>1.9000000000000001E-4</v>
      </c>
      <c r="DH21" s="101">
        <v>1.9000000000000001E-4</v>
      </c>
      <c r="DI21" s="101">
        <v>1.9000000000000001E-4</v>
      </c>
      <c r="DJ21" s="101">
        <v>1.9000000000000001E-4</v>
      </c>
      <c r="DK21" s="101">
        <v>1.905E-4</v>
      </c>
      <c r="DL21" s="101">
        <v>1.905E-4</v>
      </c>
      <c r="DM21" s="101">
        <v>2.0000000000000001E-4</v>
      </c>
      <c r="DN21" s="101">
        <v>2.0000000000000001E-4</v>
      </c>
      <c r="DO21" s="101">
        <v>2.0000000000000001E-4</v>
      </c>
      <c r="DP21" s="101">
        <v>2.0000000000000001E-4</v>
      </c>
    </row>
    <row r="22" spans="1:120" x14ac:dyDescent="0.25">
      <c r="A22" t="s">
        <v>131</v>
      </c>
      <c r="B22" t="s">
        <v>132</v>
      </c>
      <c r="C22" s="101" t="s">
        <v>141</v>
      </c>
      <c r="D22" s="101" t="s">
        <v>134</v>
      </c>
      <c r="E22" s="101">
        <v>5</v>
      </c>
      <c r="F22" s="101" t="s">
        <v>135</v>
      </c>
      <c r="G22" s="101" t="s">
        <v>136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430.89926500000001</v>
      </c>
      <c r="AV22">
        <v>433.51581599999997</v>
      </c>
      <c r="AW22">
        <v>436.18278650000002</v>
      </c>
      <c r="AX22" s="101">
        <v>438.8166665</v>
      </c>
      <c r="AY22">
        <v>441.4871</v>
      </c>
      <c r="AZ22">
        <v>444.19748700000002</v>
      </c>
      <c r="BA22">
        <v>446.81624699999998</v>
      </c>
      <c r="BB22">
        <v>449.46610950000002</v>
      </c>
      <c r="BC22">
        <v>452.152424</v>
      </c>
      <c r="BD22">
        <v>454.83653550000002</v>
      </c>
      <c r="BE22">
        <v>457.49532850000003</v>
      </c>
      <c r="BF22">
        <v>460.15331400000002</v>
      </c>
      <c r="BG22">
        <v>462.81158649999998</v>
      </c>
      <c r="BH22">
        <v>465.46943049999999</v>
      </c>
      <c r="BI22">
        <v>468.12663099999997</v>
      </c>
      <c r="BJ22">
        <v>470.74663950000001</v>
      </c>
      <c r="BK22">
        <v>473.34914900000001</v>
      </c>
      <c r="BL22">
        <v>475.91305649999998</v>
      </c>
      <c r="BM22">
        <v>478.50476300000003</v>
      </c>
      <c r="BN22">
        <v>481.05050899999998</v>
      </c>
      <c r="BO22">
        <v>483.58732550000002</v>
      </c>
      <c r="BP22">
        <v>486.15313400000002</v>
      </c>
      <c r="BQ22">
        <v>488.72303799999997</v>
      </c>
      <c r="BR22">
        <v>491.26286900000002</v>
      </c>
      <c r="BS22">
        <v>493.7751025</v>
      </c>
      <c r="BT22">
        <v>496.2389015</v>
      </c>
      <c r="BU22">
        <v>498.66178650000001</v>
      </c>
      <c r="BV22">
        <v>501.02387700000003</v>
      </c>
      <c r="BW22">
        <v>503.339608</v>
      </c>
      <c r="BX22">
        <v>505.684551</v>
      </c>
      <c r="BY22">
        <v>507.97684700000002</v>
      </c>
      <c r="BZ22">
        <v>510.22509200000002</v>
      </c>
      <c r="CA22">
        <v>512.44528149999996</v>
      </c>
      <c r="CB22">
        <v>514.620364</v>
      </c>
      <c r="CC22">
        <v>516.76380200000006</v>
      </c>
      <c r="CD22">
        <v>518.83865249999997</v>
      </c>
      <c r="CE22">
        <v>520.85964999999999</v>
      </c>
      <c r="CF22">
        <v>522.83017099999995</v>
      </c>
      <c r="CG22">
        <v>524.75032150000004</v>
      </c>
      <c r="CH22">
        <v>526.63970649999999</v>
      </c>
      <c r="CI22">
        <v>528.50169749999998</v>
      </c>
      <c r="CJ22">
        <v>530.3232405</v>
      </c>
      <c r="CK22">
        <v>532.10255500000005</v>
      </c>
      <c r="CL22">
        <v>533.82939599999997</v>
      </c>
      <c r="CM22">
        <v>535.50841949999995</v>
      </c>
      <c r="CN22">
        <v>537.09631549999995</v>
      </c>
      <c r="CO22">
        <v>538.58155050000005</v>
      </c>
      <c r="CP22">
        <v>539.99330150000003</v>
      </c>
      <c r="CQ22">
        <v>541.32629299999996</v>
      </c>
      <c r="CR22">
        <v>542.58164450000004</v>
      </c>
      <c r="CS22">
        <v>543.76051600000005</v>
      </c>
      <c r="CT22">
        <v>544.86579700000004</v>
      </c>
      <c r="CU22">
        <v>545.90144399999997</v>
      </c>
      <c r="CV22">
        <v>546.86914100000001</v>
      </c>
      <c r="CW22">
        <v>547.7687085</v>
      </c>
      <c r="CX22">
        <v>548.57202800000005</v>
      </c>
      <c r="CY22">
        <v>549.28107999999997</v>
      </c>
      <c r="CZ22">
        <v>549.89480649999996</v>
      </c>
      <c r="DA22">
        <v>550.41550649999999</v>
      </c>
      <c r="DB22">
        <v>550.8421505</v>
      </c>
      <c r="DC22">
        <v>551.17748549999999</v>
      </c>
      <c r="DD22">
        <v>551.42522799999995</v>
      </c>
      <c r="DE22">
        <v>551.58747549999998</v>
      </c>
      <c r="DF22">
        <v>551.66758649999997</v>
      </c>
      <c r="DG22">
        <v>551.66927899999996</v>
      </c>
      <c r="DH22">
        <v>551.63996250000002</v>
      </c>
      <c r="DI22">
        <v>551.57760499999995</v>
      </c>
      <c r="DJ22">
        <v>551.47532699999999</v>
      </c>
      <c r="DK22">
        <v>551.32893349999995</v>
      </c>
      <c r="DL22">
        <v>551.14581299999998</v>
      </c>
      <c r="DM22">
        <v>550.93201199999999</v>
      </c>
      <c r="DN22">
        <v>550.67776449999997</v>
      </c>
      <c r="DO22">
        <v>550.38370999999995</v>
      </c>
      <c r="DP22">
        <v>550.05112399999996</v>
      </c>
    </row>
    <row r="23" spans="1:120" x14ac:dyDescent="0.25">
      <c r="A23" t="s">
        <v>131</v>
      </c>
      <c r="B23" t="s">
        <v>132</v>
      </c>
      <c r="C23" s="101" t="s">
        <v>141</v>
      </c>
      <c r="D23" s="101" t="s">
        <v>134</v>
      </c>
      <c r="E23" s="101">
        <v>5</v>
      </c>
      <c r="F23" s="101" t="s">
        <v>137</v>
      </c>
      <c r="G23" s="101" t="s">
        <v>138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1.1389863870000001</v>
      </c>
      <c r="AU23">
        <v>1.1560613870000001</v>
      </c>
      <c r="AV23">
        <v>1.1760220050000001</v>
      </c>
      <c r="AW23">
        <v>1.196664838</v>
      </c>
      <c r="AX23">
        <v>1.2132075739999999</v>
      </c>
      <c r="AY23" s="101">
        <v>1.231690613</v>
      </c>
      <c r="AZ23" s="101">
        <v>1.256028819</v>
      </c>
      <c r="BA23" s="101">
        <v>1.2814001909999999</v>
      </c>
      <c r="BB23" s="101">
        <v>1.31140225</v>
      </c>
      <c r="BC23" s="101">
        <v>1.3414368379999999</v>
      </c>
      <c r="BD23">
        <v>1.3698233580000001</v>
      </c>
      <c r="BE23">
        <v>1.3923608190000001</v>
      </c>
      <c r="BF23">
        <v>1.410773093</v>
      </c>
      <c r="BG23">
        <v>1.4234700929999999</v>
      </c>
      <c r="BH23">
        <v>1.4386588279999999</v>
      </c>
      <c r="BI23">
        <v>1.459267181</v>
      </c>
      <c r="BJ23">
        <v>1.477168789</v>
      </c>
      <c r="BK23">
        <v>1.497328319</v>
      </c>
      <c r="BL23">
        <v>1.514503819</v>
      </c>
      <c r="BM23">
        <v>1.5348667009999999</v>
      </c>
      <c r="BN23">
        <v>1.5636024749999999</v>
      </c>
      <c r="BO23">
        <v>1.592401789</v>
      </c>
      <c r="BP23">
        <v>1.615288289</v>
      </c>
      <c r="BQ23">
        <v>1.6330995049999999</v>
      </c>
      <c r="BR23">
        <v>1.6454365049999999</v>
      </c>
      <c r="BS23">
        <v>1.6558395050000001</v>
      </c>
      <c r="BT23">
        <v>1.6658377209999999</v>
      </c>
      <c r="BU23">
        <v>1.6758467210000001</v>
      </c>
      <c r="BV23">
        <v>1.689838309</v>
      </c>
      <c r="BW23">
        <v>1.707684515</v>
      </c>
      <c r="BX23">
        <v>1.727395515</v>
      </c>
      <c r="BY23">
        <v>1.7455420150000001</v>
      </c>
      <c r="BZ23">
        <v>1.763117015</v>
      </c>
      <c r="CA23">
        <v>1.77880324</v>
      </c>
      <c r="CB23">
        <v>1.789395858</v>
      </c>
      <c r="CC23">
        <v>1.7995093870000001</v>
      </c>
      <c r="CD23">
        <v>1.8098788770000001</v>
      </c>
      <c r="CE23">
        <v>1.815361054</v>
      </c>
      <c r="CF23">
        <v>1.8215585540000001</v>
      </c>
      <c r="CG23">
        <v>1.829535554</v>
      </c>
      <c r="CH23">
        <v>1.8433185249999999</v>
      </c>
      <c r="CI23">
        <v>1.8599660250000001</v>
      </c>
      <c r="CJ23">
        <v>1.875587025</v>
      </c>
      <c r="CK23">
        <v>1.8867984069999999</v>
      </c>
      <c r="CL23">
        <v>1.8928032400000001</v>
      </c>
      <c r="CM23">
        <v>1.89483074</v>
      </c>
      <c r="CN23">
        <v>1.89872577</v>
      </c>
      <c r="CO23">
        <v>1.9053492700000001</v>
      </c>
      <c r="CP23">
        <v>1.9114937700000001</v>
      </c>
      <c r="CQ23">
        <v>1.91788877</v>
      </c>
      <c r="CR23">
        <v>1.922732426</v>
      </c>
      <c r="CS23">
        <v>1.9292064259999999</v>
      </c>
      <c r="CT23">
        <v>1.938465917</v>
      </c>
      <c r="CU23">
        <v>1.9474720539999999</v>
      </c>
      <c r="CV23">
        <v>1.9566054070000001</v>
      </c>
      <c r="CW23">
        <v>1.9639924070000001</v>
      </c>
      <c r="CX23">
        <v>1.9695829069999999</v>
      </c>
      <c r="CY23">
        <v>1.9721469069999999</v>
      </c>
      <c r="CZ23">
        <v>1.973840907</v>
      </c>
      <c r="DA23">
        <v>1.972970407</v>
      </c>
      <c r="DB23">
        <v>1.972076054</v>
      </c>
      <c r="DC23">
        <v>1.973093054</v>
      </c>
      <c r="DD23">
        <v>1.9763886909999999</v>
      </c>
      <c r="DE23">
        <v>1.982705691</v>
      </c>
      <c r="DF23">
        <v>1.990371691</v>
      </c>
      <c r="DG23">
        <v>1.9981116910000001</v>
      </c>
      <c r="DH23">
        <v>2.0064156909999999</v>
      </c>
      <c r="DI23">
        <v>2.0122031909999998</v>
      </c>
      <c r="DJ23">
        <v>2.0155431909999999</v>
      </c>
      <c r="DK23">
        <v>2.017440074</v>
      </c>
      <c r="DL23">
        <v>2.0144379849999998</v>
      </c>
      <c r="DM23">
        <v>2.0140724749999999</v>
      </c>
      <c r="DN23">
        <v>2.0110959749999999</v>
      </c>
      <c r="DO23">
        <v>2.0109524749999999</v>
      </c>
      <c r="DP23">
        <v>2.0147614749999998</v>
      </c>
    </row>
    <row r="24" spans="1:120" x14ac:dyDescent="0.25">
      <c r="A24" t="s">
        <v>131</v>
      </c>
      <c r="B24" t="s">
        <v>132</v>
      </c>
      <c r="C24" s="101" t="s">
        <v>141</v>
      </c>
      <c r="D24" s="101" t="s">
        <v>134</v>
      </c>
      <c r="E24" s="101">
        <v>17</v>
      </c>
      <c r="F24" s="101" t="s">
        <v>135</v>
      </c>
      <c r="G24" s="101" t="s">
        <v>136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431.63368079999998</v>
      </c>
      <c r="AV24">
        <v>434.3315508</v>
      </c>
      <c r="AW24">
        <v>437.06084190000001</v>
      </c>
      <c r="AX24">
        <v>439.76957809999999</v>
      </c>
      <c r="AY24">
        <v>442.49310939999998</v>
      </c>
      <c r="AZ24">
        <v>445.22720090000001</v>
      </c>
      <c r="BA24">
        <v>447.93235120000003</v>
      </c>
      <c r="BB24">
        <v>450.66701769999997</v>
      </c>
      <c r="BC24">
        <v>453.39491609999999</v>
      </c>
      <c r="BD24">
        <v>456.14609990000002</v>
      </c>
      <c r="BE24">
        <v>458.89361639999998</v>
      </c>
      <c r="BF24">
        <v>461.65538179999999</v>
      </c>
      <c r="BG24">
        <v>464.40409570000003</v>
      </c>
      <c r="BH24">
        <v>467.14807680000001</v>
      </c>
      <c r="BI24">
        <v>469.88969659999998</v>
      </c>
      <c r="BJ24">
        <v>472.63823819999999</v>
      </c>
      <c r="BK24">
        <v>475.3389057</v>
      </c>
      <c r="BL24">
        <v>478.03359349999999</v>
      </c>
      <c r="BM24">
        <v>480.68235140000002</v>
      </c>
      <c r="BN24">
        <v>483.33580130000001</v>
      </c>
      <c r="BO24">
        <v>486.04947240000001</v>
      </c>
      <c r="BP24">
        <v>488.70160570000002</v>
      </c>
      <c r="BQ24">
        <v>491.34768630000002</v>
      </c>
      <c r="BR24">
        <v>494.002523</v>
      </c>
      <c r="BS24">
        <v>496.64958739999997</v>
      </c>
      <c r="BT24">
        <v>499.24675810000002</v>
      </c>
      <c r="BU24">
        <v>501.80336490000002</v>
      </c>
      <c r="BV24">
        <v>504.33019380000002</v>
      </c>
      <c r="BW24">
        <v>506.77316389999999</v>
      </c>
      <c r="BX24">
        <v>509.21480580000002</v>
      </c>
      <c r="BY24">
        <v>511.62112139999999</v>
      </c>
      <c r="BZ24">
        <v>513.99561979999999</v>
      </c>
      <c r="CA24">
        <v>516.32520590000001</v>
      </c>
      <c r="CB24">
        <v>518.5921353</v>
      </c>
      <c r="CC24">
        <v>520.83035280000001</v>
      </c>
      <c r="CD24">
        <v>523.06852990000004</v>
      </c>
      <c r="CE24">
        <v>525.20705629999998</v>
      </c>
      <c r="CF24">
        <v>527.30142230000001</v>
      </c>
      <c r="CG24">
        <v>529.36187970000003</v>
      </c>
      <c r="CH24">
        <v>531.38681610000003</v>
      </c>
      <c r="CI24">
        <v>533.36803220000002</v>
      </c>
      <c r="CJ24">
        <v>535.3331508</v>
      </c>
      <c r="CK24">
        <v>537.24919639999996</v>
      </c>
      <c r="CL24">
        <v>539.11959969999998</v>
      </c>
      <c r="CM24">
        <v>540.94016680000004</v>
      </c>
      <c r="CN24">
        <v>542.66374470000005</v>
      </c>
      <c r="CO24">
        <v>544.28320810000002</v>
      </c>
      <c r="CP24">
        <v>545.76617610000005</v>
      </c>
      <c r="CQ24">
        <v>547.15499380000006</v>
      </c>
      <c r="CR24">
        <v>548.53430000000003</v>
      </c>
      <c r="CS24">
        <v>549.84122630000002</v>
      </c>
      <c r="CT24">
        <v>551.07274229999996</v>
      </c>
      <c r="CU24">
        <v>552.23203669999998</v>
      </c>
      <c r="CV24">
        <v>553.33097620000001</v>
      </c>
      <c r="CW24">
        <v>554.35401739999998</v>
      </c>
      <c r="CX24">
        <v>555.25689220000004</v>
      </c>
      <c r="CY24">
        <v>556.05803419999995</v>
      </c>
      <c r="CZ24">
        <v>556.74259700000005</v>
      </c>
      <c r="DA24">
        <v>557.36180909999996</v>
      </c>
      <c r="DB24">
        <v>557.8847207</v>
      </c>
      <c r="DC24">
        <v>558.29481769999995</v>
      </c>
      <c r="DD24">
        <v>558.61610110000004</v>
      </c>
      <c r="DE24">
        <v>558.850459</v>
      </c>
      <c r="DF24">
        <v>558.96200720000002</v>
      </c>
      <c r="DG24">
        <v>558.97255849999999</v>
      </c>
      <c r="DH24">
        <v>558.94762579999997</v>
      </c>
      <c r="DI24">
        <v>558.970418</v>
      </c>
      <c r="DJ24">
        <v>558.97448829999996</v>
      </c>
      <c r="DK24">
        <v>558.93283250000002</v>
      </c>
      <c r="DL24">
        <v>558.84570810000002</v>
      </c>
      <c r="DM24">
        <v>558.71423470000002</v>
      </c>
      <c r="DN24">
        <v>558.53837840000006</v>
      </c>
      <c r="DO24">
        <v>558.31146030000002</v>
      </c>
      <c r="DP24">
        <v>558.05164639999998</v>
      </c>
    </row>
    <row r="25" spans="1:120" x14ac:dyDescent="0.25">
      <c r="A25" t="s">
        <v>131</v>
      </c>
      <c r="B25" t="s">
        <v>132</v>
      </c>
      <c r="C25" s="101" t="s">
        <v>141</v>
      </c>
      <c r="D25" s="101" t="s">
        <v>134</v>
      </c>
      <c r="E25" s="101">
        <v>17</v>
      </c>
      <c r="F25" s="101" t="s">
        <v>137</v>
      </c>
      <c r="G25" s="101" t="s">
        <v>138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>
        <v>1.2615266009999999</v>
      </c>
      <c r="AU25">
        <v>1.2838122190000001</v>
      </c>
      <c r="AV25">
        <v>1.305477252</v>
      </c>
      <c r="AW25">
        <v>1.3263588719999999</v>
      </c>
      <c r="AX25">
        <v>1.3465349150000001</v>
      </c>
      <c r="AY25">
        <v>1.365710642</v>
      </c>
      <c r="AZ25">
        <v>1.387342917</v>
      </c>
      <c r="BA25">
        <v>1.4125801010000001</v>
      </c>
      <c r="BB25">
        <v>1.445230472</v>
      </c>
      <c r="BC25">
        <v>1.475335407</v>
      </c>
      <c r="BD25">
        <v>1.507491538</v>
      </c>
      <c r="BE25">
        <v>1.5323677600000001</v>
      </c>
      <c r="BF25">
        <v>1.5555794949999999</v>
      </c>
      <c r="BG25">
        <v>1.5767760399999999</v>
      </c>
      <c r="BH25">
        <v>1.5968762599999999</v>
      </c>
      <c r="BI25">
        <v>1.6165912600000001</v>
      </c>
      <c r="BJ25">
        <v>1.6380690010000001</v>
      </c>
      <c r="BK25">
        <v>1.661196801</v>
      </c>
      <c r="BL25">
        <v>1.687238577</v>
      </c>
      <c r="BM25">
        <v>1.719141477</v>
      </c>
      <c r="BN25">
        <v>1.7484385680000001</v>
      </c>
      <c r="BO25">
        <v>1.7748801750000001</v>
      </c>
      <c r="BP25">
        <v>1.802302034</v>
      </c>
      <c r="BQ25">
        <v>1.8250060340000001</v>
      </c>
      <c r="BR25">
        <v>1.843360468</v>
      </c>
      <c r="BS25">
        <v>1.8618052519999999</v>
      </c>
      <c r="BT25">
        <v>1.880307752</v>
      </c>
      <c r="BU25">
        <v>1.894141085</v>
      </c>
      <c r="BV25">
        <v>1.911782552</v>
      </c>
      <c r="BW25">
        <v>1.9306888069999999</v>
      </c>
      <c r="BX25">
        <v>1.9490271130000001</v>
      </c>
      <c r="BY25">
        <v>1.969058438</v>
      </c>
      <c r="BZ25">
        <v>1.984668764</v>
      </c>
      <c r="CA25">
        <v>1.9998418769999999</v>
      </c>
      <c r="CB25">
        <v>2.0144916070000001</v>
      </c>
      <c r="CC25">
        <v>2.0237282720000001</v>
      </c>
      <c r="CD25">
        <v>2.0338876720000001</v>
      </c>
      <c r="CE25">
        <v>2.043691795</v>
      </c>
      <c r="CF25">
        <v>2.0535150949999998</v>
      </c>
      <c r="CG25">
        <v>2.0646986279999999</v>
      </c>
      <c r="CH25">
        <v>2.0795280379999999</v>
      </c>
      <c r="CI25">
        <v>2.0950689680000001</v>
      </c>
      <c r="CJ25">
        <v>2.1104965280000001</v>
      </c>
      <c r="CK25">
        <v>2.1227854740000001</v>
      </c>
      <c r="CL25">
        <v>2.1325985740000002</v>
      </c>
      <c r="CM25">
        <v>2.143036028</v>
      </c>
      <c r="CN25">
        <v>2.1488259950000002</v>
      </c>
      <c r="CO25">
        <v>2.155433162</v>
      </c>
      <c r="CP25">
        <v>2.1632218440000002</v>
      </c>
      <c r="CQ25">
        <v>2.171386719</v>
      </c>
      <c r="CR25">
        <v>2.1784589539999999</v>
      </c>
      <c r="CS25">
        <v>2.1845037540000001</v>
      </c>
      <c r="CT25">
        <v>2.1929914890000002</v>
      </c>
      <c r="CU25">
        <v>2.2047821889999999</v>
      </c>
      <c r="CV25">
        <v>2.2168042890000001</v>
      </c>
      <c r="CW25">
        <v>2.2264790250000002</v>
      </c>
      <c r="CX25">
        <v>2.2328931249999999</v>
      </c>
      <c r="CY25">
        <v>2.237728299</v>
      </c>
      <c r="CZ25">
        <v>2.244332923</v>
      </c>
      <c r="DA25">
        <v>2.2488850660000002</v>
      </c>
      <c r="DB25">
        <v>2.2524083660000001</v>
      </c>
      <c r="DC25">
        <v>2.2568799660000001</v>
      </c>
      <c r="DD25">
        <v>2.2605797320000001</v>
      </c>
      <c r="DE25">
        <v>2.262121332</v>
      </c>
      <c r="DF25">
        <v>2.268046215</v>
      </c>
      <c r="DG25">
        <v>2.2761393810000001</v>
      </c>
      <c r="DH25">
        <v>2.2848832809999999</v>
      </c>
      <c r="DI25">
        <v>2.2917477810000002</v>
      </c>
      <c r="DJ25">
        <v>2.295880548</v>
      </c>
      <c r="DK25">
        <v>2.2955575480000001</v>
      </c>
      <c r="DL25">
        <v>2.2943562480000002</v>
      </c>
      <c r="DM25">
        <v>2.2935845480000001</v>
      </c>
      <c r="DN25">
        <v>2.2944740069999998</v>
      </c>
      <c r="DO25">
        <v>2.2955715890000001</v>
      </c>
      <c r="DP25">
        <v>2.2974909069999998</v>
      </c>
    </row>
    <row r="26" spans="1:120" x14ac:dyDescent="0.25">
      <c r="A26" t="s">
        <v>131</v>
      </c>
      <c r="B26" t="s">
        <v>132</v>
      </c>
      <c r="C26" s="101" t="s">
        <v>141</v>
      </c>
      <c r="D26" s="101" t="s">
        <v>134</v>
      </c>
      <c r="E26" s="101">
        <v>50</v>
      </c>
      <c r="F26" s="101" t="s">
        <v>135</v>
      </c>
      <c r="G26" s="101" t="s">
        <v>136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430.65291999999999</v>
      </c>
      <c r="AU26">
        <v>433.48857500000003</v>
      </c>
      <c r="AV26">
        <v>436.34122000000002</v>
      </c>
      <c r="AW26">
        <v>439.25564500000002</v>
      </c>
      <c r="AX26">
        <v>442.21706</v>
      </c>
      <c r="AY26">
        <v>445.20859000000002</v>
      </c>
      <c r="AZ26">
        <v>448.21742</v>
      </c>
      <c r="BA26">
        <v>451.21476000000001</v>
      </c>
      <c r="BB26">
        <v>454.22825499999999</v>
      </c>
      <c r="BC26">
        <v>457.28987999999998</v>
      </c>
      <c r="BD26">
        <v>460.35672499999998</v>
      </c>
      <c r="BE26">
        <v>463.39692500000001</v>
      </c>
      <c r="BF26">
        <v>466.46735999999999</v>
      </c>
      <c r="BG26">
        <v>469.54906499999998</v>
      </c>
      <c r="BH26">
        <v>472.64126499999998</v>
      </c>
      <c r="BI26">
        <v>475.77703000000002</v>
      </c>
      <c r="BJ26">
        <v>478.923495</v>
      </c>
      <c r="BK26">
        <v>482.04770000000002</v>
      </c>
      <c r="BL26">
        <v>485.10970500000002</v>
      </c>
      <c r="BM26">
        <v>488.10202500000003</v>
      </c>
      <c r="BN26">
        <v>491.06853000000001</v>
      </c>
      <c r="BO26">
        <v>494.026635</v>
      </c>
      <c r="BP26">
        <v>497.03705500000001</v>
      </c>
      <c r="BQ26">
        <v>500.20102000000003</v>
      </c>
      <c r="BR26">
        <v>503.25304</v>
      </c>
      <c r="BS26">
        <v>506.29482000000002</v>
      </c>
      <c r="BT26">
        <v>509.40965999999997</v>
      </c>
      <c r="BU26">
        <v>512.48334</v>
      </c>
      <c r="BV26">
        <v>515.44948499999998</v>
      </c>
      <c r="BW26">
        <v>518.29151000000002</v>
      </c>
      <c r="BX26">
        <v>521.19752000000005</v>
      </c>
      <c r="BY26">
        <v>524.13112000000001</v>
      </c>
      <c r="BZ26">
        <v>526.926875</v>
      </c>
      <c r="CA26">
        <v>529.65703499999995</v>
      </c>
      <c r="CB26">
        <v>532.38568999999995</v>
      </c>
      <c r="CC26">
        <v>535.11321499999997</v>
      </c>
      <c r="CD26">
        <v>537.88830499999995</v>
      </c>
      <c r="CE26">
        <v>540.51541999999995</v>
      </c>
      <c r="CF26">
        <v>543.05220499999996</v>
      </c>
      <c r="CG26">
        <v>545.53125499999999</v>
      </c>
      <c r="CH26">
        <v>547.92264499999999</v>
      </c>
      <c r="CI26">
        <v>550.35582999999997</v>
      </c>
      <c r="CJ26">
        <v>552.72432000000003</v>
      </c>
      <c r="CK26">
        <v>555.02936</v>
      </c>
      <c r="CL26">
        <v>557.29285500000003</v>
      </c>
      <c r="CM26">
        <v>559.56057999999996</v>
      </c>
      <c r="CN26">
        <v>561.780845</v>
      </c>
      <c r="CO26">
        <v>563.96538499999997</v>
      </c>
      <c r="CP26">
        <v>566.08559500000001</v>
      </c>
      <c r="CQ26">
        <v>568.05710999999997</v>
      </c>
      <c r="CR26">
        <v>569.89864999999998</v>
      </c>
      <c r="CS26">
        <v>571.60528999999997</v>
      </c>
      <c r="CT26">
        <v>573.23414000000002</v>
      </c>
      <c r="CU26">
        <v>574.80359999999996</v>
      </c>
      <c r="CV26">
        <v>576.32559000000003</v>
      </c>
      <c r="CW26">
        <v>577.69928500000003</v>
      </c>
      <c r="CX26">
        <v>578.99586499999998</v>
      </c>
      <c r="CY26">
        <v>580.19231000000002</v>
      </c>
      <c r="CZ26">
        <v>581.36822500000005</v>
      </c>
      <c r="DA26">
        <v>582.37040000000002</v>
      </c>
      <c r="DB26">
        <v>583.30919500000005</v>
      </c>
      <c r="DC26">
        <v>584.15391499999998</v>
      </c>
      <c r="DD26">
        <v>584.83378000000005</v>
      </c>
      <c r="DE26">
        <v>585.43980999999997</v>
      </c>
      <c r="DF26">
        <v>585.99715500000002</v>
      </c>
      <c r="DG26">
        <v>586.35431000000005</v>
      </c>
      <c r="DH26">
        <v>586.61131</v>
      </c>
      <c r="DI26">
        <v>586.82428000000004</v>
      </c>
      <c r="DJ26">
        <v>587.05032000000006</v>
      </c>
      <c r="DK26">
        <v>587.23775000000001</v>
      </c>
      <c r="DL26">
        <v>587.43251499999997</v>
      </c>
      <c r="DM26">
        <v>587.53341499999999</v>
      </c>
      <c r="DN26">
        <v>587.70442500000001</v>
      </c>
      <c r="DO26">
        <v>587.79174999999998</v>
      </c>
      <c r="DP26">
        <v>587.75764000000004</v>
      </c>
    </row>
    <row r="27" spans="1:120" x14ac:dyDescent="0.25">
      <c r="A27" t="s">
        <v>131</v>
      </c>
      <c r="B27" t="s">
        <v>132</v>
      </c>
      <c r="C27" s="101" t="s">
        <v>141</v>
      </c>
      <c r="D27" s="101" t="s">
        <v>134</v>
      </c>
      <c r="E27" s="101">
        <v>50</v>
      </c>
      <c r="F27" s="101" t="s">
        <v>137</v>
      </c>
      <c r="G27" s="101" t="s">
        <v>138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>
        <v>1.3990753380000001</v>
      </c>
      <c r="AT27">
        <v>1.4281726910000001</v>
      </c>
      <c r="AU27">
        <v>1.450573377</v>
      </c>
      <c r="AV27">
        <v>1.476658083</v>
      </c>
      <c r="AW27">
        <v>1.5018996520000001</v>
      </c>
      <c r="AX27">
        <v>1.529084554</v>
      </c>
      <c r="AY27">
        <v>1.5585408279999999</v>
      </c>
      <c r="AZ27">
        <v>1.590748083</v>
      </c>
      <c r="BA27">
        <v>1.623611809</v>
      </c>
      <c r="BB27">
        <v>1.6611989659999999</v>
      </c>
      <c r="BC27">
        <v>1.697706221</v>
      </c>
      <c r="BD27">
        <v>1.732790534</v>
      </c>
      <c r="BE27">
        <v>1.7660127889999999</v>
      </c>
      <c r="BF27">
        <v>1.798362789</v>
      </c>
      <c r="BG27">
        <v>1.8270991620000001</v>
      </c>
      <c r="BH27">
        <v>1.851663574</v>
      </c>
      <c r="BI27">
        <v>1.8772846519999999</v>
      </c>
      <c r="BJ27">
        <v>1.9041366129999999</v>
      </c>
      <c r="BK27">
        <v>1.933676613</v>
      </c>
      <c r="BL27">
        <v>1.9638891620000001</v>
      </c>
      <c r="BM27">
        <v>1.994722691</v>
      </c>
      <c r="BN27">
        <v>2.0295466129999999</v>
      </c>
      <c r="BO27">
        <v>2.0641203379999999</v>
      </c>
      <c r="BP27">
        <v>2.096774554</v>
      </c>
      <c r="BQ27">
        <v>2.1266050440000002</v>
      </c>
      <c r="BR27">
        <v>2.1521710249999999</v>
      </c>
      <c r="BS27">
        <v>2.1726660249999998</v>
      </c>
      <c r="BT27">
        <v>2.1920883770000001</v>
      </c>
      <c r="BU27">
        <v>2.2132095540000001</v>
      </c>
      <c r="BV27">
        <v>2.2347625930000001</v>
      </c>
      <c r="BW27">
        <v>2.257771515</v>
      </c>
      <c r="BX27">
        <v>2.283163966</v>
      </c>
      <c r="BY27">
        <v>2.3061615149999999</v>
      </c>
      <c r="BZ27">
        <v>2.3276720050000002</v>
      </c>
      <c r="CA27">
        <v>2.3506224950000001</v>
      </c>
      <c r="CB27">
        <v>2.3698467110000001</v>
      </c>
      <c r="CC27">
        <v>2.3855178869999998</v>
      </c>
      <c r="CD27">
        <v>2.4027183769999998</v>
      </c>
      <c r="CE27">
        <v>2.4195833769999999</v>
      </c>
      <c r="CF27">
        <v>2.435629456</v>
      </c>
      <c r="CG27">
        <v>2.4525570050000001</v>
      </c>
      <c r="CH27">
        <v>2.4717422010000001</v>
      </c>
      <c r="CI27">
        <v>2.4938711229999999</v>
      </c>
      <c r="CJ27">
        <v>2.5165456320000001</v>
      </c>
      <c r="CK27">
        <v>2.5358856319999998</v>
      </c>
      <c r="CL27">
        <v>2.552801809</v>
      </c>
      <c r="CM27">
        <v>2.5653032790000001</v>
      </c>
      <c r="CN27">
        <v>2.5786930830000001</v>
      </c>
      <c r="CO27">
        <v>2.589521221</v>
      </c>
      <c r="CP27">
        <v>2.5970415149999999</v>
      </c>
      <c r="CQ27">
        <v>2.6068470050000001</v>
      </c>
      <c r="CR27">
        <v>2.6182967110000002</v>
      </c>
      <c r="CS27">
        <v>2.6285317109999999</v>
      </c>
      <c r="CT27">
        <v>2.6409154359999998</v>
      </c>
      <c r="CU27">
        <v>2.6554775930000001</v>
      </c>
      <c r="CV27">
        <v>2.6710872010000002</v>
      </c>
      <c r="CW27">
        <v>2.68497524</v>
      </c>
      <c r="CX27">
        <v>2.6971002400000001</v>
      </c>
      <c r="CY27">
        <v>2.7069004360000002</v>
      </c>
      <c r="CZ27">
        <v>2.7149059260000001</v>
      </c>
      <c r="DA27">
        <v>2.722310926</v>
      </c>
      <c r="DB27">
        <v>2.7289259260000001</v>
      </c>
      <c r="DC27">
        <v>2.736095926</v>
      </c>
      <c r="DD27">
        <v>2.7440364169999998</v>
      </c>
      <c r="DE27">
        <v>2.7540452399999999</v>
      </c>
      <c r="DF27">
        <v>2.7648802400000001</v>
      </c>
      <c r="DG27">
        <v>2.7759352399999999</v>
      </c>
      <c r="DH27">
        <v>2.7874152400000001</v>
      </c>
      <c r="DI27">
        <v>2.7953958280000002</v>
      </c>
      <c r="DJ27">
        <v>2.8001512210000001</v>
      </c>
      <c r="DK27">
        <v>2.8024069069999999</v>
      </c>
      <c r="DL27">
        <v>2.8049266130000001</v>
      </c>
      <c r="DM27">
        <v>2.8108166130000001</v>
      </c>
      <c r="DN27">
        <v>2.8139672010000001</v>
      </c>
      <c r="DO27">
        <v>2.818877005</v>
      </c>
      <c r="DP27">
        <v>2.8262820049999999</v>
      </c>
    </row>
    <row r="28" spans="1:120" x14ac:dyDescent="0.25">
      <c r="A28" t="s">
        <v>131</v>
      </c>
      <c r="B28" t="s">
        <v>132</v>
      </c>
      <c r="C28" s="101" t="s">
        <v>141</v>
      </c>
      <c r="D28" s="101" t="s">
        <v>134</v>
      </c>
      <c r="E28" s="101">
        <v>83</v>
      </c>
      <c r="F28" s="101" t="s">
        <v>135</v>
      </c>
      <c r="G28" s="101" t="s">
        <v>136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432.93426030000001</v>
      </c>
      <c r="AU28">
        <v>436.03985519999998</v>
      </c>
      <c r="AV28">
        <v>439.17717820000001</v>
      </c>
      <c r="AW28">
        <v>442.34120280000002</v>
      </c>
      <c r="AX28" s="101">
        <v>445.53726940000001</v>
      </c>
      <c r="AY28">
        <v>448.80712690000001</v>
      </c>
      <c r="AZ28">
        <v>452.05843879999998</v>
      </c>
      <c r="BA28">
        <v>455.31025729999999</v>
      </c>
      <c r="BB28">
        <v>458.59931560000001</v>
      </c>
      <c r="BC28">
        <v>461.91165269999999</v>
      </c>
      <c r="BD28">
        <v>465.20466329999999</v>
      </c>
      <c r="BE28">
        <v>468.50782049999998</v>
      </c>
      <c r="BF28">
        <v>471.85483599999998</v>
      </c>
      <c r="BG28">
        <v>475.22879940000001</v>
      </c>
      <c r="BH28">
        <v>478.61211170000001</v>
      </c>
      <c r="BI28">
        <v>482.04906540000002</v>
      </c>
      <c r="BJ28">
        <v>485.45539400000001</v>
      </c>
      <c r="BK28">
        <v>488.83396049999999</v>
      </c>
      <c r="BL28">
        <v>492.29745759999997</v>
      </c>
      <c r="BM28">
        <v>495.71712989999997</v>
      </c>
      <c r="BN28">
        <v>499.13608549999998</v>
      </c>
      <c r="BO28">
        <v>502.60115439999998</v>
      </c>
      <c r="BP28">
        <v>506.05608869999998</v>
      </c>
      <c r="BQ28">
        <v>509.5008077</v>
      </c>
      <c r="BR28">
        <v>512.93841329999998</v>
      </c>
      <c r="BS28">
        <v>516.41812479999999</v>
      </c>
      <c r="BT28">
        <v>519.84247240000002</v>
      </c>
      <c r="BU28">
        <v>523.16056890000004</v>
      </c>
      <c r="BV28">
        <v>526.46629099999996</v>
      </c>
      <c r="BW28">
        <v>529.82852620000006</v>
      </c>
      <c r="BX28">
        <v>533.19313150000005</v>
      </c>
      <c r="BY28">
        <v>536.52062769999998</v>
      </c>
      <c r="BZ28">
        <v>539.79374780000001</v>
      </c>
      <c r="CA28">
        <v>543.00669370000003</v>
      </c>
      <c r="CB28">
        <v>546.14945</v>
      </c>
      <c r="CC28">
        <v>549.26792820000003</v>
      </c>
      <c r="CD28">
        <v>552.433807</v>
      </c>
      <c r="CE28">
        <v>555.55748349999999</v>
      </c>
      <c r="CF28">
        <v>558.5843466</v>
      </c>
      <c r="CG28">
        <v>561.63055740000004</v>
      </c>
      <c r="CH28">
        <v>564.62134409999999</v>
      </c>
      <c r="CI28">
        <v>567.58096650000005</v>
      </c>
      <c r="CJ28">
        <v>570.44093050000004</v>
      </c>
      <c r="CK28">
        <v>573.28560140000002</v>
      </c>
      <c r="CL28">
        <v>575.90119079999999</v>
      </c>
      <c r="CM28">
        <v>578.5101214</v>
      </c>
      <c r="CN28">
        <v>581.30265350000002</v>
      </c>
      <c r="CO28">
        <v>583.98751519999996</v>
      </c>
      <c r="CP28">
        <v>586.33709710000005</v>
      </c>
      <c r="CQ28">
        <v>588.49080070000002</v>
      </c>
      <c r="CR28">
        <v>590.82706270000006</v>
      </c>
      <c r="CS28">
        <v>592.95871520000003</v>
      </c>
      <c r="CT28">
        <v>594.9870962</v>
      </c>
      <c r="CU28">
        <v>596.79749730000003</v>
      </c>
      <c r="CV28">
        <v>598.52955499999996</v>
      </c>
      <c r="CW28">
        <v>600.28194770000005</v>
      </c>
      <c r="CX28">
        <v>601.90240749999998</v>
      </c>
      <c r="CY28">
        <v>603.44457729999999</v>
      </c>
      <c r="CZ28">
        <v>604.77707620000001</v>
      </c>
      <c r="DA28">
        <v>606.08795069999996</v>
      </c>
      <c r="DB28">
        <v>607.69671619999997</v>
      </c>
      <c r="DC28">
        <v>608.91253359999996</v>
      </c>
      <c r="DD28">
        <v>609.84285190000003</v>
      </c>
      <c r="DE28">
        <v>610.95305310000003</v>
      </c>
      <c r="DF28">
        <v>611.99320320000004</v>
      </c>
      <c r="DG28">
        <v>612.8154098</v>
      </c>
      <c r="DH28">
        <v>613.46725579999998</v>
      </c>
      <c r="DI28">
        <v>614.09005850000005</v>
      </c>
      <c r="DJ28">
        <v>614.95703509999998</v>
      </c>
      <c r="DK28">
        <v>615.4731567</v>
      </c>
      <c r="DL28">
        <v>616.13655670000003</v>
      </c>
      <c r="DM28">
        <v>616.45508589999997</v>
      </c>
      <c r="DN28">
        <v>616.7595953</v>
      </c>
      <c r="DO28">
        <v>617.10027839999998</v>
      </c>
      <c r="DP28">
        <v>617.30322899999999</v>
      </c>
    </row>
    <row r="29" spans="1:120" x14ac:dyDescent="0.25">
      <c r="A29" t="s">
        <v>131</v>
      </c>
      <c r="B29" t="s">
        <v>132</v>
      </c>
      <c r="C29" s="101" t="s">
        <v>141</v>
      </c>
      <c r="D29" s="101" t="s">
        <v>134</v>
      </c>
      <c r="E29" s="101">
        <v>83</v>
      </c>
      <c r="F29" s="101" t="s">
        <v>137</v>
      </c>
      <c r="G29" s="101" t="s">
        <v>138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1.5970534030000001</v>
      </c>
      <c r="AU29">
        <v>1.627015154</v>
      </c>
      <c r="AV29">
        <v>1.6569764950000001</v>
      </c>
      <c r="AW29">
        <v>1.6917943360000001</v>
      </c>
      <c r="AX29">
        <v>1.7251371170000001</v>
      </c>
      <c r="AY29" s="101">
        <v>1.7601644540000001</v>
      </c>
      <c r="AZ29" s="101">
        <v>1.8012191500000001</v>
      </c>
      <c r="BA29" s="101">
        <v>1.8411102500000001</v>
      </c>
      <c r="BB29" s="101">
        <v>1.8848482870000001</v>
      </c>
      <c r="BC29">
        <v>1.930069364</v>
      </c>
      <c r="BD29">
        <v>1.9717549480000001</v>
      </c>
      <c r="BE29">
        <v>2.0102021539999999</v>
      </c>
      <c r="BF29">
        <v>2.0538540539999999</v>
      </c>
      <c r="BG29">
        <v>2.0959365540000001</v>
      </c>
      <c r="BH29">
        <v>2.131910838</v>
      </c>
      <c r="BI29">
        <v>2.1734791069999999</v>
      </c>
      <c r="BJ29">
        <v>2.209238552</v>
      </c>
      <c r="BK29">
        <v>2.245041638</v>
      </c>
      <c r="BL29">
        <v>2.2816896249999998</v>
      </c>
      <c r="BM29">
        <v>2.3235067790000001</v>
      </c>
      <c r="BN29">
        <v>2.3626332749999999</v>
      </c>
      <c r="BO29">
        <v>2.4077854379999999</v>
      </c>
      <c r="BP29">
        <v>2.4481652380000001</v>
      </c>
      <c r="BQ29">
        <v>2.4849374380000002</v>
      </c>
      <c r="BR29">
        <v>2.516505038</v>
      </c>
      <c r="BS29">
        <v>2.5442726379999998</v>
      </c>
      <c r="BT29">
        <v>2.5699110379999999</v>
      </c>
      <c r="BU29">
        <v>2.5946170720000001</v>
      </c>
      <c r="BV29">
        <v>2.6249809279999998</v>
      </c>
      <c r="BW29">
        <v>2.657159805</v>
      </c>
      <c r="BX29">
        <v>2.691182505</v>
      </c>
      <c r="BY29">
        <v>2.7231629380000002</v>
      </c>
      <c r="BZ29">
        <v>2.7532003129999998</v>
      </c>
      <c r="CA29">
        <v>2.7823607030000002</v>
      </c>
      <c r="CB29">
        <v>2.8072575789999998</v>
      </c>
      <c r="CC29">
        <v>2.8298851790000001</v>
      </c>
      <c r="CD29">
        <v>2.8509428790000002</v>
      </c>
      <c r="CE29">
        <v>2.871238913</v>
      </c>
      <c r="CF29">
        <v>2.8912266359999998</v>
      </c>
      <c r="CG29">
        <v>2.9112354109999998</v>
      </c>
      <c r="CH29">
        <v>2.936160911</v>
      </c>
      <c r="CI29">
        <v>2.962710011</v>
      </c>
      <c r="CJ29">
        <v>2.9889195110000002</v>
      </c>
      <c r="CK29">
        <v>3.0127660110000001</v>
      </c>
      <c r="CL29">
        <v>3.0331861459999998</v>
      </c>
      <c r="CM29">
        <v>3.0501659459999999</v>
      </c>
      <c r="CN29">
        <v>3.0658531459999998</v>
      </c>
      <c r="CO29">
        <v>3.0812105459999999</v>
      </c>
      <c r="CP29">
        <v>3.095987219</v>
      </c>
      <c r="CQ29">
        <v>3.1114155189999999</v>
      </c>
      <c r="CR29">
        <v>3.1269798190000002</v>
      </c>
      <c r="CS29">
        <v>3.143863219</v>
      </c>
      <c r="CT29">
        <v>3.1633788190000001</v>
      </c>
      <c r="CU29">
        <v>3.1825010699999998</v>
      </c>
      <c r="CV29">
        <v>3.2018624440000001</v>
      </c>
      <c r="CW29">
        <v>3.2185274700000002</v>
      </c>
      <c r="CX29">
        <v>3.2334371700000002</v>
      </c>
      <c r="CY29">
        <v>3.244321454</v>
      </c>
      <c r="CZ29">
        <v>3.2557742439999999</v>
      </c>
      <c r="DA29">
        <v>3.266298087</v>
      </c>
      <c r="DB29">
        <v>3.2772535870000001</v>
      </c>
      <c r="DC29">
        <v>3.2882222209999998</v>
      </c>
      <c r="DD29">
        <v>3.2997448540000001</v>
      </c>
      <c r="DE29">
        <v>3.3120666719999998</v>
      </c>
      <c r="DF29">
        <v>3.3261030869999999</v>
      </c>
      <c r="DG29">
        <v>3.340207087</v>
      </c>
      <c r="DH29">
        <v>3.3550816750000001</v>
      </c>
      <c r="DI29">
        <v>3.3671655110000001</v>
      </c>
      <c r="DJ29">
        <v>3.3753010109999999</v>
      </c>
      <c r="DK29">
        <v>3.383456807</v>
      </c>
      <c r="DL29">
        <v>3.3880591720000002</v>
      </c>
      <c r="DM29">
        <v>3.3948452769999999</v>
      </c>
      <c r="DN29">
        <v>3.4047190770000002</v>
      </c>
      <c r="DO29">
        <v>3.415225242</v>
      </c>
      <c r="DP29">
        <v>3.4267424420000001</v>
      </c>
    </row>
    <row r="30" spans="1:120" x14ac:dyDescent="0.25">
      <c r="A30" t="s">
        <v>131</v>
      </c>
      <c r="B30" t="s">
        <v>132</v>
      </c>
      <c r="C30" s="101" t="s">
        <v>141</v>
      </c>
      <c r="D30" s="101" t="s">
        <v>134</v>
      </c>
      <c r="E30" s="101">
        <v>95</v>
      </c>
      <c r="F30" s="101" t="s">
        <v>135</v>
      </c>
      <c r="G30" s="101" t="s">
        <v>136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437.86036350000001</v>
      </c>
      <c r="AV30">
        <v>441.18327249999999</v>
      </c>
      <c r="AW30">
        <v>444.53492199999999</v>
      </c>
      <c r="AX30">
        <v>447.916494</v>
      </c>
      <c r="AY30">
        <v>451.32762150000002</v>
      </c>
      <c r="AZ30">
        <v>454.77514550000001</v>
      </c>
      <c r="BA30">
        <v>458.27853499999998</v>
      </c>
      <c r="BB30">
        <v>461.79441050000003</v>
      </c>
      <c r="BC30">
        <v>465.35083650000001</v>
      </c>
      <c r="BD30">
        <v>468.93002300000001</v>
      </c>
      <c r="BE30">
        <v>472.44967150000002</v>
      </c>
      <c r="BF30">
        <v>476.01742949999999</v>
      </c>
      <c r="BG30">
        <v>479.70310949999998</v>
      </c>
      <c r="BH30">
        <v>483.33561800000001</v>
      </c>
      <c r="BI30">
        <v>486.97761100000002</v>
      </c>
      <c r="BJ30">
        <v>490.62888850000002</v>
      </c>
      <c r="BK30">
        <v>494.40276749999998</v>
      </c>
      <c r="BL30">
        <v>497.933313</v>
      </c>
      <c r="BM30">
        <v>501.57405449999999</v>
      </c>
      <c r="BN30">
        <v>505.19957099999999</v>
      </c>
      <c r="BO30">
        <v>508.98746949999997</v>
      </c>
      <c r="BP30">
        <v>512.56791250000003</v>
      </c>
      <c r="BQ30">
        <v>516.35213350000004</v>
      </c>
      <c r="BR30">
        <v>520.15507449999996</v>
      </c>
      <c r="BS30">
        <v>523.97222550000004</v>
      </c>
      <c r="BT30">
        <v>527.73586850000004</v>
      </c>
      <c r="BU30">
        <v>531.51468399999999</v>
      </c>
      <c r="BV30">
        <v>535.16620750000004</v>
      </c>
      <c r="BW30">
        <v>538.98456550000003</v>
      </c>
      <c r="BX30">
        <v>542.68924649999997</v>
      </c>
      <c r="BY30">
        <v>546.24591299999997</v>
      </c>
      <c r="BZ30">
        <v>549.79685050000001</v>
      </c>
      <c r="CA30">
        <v>553.30018199999995</v>
      </c>
      <c r="CB30">
        <v>556.72737949999998</v>
      </c>
      <c r="CC30">
        <v>559.94779200000005</v>
      </c>
      <c r="CD30">
        <v>563.30382099999997</v>
      </c>
      <c r="CE30">
        <v>566.71879899999999</v>
      </c>
      <c r="CF30">
        <v>569.99786849999998</v>
      </c>
      <c r="CG30">
        <v>573.18491600000004</v>
      </c>
      <c r="CH30">
        <v>576.52123849999998</v>
      </c>
      <c r="CI30">
        <v>579.80827999999997</v>
      </c>
      <c r="CJ30">
        <v>583.04826049999997</v>
      </c>
      <c r="CK30">
        <v>586.23945749999996</v>
      </c>
      <c r="CL30">
        <v>589.37679849999995</v>
      </c>
      <c r="CM30">
        <v>592.45429300000001</v>
      </c>
      <c r="CN30">
        <v>595.42393949999996</v>
      </c>
      <c r="CO30">
        <v>598.28873650000003</v>
      </c>
      <c r="CP30">
        <v>601.05038549999995</v>
      </c>
      <c r="CQ30">
        <v>603.70966750000002</v>
      </c>
      <c r="CR30">
        <v>606.26926349999997</v>
      </c>
      <c r="CS30">
        <v>608.73183749999998</v>
      </c>
      <c r="CT30">
        <v>611.28675350000003</v>
      </c>
      <c r="CU30">
        <v>613.68717200000003</v>
      </c>
      <c r="CV30">
        <v>615.96019100000001</v>
      </c>
      <c r="CW30">
        <v>617.822903</v>
      </c>
      <c r="CX30">
        <v>619.66771800000004</v>
      </c>
      <c r="CY30">
        <v>621.54101649999996</v>
      </c>
      <c r="CZ30">
        <v>623.28473399999996</v>
      </c>
      <c r="DA30">
        <v>624.90085250000004</v>
      </c>
      <c r="DB30">
        <v>626.41783650000002</v>
      </c>
      <c r="DC30">
        <v>627.72822799999994</v>
      </c>
      <c r="DD30">
        <v>629.07844650000004</v>
      </c>
      <c r="DE30">
        <v>630.22781599999996</v>
      </c>
      <c r="DF30">
        <v>631.28963199999998</v>
      </c>
      <c r="DG30">
        <v>632.25829350000004</v>
      </c>
      <c r="DH30">
        <v>633.15160349999996</v>
      </c>
      <c r="DI30">
        <v>633.96171849999996</v>
      </c>
      <c r="DJ30">
        <v>634.841724</v>
      </c>
      <c r="DK30">
        <v>635.70471099999997</v>
      </c>
      <c r="DL30">
        <v>636.78117650000002</v>
      </c>
      <c r="DM30">
        <v>637.798134</v>
      </c>
      <c r="DN30">
        <v>638.75546099999997</v>
      </c>
      <c r="DO30">
        <v>639.63108750000004</v>
      </c>
      <c r="DP30">
        <v>639.95526949999999</v>
      </c>
    </row>
    <row r="31" spans="1:120" x14ac:dyDescent="0.25">
      <c r="A31" t="s">
        <v>131</v>
      </c>
      <c r="B31" t="s">
        <v>132</v>
      </c>
      <c r="C31" s="101" t="s">
        <v>141</v>
      </c>
      <c r="D31" s="101" t="s">
        <v>134</v>
      </c>
      <c r="E31" s="101">
        <v>95</v>
      </c>
      <c r="F31" s="101" t="s">
        <v>137</v>
      </c>
      <c r="G31" s="101" t="s">
        <v>138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>
        <v>1.723348681</v>
      </c>
      <c r="AU31">
        <v>1.7596401230000001</v>
      </c>
      <c r="AV31">
        <v>1.7964308090000001</v>
      </c>
      <c r="AW31">
        <v>1.8367044749999999</v>
      </c>
      <c r="AX31">
        <v>1.8811735439999999</v>
      </c>
      <c r="AY31">
        <v>1.9220187010000001</v>
      </c>
      <c r="AZ31">
        <v>1.966989995</v>
      </c>
      <c r="BA31">
        <v>2.0133684949999999</v>
      </c>
      <c r="BB31">
        <v>2.0638802009999999</v>
      </c>
      <c r="BC31">
        <v>2.12091275</v>
      </c>
      <c r="BD31">
        <v>2.1747651029999999</v>
      </c>
      <c r="BE31">
        <v>2.2295357600000001</v>
      </c>
      <c r="BF31">
        <v>2.2806860740000001</v>
      </c>
      <c r="BG31">
        <v>2.329264309</v>
      </c>
      <c r="BH31">
        <v>2.3750928089999999</v>
      </c>
      <c r="BI31">
        <v>2.4173308680000001</v>
      </c>
      <c r="BJ31">
        <v>2.4607845830000001</v>
      </c>
      <c r="BK31">
        <v>2.5056115540000001</v>
      </c>
      <c r="BL31">
        <v>2.5533854950000001</v>
      </c>
      <c r="BM31">
        <v>2.6050894950000001</v>
      </c>
      <c r="BN31">
        <v>2.658867995</v>
      </c>
      <c r="BO31">
        <v>2.713844387</v>
      </c>
      <c r="BP31">
        <v>2.7711450929999999</v>
      </c>
      <c r="BQ31">
        <v>2.824295593</v>
      </c>
      <c r="BR31">
        <v>2.8716645930000002</v>
      </c>
      <c r="BS31">
        <v>2.9131070050000001</v>
      </c>
      <c r="BT31">
        <v>2.9468000050000001</v>
      </c>
      <c r="BU31">
        <v>2.978638015</v>
      </c>
      <c r="BV31">
        <v>3.017775436</v>
      </c>
      <c r="BW31">
        <v>3.0592489359999999</v>
      </c>
      <c r="BX31">
        <v>3.0996242399999998</v>
      </c>
      <c r="BY31">
        <v>3.1358255339999999</v>
      </c>
      <c r="BZ31">
        <v>3.1771447400000001</v>
      </c>
      <c r="CA31">
        <v>3.2177867400000002</v>
      </c>
      <c r="CB31">
        <v>3.2540820930000001</v>
      </c>
      <c r="CC31">
        <v>3.28261673</v>
      </c>
      <c r="CD31">
        <v>3.3092607300000001</v>
      </c>
      <c r="CE31">
        <v>3.33578923</v>
      </c>
      <c r="CF31">
        <v>3.36279423</v>
      </c>
      <c r="CG31">
        <v>3.3950040440000002</v>
      </c>
      <c r="CH31">
        <v>3.4365170439999999</v>
      </c>
      <c r="CI31">
        <v>3.481261672</v>
      </c>
      <c r="CJ31">
        <v>3.5177984069999999</v>
      </c>
      <c r="CK31">
        <v>3.547863956</v>
      </c>
      <c r="CL31">
        <v>3.576245299</v>
      </c>
      <c r="CM31">
        <v>3.601541299</v>
      </c>
      <c r="CN31">
        <v>3.624775799</v>
      </c>
      <c r="CO31">
        <v>3.6476497989999999</v>
      </c>
      <c r="CP31">
        <v>3.6692323579999999</v>
      </c>
      <c r="CQ31">
        <v>3.6878868580000002</v>
      </c>
      <c r="CR31">
        <v>3.7067018580000002</v>
      </c>
      <c r="CS31">
        <v>3.7308576229999999</v>
      </c>
      <c r="CT31">
        <v>3.7592156229999998</v>
      </c>
      <c r="CU31">
        <v>3.788189123</v>
      </c>
      <c r="CV31">
        <v>3.8170331229999999</v>
      </c>
      <c r="CW31">
        <v>3.8448381230000002</v>
      </c>
      <c r="CX31">
        <v>3.8714471229999998</v>
      </c>
      <c r="CY31">
        <v>3.896284123</v>
      </c>
      <c r="CZ31">
        <v>3.9155006810000001</v>
      </c>
      <c r="DA31">
        <v>3.9307590640000001</v>
      </c>
      <c r="DB31">
        <v>3.9440695639999999</v>
      </c>
      <c r="DC31">
        <v>3.9583725639999998</v>
      </c>
      <c r="DD31">
        <v>3.9724248869999998</v>
      </c>
      <c r="DE31">
        <v>3.9859333870000002</v>
      </c>
      <c r="DF31">
        <v>4.0071989170000002</v>
      </c>
      <c r="DG31">
        <v>4.0311374170000001</v>
      </c>
      <c r="DH31">
        <v>4.0555794169999997</v>
      </c>
      <c r="DI31">
        <v>4.0772049170000004</v>
      </c>
      <c r="DJ31">
        <v>4.0948684169999998</v>
      </c>
      <c r="DK31">
        <v>4.1097033280000002</v>
      </c>
      <c r="DL31">
        <v>4.117234828</v>
      </c>
      <c r="DM31">
        <v>4.1252328279999997</v>
      </c>
      <c r="DN31">
        <v>4.1340708279999996</v>
      </c>
      <c r="DO31">
        <v>4.1456693280000003</v>
      </c>
      <c r="DP31">
        <v>4.161695828</v>
      </c>
    </row>
    <row r="32" spans="1:120" x14ac:dyDescent="0.25">
      <c r="C32" s="101"/>
      <c r="D32" s="101"/>
      <c r="E32" s="101"/>
      <c r="F32" s="101"/>
      <c r="G32" s="101"/>
    </row>
    <row r="33" spans="3:7" x14ac:dyDescent="0.25">
      <c r="C33" s="101"/>
      <c r="D33" s="101"/>
      <c r="E33" s="101"/>
      <c r="F33" s="101"/>
      <c r="G33" s="101"/>
    </row>
    <row r="34" spans="3:7" x14ac:dyDescent="0.25">
      <c r="C34" s="101"/>
      <c r="D34" s="101"/>
      <c r="E34" s="101"/>
      <c r="F34" s="101"/>
      <c r="G34" s="101"/>
    </row>
    <row r="35" spans="3:7" x14ac:dyDescent="0.25">
      <c r="C35" s="101"/>
      <c r="D35" s="101"/>
      <c r="E35" s="101"/>
      <c r="F35" s="101"/>
      <c r="G35" s="101"/>
    </row>
    <row r="36" spans="3:7" x14ac:dyDescent="0.25">
      <c r="C36" s="101"/>
      <c r="D36" s="101"/>
      <c r="E36" s="101"/>
      <c r="F36" s="101"/>
      <c r="G36" s="101"/>
    </row>
    <row r="37" spans="3:7" x14ac:dyDescent="0.25">
      <c r="C37" s="101"/>
      <c r="D37" s="101"/>
      <c r="E37" s="101"/>
      <c r="F37" s="101"/>
      <c r="G37" s="101"/>
    </row>
    <row r="38" spans="3:7" x14ac:dyDescent="0.25">
      <c r="C38" s="101"/>
      <c r="D38" s="101"/>
      <c r="E38" s="101"/>
      <c r="F38" s="101"/>
      <c r="G38" s="101"/>
    </row>
    <row r="39" spans="3:7" x14ac:dyDescent="0.25">
      <c r="C39" s="101"/>
      <c r="D39" s="101"/>
      <c r="E39" s="101"/>
      <c r="F39" s="101"/>
      <c r="G39" s="101"/>
    </row>
    <row r="40" spans="3:7" x14ac:dyDescent="0.25">
      <c r="C40" s="101"/>
      <c r="D40" s="101"/>
      <c r="E40" s="101"/>
      <c r="F40" s="101"/>
      <c r="G40" s="101"/>
    </row>
    <row r="41" spans="3:7" x14ac:dyDescent="0.25">
      <c r="C41" s="101"/>
      <c r="D41" s="101"/>
      <c r="E41" s="101"/>
      <c r="F41" s="101"/>
      <c r="G41" s="101"/>
    </row>
    <row r="42" spans="3:7" x14ac:dyDescent="0.25">
      <c r="C42" s="101"/>
      <c r="D42" s="101"/>
      <c r="E42" s="101"/>
      <c r="F42" s="101"/>
      <c r="G42" s="101"/>
    </row>
    <row r="43" spans="3:7" x14ac:dyDescent="0.25">
      <c r="C43" s="101"/>
      <c r="D43" s="101"/>
      <c r="E43" s="101"/>
      <c r="F43" s="101"/>
      <c r="G43" s="101"/>
    </row>
    <row r="44" spans="3:7" x14ac:dyDescent="0.25">
      <c r="C44" s="101"/>
      <c r="D44" s="101"/>
      <c r="E44" s="101"/>
      <c r="F44" s="101"/>
      <c r="G44" s="101"/>
    </row>
    <row r="45" spans="3:7" x14ac:dyDescent="0.25">
      <c r="C45" s="101"/>
      <c r="D45" s="101"/>
      <c r="E45" s="101"/>
      <c r="F45" s="101"/>
      <c r="G45" s="101"/>
    </row>
    <row r="46" spans="3:7" x14ac:dyDescent="0.25">
      <c r="C46" s="101"/>
      <c r="D46" s="101"/>
      <c r="E46" s="101"/>
      <c r="F46" s="101"/>
      <c r="G46" s="101"/>
    </row>
    <row r="47" spans="3:7" x14ac:dyDescent="0.25">
      <c r="C47" s="101"/>
      <c r="D47" s="101"/>
      <c r="E47" s="101"/>
      <c r="F47" s="101"/>
      <c r="G47" s="101"/>
    </row>
    <row r="48" spans="3:7" x14ac:dyDescent="0.25">
      <c r="C48" s="101"/>
      <c r="D48" s="101"/>
      <c r="E48" s="101"/>
      <c r="F48" s="101"/>
      <c r="G48" s="101"/>
    </row>
    <row r="49" spans="3:7" x14ac:dyDescent="0.25">
      <c r="C49" s="101"/>
      <c r="D49" s="101"/>
      <c r="E49" s="101"/>
      <c r="F49" s="101"/>
      <c r="G49" s="101"/>
    </row>
    <row r="50" spans="3:7" x14ac:dyDescent="0.25">
      <c r="C50" s="101"/>
      <c r="D50" s="101"/>
      <c r="E50" s="101"/>
      <c r="F50" s="101"/>
      <c r="G50" s="101"/>
    </row>
    <row r="51" spans="3:7" x14ac:dyDescent="0.25">
      <c r="C51" s="101"/>
      <c r="D51" s="101"/>
      <c r="E51" s="101"/>
      <c r="F51" s="101"/>
      <c r="G51" s="101"/>
    </row>
    <row r="52" spans="3:7" x14ac:dyDescent="0.25">
      <c r="C52" s="101"/>
      <c r="D52" s="101"/>
      <c r="E52" s="101"/>
      <c r="F52" s="101"/>
      <c r="G52" s="101"/>
    </row>
    <row r="53" spans="3:7" x14ac:dyDescent="0.25">
      <c r="C53" s="101"/>
      <c r="D53" s="101"/>
      <c r="E53" s="101"/>
      <c r="F53" s="101"/>
      <c r="G53" s="101"/>
    </row>
    <row r="54" spans="3:7" x14ac:dyDescent="0.25">
      <c r="C54" s="101"/>
      <c r="D54" s="101"/>
      <c r="E54" s="101"/>
      <c r="F54" s="101"/>
      <c r="G54" s="101"/>
    </row>
    <row r="55" spans="3:7" x14ac:dyDescent="0.25">
      <c r="C55" s="101"/>
      <c r="D55" s="101"/>
      <c r="E55" s="101"/>
      <c r="F55" s="101"/>
      <c r="G55" s="101"/>
    </row>
    <row r="56" spans="3:7" x14ac:dyDescent="0.25">
      <c r="C56" s="101"/>
      <c r="D56" s="101"/>
      <c r="E56" s="101"/>
      <c r="F56" s="101"/>
      <c r="G56" s="101"/>
    </row>
    <row r="57" spans="3:7" x14ac:dyDescent="0.25">
      <c r="C57" s="101"/>
      <c r="D57" s="101"/>
      <c r="E57" s="101"/>
      <c r="F57" s="101"/>
      <c r="G57" s="101"/>
    </row>
    <row r="58" spans="3:7" x14ac:dyDescent="0.25">
      <c r="C58" s="101"/>
      <c r="D58" s="101"/>
      <c r="E58" s="101"/>
      <c r="F58" s="101"/>
      <c r="G58" s="101"/>
    </row>
    <row r="59" spans="3:7" x14ac:dyDescent="0.25">
      <c r="C59" s="101"/>
      <c r="D59" s="101"/>
      <c r="E59" s="101"/>
      <c r="F59" s="101"/>
      <c r="G59" s="101"/>
    </row>
    <row r="60" spans="3:7" x14ac:dyDescent="0.25">
      <c r="C60" s="101"/>
      <c r="D60" s="101"/>
      <c r="E60" s="101"/>
      <c r="F60" s="101"/>
      <c r="G60" s="101"/>
    </row>
    <row r="61" spans="3:7" x14ac:dyDescent="0.25">
      <c r="C61" s="101"/>
      <c r="D61" s="101"/>
      <c r="E61" s="101"/>
      <c r="F61" s="101"/>
      <c r="G61" s="101"/>
    </row>
    <row r="62" spans="3:7" x14ac:dyDescent="0.25">
      <c r="C62" s="101"/>
      <c r="D62" s="101"/>
      <c r="E62" s="101"/>
      <c r="F62" s="101"/>
      <c r="G62" s="101"/>
    </row>
    <row r="63" spans="3:7" x14ac:dyDescent="0.25">
      <c r="C63" s="101"/>
      <c r="D63" s="101"/>
      <c r="E63" s="101"/>
      <c r="F63" s="101"/>
      <c r="G63" s="101"/>
    </row>
    <row r="64" spans="3:7" x14ac:dyDescent="0.25">
      <c r="C64" s="101"/>
      <c r="D64" s="101"/>
      <c r="E64" s="101"/>
      <c r="F64" s="101"/>
      <c r="G64" s="101"/>
    </row>
    <row r="65" spans="3:7" x14ac:dyDescent="0.25">
      <c r="C65" s="101"/>
      <c r="D65" s="101"/>
      <c r="E65" s="101"/>
      <c r="F65" s="101"/>
      <c r="G65" s="101"/>
    </row>
    <row r="66" spans="3:7" x14ac:dyDescent="0.25">
      <c r="C66" s="101"/>
      <c r="D66" s="101"/>
      <c r="E66" s="101"/>
      <c r="F66" s="101"/>
      <c r="G66" s="101"/>
    </row>
    <row r="67" spans="3:7" x14ac:dyDescent="0.25">
      <c r="C67" s="101"/>
      <c r="D67" s="101"/>
      <c r="E67" s="101"/>
      <c r="F67" s="101"/>
      <c r="G67" s="101"/>
    </row>
    <row r="68" spans="3:7" x14ac:dyDescent="0.25">
      <c r="C68" s="101"/>
      <c r="D68" s="101"/>
      <c r="E68" s="101"/>
      <c r="F68" s="101"/>
      <c r="G68" s="101"/>
    </row>
    <row r="69" spans="3:7" x14ac:dyDescent="0.25">
      <c r="C69" s="101"/>
      <c r="D69" s="101"/>
      <c r="E69" s="101"/>
      <c r="F69" s="101"/>
      <c r="G69" s="101"/>
    </row>
    <row r="70" spans="3:7" x14ac:dyDescent="0.25">
      <c r="C70" s="101"/>
      <c r="D70" s="101"/>
      <c r="E70" s="101"/>
      <c r="F70" s="101"/>
      <c r="G70" s="101"/>
    </row>
    <row r="71" spans="3:7" x14ac:dyDescent="0.25">
      <c r="C71" s="101"/>
      <c r="D71" s="101"/>
      <c r="E71" s="101"/>
      <c r="F71" s="101"/>
      <c r="G71" s="101"/>
    </row>
    <row r="72" spans="3:7" x14ac:dyDescent="0.25">
      <c r="C72" s="101"/>
      <c r="D72" s="101"/>
      <c r="E72" s="101"/>
      <c r="F72" s="101"/>
      <c r="G72" s="101"/>
    </row>
    <row r="73" spans="3:7" x14ac:dyDescent="0.25">
      <c r="C73" s="101"/>
      <c r="D73" s="101"/>
      <c r="E73" s="101"/>
      <c r="F73" s="101"/>
      <c r="G73" s="101"/>
    </row>
    <row r="74" spans="3:7" x14ac:dyDescent="0.25">
      <c r="C74" s="101"/>
      <c r="D74" s="101"/>
      <c r="E74" s="101"/>
      <c r="F74" s="101"/>
      <c r="G74" s="101"/>
    </row>
    <row r="75" spans="3:7" x14ac:dyDescent="0.25">
      <c r="C75" s="101"/>
      <c r="D75" s="101"/>
      <c r="E75" s="101"/>
      <c r="F75" s="101"/>
      <c r="G75" s="101"/>
    </row>
    <row r="76" spans="3:7" x14ac:dyDescent="0.25">
      <c r="C76" s="101"/>
      <c r="D76" s="101"/>
      <c r="E76" s="101"/>
      <c r="F76" s="101"/>
      <c r="G76" s="101"/>
    </row>
    <row r="77" spans="3:7" x14ac:dyDescent="0.25">
      <c r="C77" s="101"/>
      <c r="D77" s="101"/>
      <c r="E77" s="101"/>
      <c r="F77" s="101"/>
      <c r="G77" s="101"/>
    </row>
    <row r="78" spans="3:7" x14ac:dyDescent="0.25">
      <c r="C78" s="101"/>
      <c r="D78" s="101"/>
      <c r="E78" s="101"/>
      <c r="F78" s="101"/>
      <c r="G78" s="101"/>
    </row>
    <row r="79" spans="3:7" x14ac:dyDescent="0.25">
      <c r="C79" s="101"/>
      <c r="D79" s="101"/>
      <c r="E79" s="101"/>
      <c r="F79" s="101"/>
      <c r="G79" s="101"/>
    </row>
    <row r="80" spans="3:7" x14ac:dyDescent="0.25">
      <c r="C80" s="101"/>
      <c r="D80" s="101"/>
      <c r="E80" s="101"/>
      <c r="F80" s="101"/>
      <c r="G80" s="101"/>
    </row>
    <row r="81" spans="3:7" x14ac:dyDescent="0.25">
      <c r="C81" s="101"/>
      <c r="D81" s="101"/>
      <c r="E81" s="101"/>
      <c r="F81" s="101"/>
      <c r="G81" s="101"/>
    </row>
    <row r="82" spans="3:7" x14ac:dyDescent="0.25">
      <c r="C82" s="101"/>
      <c r="D82" s="101"/>
      <c r="E82" s="101"/>
      <c r="F82" s="101"/>
      <c r="G82" s="101"/>
    </row>
    <row r="83" spans="3:7" x14ac:dyDescent="0.25">
      <c r="C83" s="101"/>
      <c r="D83" s="101"/>
      <c r="E83" s="101"/>
      <c r="F83" s="101"/>
      <c r="G83" s="101"/>
    </row>
    <row r="84" spans="3:7" x14ac:dyDescent="0.25">
      <c r="C84" s="101"/>
      <c r="D84" s="101"/>
      <c r="E84" s="101"/>
      <c r="F84" s="101"/>
      <c r="G84" s="101"/>
    </row>
    <row r="85" spans="3:7" x14ac:dyDescent="0.25">
      <c r="C85" s="101"/>
      <c r="D85" s="101"/>
      <c r="E85" s="101"/>
      <c r="F85" s="101"/>
      <c r="G85" s="101"/>
    </row>
    <row r="86" spans="3:7" x14ac:dyDescent="0.25">
      <c r="C86" s="101"/>
      <c r="D86" s="101"/>
      <c r="E86" s="101"/>
      <c r="F86" s="101"/>
      <c r="G86" s="101"/>
    </row>
    <row r="87" spans="3:7" x14ac:dyDescent="0.25">
      <c r="C87" s="101"/>
      <c r="D87" s="101"/>
      <c r="E87" s="101"/>
      <c r="F87" s="101"/>
      <c r="G87" s="101"/>
    </row>
    <row r="88" spans="3:7" x14ac:dyDescent="0.25">
      <c r="C88" s="101"/>
      <c r="D88" s="101"/>
      <c r="E88" s="101"/>
      <c r="F88" s="101"/>
      <c r="G88" s="101"/>
    </row>
    <row r="89" spans="3:7" x14ac:dyDescent="0.25">
      <c r="C89" s="101"/>
      <c r="D89" s="101"/>
      <c r="E89" s="101"/>
      <c r="F89" s="101"/>
      <c r="G89" s="101"/>
    </row>
    <row r="90" spans="3:7" x14ac:dyDescent="0.25">
      <c r="C90" s="101"/>
      <c r="D90" s="101"/>
      <c r="E90" s="101"/>
      <c r="F90" s="101"/>
      <c r="G90" s="101"/>
    </row>
    <row r="91" spans="3:7" x14ac:dyDescent="0.25">
      <c r="C91" s="101"/>
      <c r="D91" s="101"/>
      <c r="E91" s="101"/>
      <c r="F91" s="101"/>
      <c r="G91" s="101"/>
    </row>
    <row r="92" spans="3:7" x14ac:dyDescent="0.25">
      <c r="C92" s="101"/>
      <c r="D92" s="101"/>
      <c r="E92" s="101"/>
      <c r="F92" s="101"/>
      <c r="G92" s="101"/>
    </row>
    <row r="93" spans="3:7" x14ac:dyDescent="0.25">
      <c r="C93" s="101"/>
      <c r="D93" s="101"/>
      <c r="E93" s="101"/>
      <c r="F93" s="101"/>
      <c r="G93" s="101"/>
    </row>
    <row r="94" spans="3:7" x14ac:dyDescent="0.25">
      <c r="C94" s="101"/>
      <c r="D94" s="101"/>
      <c r="E94" s="101"/>
      <c r="F94" s="101"/>
      <c r="G94" s="101"/>
    </row>
    <row r="95" spans="3:7" x14ac:dyDescent="0.25">
      <c r="C95" s="101"/>
      <c r="D95" s="101"/>
      <c r="E95" s="101"/>
      <c r="F95" s="101"/>
      <c r="G95" s="101"/>
    </row>
    <row r="96" spans="3:7" x14ac:dyDescent="0.25">
      <c r="C96" s="101"/>
      <c r="D96" s="101"/>
      <c r="E96" s="101"/>
      <c r="F96" s="101"/>
      <c r="G96" s="101"/>
    </row>
    <row r="97" spans="3:7" x14ac:dyDescent="0.25">
      <c r="C97" s="101"/>
      <c r="D97" s="101"/>
      <c r="E97" s="101"/>
      <c r="F97" s="101"/>
      <c r="G97" s="101"/>
    </row>
    <row r="98" spans="3:7" x14ac:dyDescent="0.25">
      <c r="C98" s="101"/>
      <c r="D98" s="101"/>
      <c r="E98" s="101"/>
      <c r="F98" s="101"/>
      <c r="G98" s="101"/>
    </row>
    <row r="99" spans="3:7" x14ac:dyDescent="0.25">
      <c r="C99" s="101"/>
      <c r="D99" s="101"/>
      <c r="E99" s="101"/>
      <c r="F99" s="101"/>
      <c r="G99" s="101"/>
    </row>
    <row r="100" spans="3:7" x14ac:dyDescent="0.25">
      <c r="C100" s="101"/>
      <c r="D100" s="101"/>
      <c r="E100" s="101"/>
      <c r="F100" s="101"/>
      <c r="G100" s="101"/>
    </row>
    <row r="101" spans="3:7" x14ac:dyDescent="0.25">
      <c r="C101" s="101"/>
      <c r="D101" s="101"/>
      <c r="E101" s="101"/>
      <c r="F101" s="101"/>
      <c r="G101" s="101"/>
    </row>
    <row r="102" spans="3:7" x14ac:dyDescent="0.25">
      <c r="C102" s="101"/>
      <c r="D102" s="101"/>
      <c r="E102" s="101"/>
      <c r="F102" s="101"/>
      <c r="G102" s="101"/>
    </row>
    <row r="103" spans="3:7" x14ac:dyDescent="0.25">
      <c r="C103" s="101"/>
      <c r="D103" s="101"/>
      <c r="E103" s="101"/>
      <c r="F103" s="101"/>
      <c r="G103" s="101"/>
    </row>
    <row r="104" spans="3:7" x14ac:dyDescent="0.25">
      <c r="C104" s="101"/>
      <c r="D104" s="101"/>
      <c r="E104" s="101"/>
      <c r="F104" s="101"/>
      <c r="G104" s="101"/>
    </row>
    <row r="105" spans="3:7" x14ac:dyDescent="0.25">
      <c r="C105" s="101"/>
      <c r="D105" s="101"/>
      <c r="E105" s="101"/>
      <c r="F105" s="101"/>
      <c r="G105" s="101"/>
    </row>
    <row r="106" spans="3:7" x14ac:dyDescent="0.25">
      <c r="C106" s="101"/>
      <c r="D106" s="101"/>
      <c r="E106" s="101"/>
      <c r="F106" s="101"/>
      <c r="G106" s="101"/>
    </row>
    <row r="107" spans="3:7" x14ac:dyDescent="0.25">
      <c r="C107" s="101"/>
      <c r="D107" s="101"/>
      <c r="E107" s="101"/>
      <c r="F107" s="101"/>
      <c r="G107" s="101"/>
    </row>
    <row r="108" spans="3:7" x14ac:dyDescent="0.25">
      <c r="C108" s="101"/>
      <c r="D108" s="101"/>
      <c r="E108" s="101"/>
      <c r="F108" s="101"/>
      <c r="G108" s="101"/>
    </row>
    <row r="109" spans="3:7" x14ac:dyDescent="0.25">
      <c r="C109" s="101"/>
      <c r="D109" s="101"/>
      <c r="E109" s="101"/>
      <c r="F109" s="101"/>
      <c r="G109" s="101"/>
    </row>
    <row r="110" spans="3:7" x14ac:dyDescent="0.25">
      <c r="C110" s="101"/>
      <c r="D110" s="101"/>
      <c r="E110" s="101"/>
      <c r="F110" s="101"/>
      <c r="G110" s="101"/>
    </row>
    <row r="111" spans="3:7" x14ac:dyDescent="0.25">
      <c r="C111" s="101"/>
      <c r="D111" s="101"/>
      <c r="E111" s="101"/>
      <c r="F111" s="101"/>
      <c r="G111" s="101"/>
    </row>
    <row r="112" spans="3:7" x14ac:dyDescent="0.25">
      <c r="C112" s="101"/>
      <c r="D112" s="101"/>
      <c r="E112" s="101"/>
      <c r="F112" s="101"/>
      <c r="G112" s="101"/>
    </row>
    <row r="113" spans="3:7" x14ac:dyDescent="0.25">
      <c r="C113" s="101"/>
      <c r="D113" s="101"/>
      <c r="E113" s="101"/>
      <c r="F113" s="101"/>
      <c r="G113" s="101"/>
    </row>
    <row r="114" spans="3:7" x14ac:dyDescent="0.25">
      <c r="C114" s="101"/>
      <c r="D114" s="101"/>
      <c r="E114" s="101"/>
      <c r="F114" s="101"/>
      <c r="G114" s="101"/>
    </row>
    <row r="115" spans="3:7" x14ac:dyDescent="0.25">
      <c r="C115" s="101"/>
      <c r="D115" s="101"/>
      <c r="E115" s="101"/>
      <c r="F115" s="101"/>
      <c r="G115" s="101"/>
    </row>
    <row r="116" spans="3:7" x14ac:dyDescent="0.25">
      <c r="C116" s="101"/>
      <c r="D116" s="101"/>
      <c r="E116" s="101"/>
      <c r="F116" s="101"/>
      <c r="G116" s="101"/>
    </row>
    <row r="117" spans="3:7" x14ac:dyDescent="0.25">
      <c r="C117" s="101"/>
      <c r="D117" s="101"/>
      <c r="E117" s="101"/>
      <c r="F117" s="101"/>
      <c r="G117" s="101"/>
    </row>
    <row r="118" spans="3:7" x14ac:dyDescent="0.25">
      <c r="C118" s="101"/>
      <c r="D118" s="101"/>
      <c r="E118" s="101"/>
      <c r="F118" s="101"/>
      <c r="G118" s="101"/>
    </row>
    <row r="119" spans="3:7" x14ac:dyDescent="0.25">
      <c r="C119" s="101"/>
      <c r="D119" s="101"/>
      <c r="E119" s="101"/>
      <c r="F119" s="101"/>
      <c r="G119" s="101"/>
    </row>
    <row r="120" spans="3:7" x14ac:dyDescent="0.25">
      <c r="C120" s="101"/>
      <c r="D120" s="101"/>
      <c r="E120" s="101"/>
      <c r="F120" s="101"/>
      <c r="G120" s="101"/>
    </row>
    <row r="121" spans="3:7" x14ac:dyDescent="0.25">
      <c r="C121" s="101"/>
      <c r="D121" s="101"/>
      <c r="E121" s="101"/>
      <c r="F121" s="101"/>
      <c r="G121" s="101"/>
    </row>
    <row r="122" spans="3:7" x14ac:dyDescent="0.25">
      <c r="C122" s="101"/>
      <c r="D122" s="101"/>
      <c r="E122" s="101"/>
      <c r="F122" s="101"/>
      <c r="G122" s="101"/>
    </row>
    <row r="123" spans="3:7" x14ac:dyDescent="0.25">
      <c r="C123" s="101"/>
      <c r="D123" s="101"/>
      <c r="E123" s="101"/>
      <c r="F123" s="101"/>
      <c r="G123" s="101"/>
    </row>
    <row r="124" spans="3:7" x14ac:dyDescent="0.25">
      <c r="C124" s="101"/>
      <c r="D124" s="101"/>
      <c r="E124" s="101"/>
      <c r="F124" s="101"/>
      <c r="G124" s="101"/>
    </row>
    <row r="125" spans="3:7" x14ac:dyDescent="0.25">
      <c r="C125" s="101"/>
      <c r="D125" s="101"/>
      <c r="E125" s="101"/>
      <c r="F125" s="101"/>
      <c r="G125" s="101"/>
    </row>
    <row r="126" spans="3:7" x14ac:dyDescent="0.25">
      <c r="C126" s="101"/>
      <c r="D126" s="101"/>
      <c r="E126" s="101"/>
      <c r="F126" s="101"/>
      <c r="G126" s="101"/>
    </row>
    <row r="127" spans="3:7" x14ac:dyDescent="0.25">
      <c r="C127" s="101"/>
      <c r="D127" s="101"/>
      <c r="E127" s="101"/>
      <c r="F127" s="101"/>
      <c r="G127" s="101"/>
    </row>
    <row r="128" spans="3:7" x14ac:dyDescent="0.25">
      <c r="C128" s="101"/>
      <c r="D128" s="101"/>
      <c r="E128" s="101"/>
      <c r="F128" s="101"/>
      <c r="G128" s="101"/>
    </row>
    <row r="129" spans="3:7" x14ac:dyDescent="0.25">
      <c r="C129" s="101"/>
      <c r="D129" s="101"/>
      <c r="E129" s="101"/>
      <c r="F129" s="101"/>
      <c r="G129" s="101"/>
    </row>
    <row r="130" spans="3:7" x14ac:dyDescent="0.25">
      <c r="C130" s="101"/>
      <c r="D130" s="101"/>
      <c r="E130" s="101"/>
      <c r="F130" s="101"/>
      <c r="G130" s="101"/>
    </row>
    <row r="131" spans="3:7" x14ac:dyDescent="0.25">
      <c r="C131" s="101"/>
      <c r="D131" s="101"/>
      <c r="E131" s="101"/>
      <c r="F131" s="101"/>
      <c r="G131" s="101"/>
    </row>
    <row r="132" spans="3:7" x14ac:dyDescent="0.25">
      <c r="C132" s="101"/>
      <c r="D132" s="101"/>
      <c r="E132" s="101"/>
      <c r="F132" s="101"/>
      <c r="G132" s="101"/>
    </row>
    <row r="133" spans="3:7" x14ac:dyDescent="0.25">
      <c r="C133" s="101"/>
      <c r="D133" s="101"/>
      <c r="E133" s="101"/>
      <c r="F133" s="101"/>
      <c r="G133" s="101"/>
    </row>
    <row r="134" spans="3:7" x14ac:dyDescent="0.25">
      <c r="C134" s="101"/>
      <c r="D134" s="101"/>
      <c r="E134" s="101"/>
      <c r="F134" s="101"/>
      <c r="G134" s="101"/>
    </row>
    <row r="135" spans="3:7" x14ac:dyDescent="0.25">
      <c r="C135" s="101"/>
      <c r="D135" s="101"/>
      <c r="E135" s="101"/>
      <c r="F135" s="101"/>
      <c r="G135" s="101"/>
    </row>
    <row r="136" spans="3:7" x14ac:dyDescent="0.25">
      <c r="C136" s="101"/>
      <c r="D136" s="101"/>
      <c r="E136" s="101"/>
      <c r="F136" s="101"/>
      <c r="G136" s="101"/>
    </row>
    <row r="137" spans="3:7" x14ac:dyDescent="0.25">
      <c r="C137" s="101"/>
      <c r="D137" s="101"/>
      <c r="E137" s="101"/>
      <c r="F137" s="101"/>
      <c r="G137" s="101"/>
    </row>
    <row r="138" spans="3:7" x14ac:dyDescent="0.25">
      <c r="C138" s="101"/>
      <c r="D138" s="101"/>
      <c r="E138" s="101"/>
      <c r="F138" s="101"/>
      <c r="G138" s="101"/>
    </row>
    <row r="139" spans="3:7" x14ac:dyDescent="0.25">
      <c r="C139" s="101"/>
      <c r="D139" s="101"/>
      <c r="E139" s="101"/>
      <c r="F139" s="101"/>
      <c r="G139" s="101"/>
    </row>
    <row r="140" spans="3:7" x14ac:dyDescent="0.25">
      <c r="C140" s="101"/>
      <c r="D140" s="101"/>
      <c r="E140" s="101"/>
      <c r="F140" s="101"/>
      <c r="G140" s="101"/>
    </row>
    <row r="141" spans="3:7" x14ac:dyDescent="0.25">
      <c r="C141" s="101"/>
      <c r="D141" s="101"/>
      <c r="E141" s="101"/>
      <c r="F141" s="101"/>
      <c r="G141" s="101"/>
    </row>
    <row r="142" spans="3:7" x14ac:dyDescent="0.25">
      <c r="C142" s="101"/>
      <c r="D142" s="101"/>
      <c r="E142" s="101"/>
      <c r="F142" s="101"/>
      <c r="G142" s="101"/>
    </row>
    <row r="143" spans="3:7" x14ac:dyDescent="0.25">
      <c r="C143" s="101"/>
      <c r="D143" s="101"/>
      <c r="E143" s="101"/>
      <c r="F143" s="101"/>
      <c r="G143" s="101"/>
    </row>
    <row r="144" spans="3:7" x14ac:dyDescent="0.25">
      <c r="C144" s="101"/>
      <c r="D144" s="101"/>
      <c r="E144" s="101"/>
      <c r="F144" s="101"/>
      <c r="G144" s="101"/>
    </row>
    <row r="145" spans="3:7" x14ac:dyDescent="0.25">
      <c r="C145" s="101"/>
      <c r="D145" s="101"/>
      <c r="E145" s="101"/>
      <c r="F145" s="101"/>
      <c r="G145" s="101"/>
    </row>
    <row r="146" spans="3:7" x14ac:dyDescent="0.25">
      <c r="C146" s="101"/>
      <c r="D146" s="101"/>
      <c r="E146" s="101"/>
      <c r="F146" s="101"/>
      <c r="G146" s="101"/>
    </row>
    <row r="147" spans="3:7" x14ac:dyDescent="0.25">
      <c r="C147" s="101"/>
      <c r="D147" s="101"/>
      <c r="E147" s="101"/>
      <c r="F147" s="101"/>
      <c r="G147" s="101"/>
    </row>
    <row r="148" spans="3:7" x14ac:dyDescent="0.25">
      <c r="C148" s="101"/>
      <c r="D148" s="101"/>
      <c r="E148" s="101"/>
      <c r="F148" s="101"/>
      <c r="G148" s="101"/>
    </row>
    <row r="149" spans="3:7" x14ac:dyDescent="0.25">
      <c r="C149" s="101"/>
      <c r="D149" s="101"/>
      <c r="E149" s="101"/>
      <c r="F149" s="101"/>
      <c r="G149" s="101"/>
    </row>
    <row r="150" spans="3:7" x14ac:dyDescent="0.25">
      <c r="C150" s="101"/>
      <c r="D150" s="101"/>
      <c r="E150" s="101"/>
      <c r="F150" s="101"/>
      <c r="G150" s="101"/>
    </row>
    <row r="151" spans="3:7" x14ac:dyDescent="0.25">
      <c r="C151" s="101"/>
      <c r="D151" s="101"/>
      <c r="E151" s="101"/>
      <c r="F151" s="101"/>
      <c r="G151" s="101"/>
    </row>
    <row r="152" spans="3:7" x14ac:dyDescent="0.25">
      <c r="C152" s="101"/>
      <c r="D152" s="101"/>
      <c r="E152" s="101"/>
      <c r="F152" s="101"/>
      <c r="G152" s="101"/>
    </row>
    <row r="153" spans="3:7" x14ac:dyDescent="0.25">
      <c r="C153" s="101"/>
      <c r="D153" s="101"/>
      <c r="E153" s="101"/>
      <c r="F153" s="101"/>
      <c r="G153" s="101"/>
    </row>
    <row r="154" spans="3:7" x14ac:dyDescent="0.25">
      <c r="C154" s="101"/>
      <c r="D154" s="101"/>
      <c r="E154" s="101"/>
      <c r="F154" s="101"/>
      <c r="G154" s="101"/>
    </row>
    <row r="155" spans="3:7" x14ac:dyDescent="0.25">
      <c r="C155" s="101"/>
      <c r="D155" s="101"/>
      <c r="E155" s="101"/>
      <c r="F155" s="101"/>
      <c r="G155" s="101"/>
    </row>
    <row r="156" spans="3:7" x14ac:dyDescent="0.25">
      <c r="C156" s="101"/>
      <c r="D156" s="101"/>
      <c r="E156" s="101"/>
      <c r="F156" s="101"/>
      <c r="G156" s="101"/>
    </row>
    <row r="157" spans="3:7" x14ac:dyDescent="0.25">
      <c r="C157" s="101"/>
      <c r="D157" s="101"/>
      <c r="E157" s="101"/>
      <c r="F157" s="101"/>
      <c r="G157" s="101"/>
    </row>
    <row r="158" spans="3:7" x14ac:dyDescent="0.25">
      <c r="C158" s="101"/>
      <c r="D158" s="101"/>
      <c r="E158" s="101"/>
      <c r="F158" s="101"/>
      <c r="G158" s="101"/>
    </row>
    <row r="159" spans="3:7" x14ac:dyDescent="0.25">
      <c r="C159" s="101"/>
      <c r="D159" s="101"/>
      <c r="E159" s="101"/>
      <c r="F159" s="101"/>
      <c r="G159" s="101"/>
    </row>
    <row r="160" spans="3:7" x14ac:dyDescent="0.25">
      <c r="C160" s="101"/>
      <c r="D160" s="101"/>
      <c r="E160" s="101"/>
      <c r="F160" s="101"/>
      <c r="G160" s="101"/>
    </row>
    <row r="161" spans="3:7" x14ac:dyDescent="0.25">
      <c r="C161" s="101"/>
      <c r="D161" s="101"/>
      <c r="E161" s="101"/>
      <c r="F161" s="101"/>
      <c r="G161" s="101"/>
    </row>
    <row r="162" spans="3:7" x14ac:dyDescent="0.25">
      <c r="C162" s="101"/>
      <c r="D162" s="101"/>
      <c r="E162" s="101"/>
      <c r="F162" s="101"/>
      <c r="G162" s="101"/>
    </row>
    <row r="163" spans="3:7" x14ac:dyDescent="0.25">
      <c r="C163" s="101"/>
      <c r="D163" s="101"/>
      <c r="E163" s="101"/>
      <c r="F163" s="101"/>
      <c r="G163" s="101"/>
    </row>
    <row r="164" spans="3:7" x14ac:dyDescent="0.25">
      <c r="C164" s="101"/>
      <c r="D164" s="101"/>
      <c r="E164" s="101"/>
      <c r="F164" s="101"/>
      <c r="G164" s="101"/>
    </row>
    <row r="165" spans="3:7" x14ac:dyDescent="0.25">
      <c r="C165" s="101"/>
      <c r="D165" s="101"/>
      <c r="E165" s="101"/>
      <c r="F165" s="101"/>
      <c r="G165" s="101"/>
    </row>
    <row r="166" spans="3:7" x14ac:dyDescent="0.25">
      <c r="C166" s="101"/>
      <c r="D166" s="101"/>
      <c r="E166" s="101"/>
      <c r="F166" s="101"/>
      <c r="G166" s="101"/>
    </row>
    <row r="167" spans="3:7" x14ac:dyDescent="0.25">
      <c r="C167" s="101"/>
      <c r="D167" s="101"/>
      <c r="E167" s="101"/>
      <c r="F167" s="101"/>
      <c r="G167" s="101"/>
    </row>
    <row r="168" spans="3:7" x14ac:dyDescent="0.25">
      <c r="C168" s="101"/>
      <c r="D168" s="101"/>
      <c r="E168" s="101"/>
      <c r="F168" s="101"/>
      <c r="G168" s="101"/>
    </row>
    <row r="169" spans="3:7" x14ac:dyDescent="0.25">
      <c r="C169" s="101"/>
      <c r="D169" s="101"/>
      <c r="E169" s="101"/>
      <c r="F169" s="101"/>
      <c r="G169" s="101"/>
    </row>
    <row r="170" spans="3:7" x14ac:dyDescent="0.25">
      <c r="C170" s="101"/>
      <c r="D170" s="101"/>
      <c r="E170" s="101"/>
      <c r="F170" s="101"/>
      <c r="G170" s="101"/>
    </row>
    <row r="171" spans="3:7" x14ac:dyDescent="0.25">
      <c r="C171" s="101"/>
      <c r="D171" s="101"/>
      <c r="E171" s="101"/>
      <c r="F171" s="101"/>
      <c r="G171" s="101"/>
    </row>
    <row r="172" spans="3:7" x14ac:dyDescent="0.25">
      <c r="C172" s="101"/>
      <c r="D172" s="101"/>
      <c r="E172" s="101"/>
      <c r="F172" s="101"/>
      <c r="G172" s="101"/>
    </row>
    <row r="173" spans="3:7" x14ac:dyDescent="0.25">
      <c r="C173" s="101"/>
      <c r="D173" s="101"/>
      <c r="E173" s="101"/>
      <c r="F173" s="101"/>
      <c r="G173" s="101"/>
    </row>
    <row r="174" spans="3:7" x14ac:dyDescent="0.25">
      <c r="C174" s="101"/>
      <c r="D174" s="101"/>
      <c r="E174" s="101"/>
      <c r="F174" s="101"/>
      <c r="G174" s="101"/>
    </row>
    <row r="175" spans="3:7" x14ac:dyDescent="0.25">
      <c r="C175" s="101"/>
      <c r="D175" s="101"/>
      <c r="E175" s="101"/>
      <c r="F175" s="101"/>
      <c r="G175" s="101"/>
    </row>
    <row r="176" spans="3:7" x14ac:dyDescent="0.25">
      <c r="C176" s="101"/>
      <c r="D176" s="101"/>
      <c r="E176" s="101"/>
      <c r="F176" s="101"/>
      <c r="G176" s="101"/>
    </row>
    <row r="177" spans="3:7" x14ac:dyDescent="0.25">
      <c r="C177" s="101"/>
      <c r="D177" s="101"/>
      <c r="E177" s="101"/>
      <c r="F177" s="101"/>
      <c r="G177" s="101"/>
    </row>
    <row r="178" spans="3:7" x14ac:dyDescent="0.25">
      <c r="C178" s="101"/>
      <c r="D178" s="101"/>
      <c r="E178" s="101"/>
      <c r="F178" s="101"/>
      <c r="G178" s="101"/>
    </row>
    <row r="179" spans="3:7" x14ac:dyDescent="0.25">
      <c r="C179" s="101"/>
      <c r="D179" s="101"/>
      <c r="E179" s="101"/>
      <c r="F179" s="101"/>
      <c r="G179" s="101"/>
    </row>
    <row r="180" spans="3:7" x14ac:dyDescent="0.25">
      <c r="C180" s="101"/>
      <c r="D180" s="101"/>
      <c r="E180" s="101"/>
      <c r="F180" s="101"/>
      <c r="G180" s="101"/>
    </row>
    <row r="181" spans="3:7" x14ac:dyDescent="0.25">
      <c r="C181" s="101"/>
      <c r="D181" s="101"/>
      <c r="E181" s="101"/>
      <c r="F181" s="101"/>
      <c r="G181" s="101"/>
    </row>
    <row r="182" spans="3:7" x14ac:dyDescent="0.25">
      <c r="C182" s="101"/>
      <c r="D182" s="101"/>
      <c r="E182" s="101"/>
      <c r="F182" s="101"/>
      <c r="G182" s="101"/>
    </row>
    <row r="183" spans="3:7" x14ac:dyDescent="0.25">
      <c r="C183" s="101"/>
      <c r="D183" s="101"/>
      <c r="E183" s="101"/>
      <c r="F183" s="101"/>
      <c r="G183" s="101"/>
    </row>
    <row r="184" spans="3:7" x14ac:dyDescent="0.25">
      <c r="C184" s="101"/>
      <c r="D184" s="101"/>
      <c r="E184" s="101"/>
      <c r="F184" s="101"/>
      <c r="G184" s="101"/>
    </row>
    <row r="185" spans="3:7" x14ac:dyDescent="0.25">
      <c r="C185" s="101"/>
      <c r="D185" s="101"/>
      <c r="E185" s="101"/>
      <c r="F185" s="101"/>
      <c r="G185" s="101"/>
    </row>
    <row r="186" spans="3:7" x14ac:dyDescent="0.25">
      <c r="C186" s="101"/>
      <c r="D186" s="101"/>
      <c r="E186" s="101"/>
      <c r="F186" s="101"/>
      <c r="G186" s="101"/>
    </row>
    <row r="187" spans="3:7" x14ac:dyDescent="0.25">
      <c r="C187" s="101"/>
      <c r="D187" s="101"/>
      <c r="E187" s="101"/>
      <c r="F187" s="101"/>
      <c r="G187" s="101"/>
    </row>
    <row r="188" spans="3:7" x14ac:dyDescent="0.25">
      <c r="C188" s="101"/>
      <c r="D188" s="101"/>
      <c r="E188" s="101"/>
      <c r="F188" s="101"/>
      <c r="G188" s="101"/>
    </row>
    <row r="189" spans="3:7" x14ac:dyDescent="0.25">
      <c r="C189" s="101"/>
      <c r="D189" s="101"/>
      <c r="E189" s="101"/>
      <c r="F189" s="101"/>
      <c r="G189" s="101"/>
    </row>
    <row r="190" spans="3:7" x14ac:dyDescent="0.25">
      <c r="C190" s="101"/>
      <c r="D190" s="101"/>
      <c r="E190" s="101"/>
      <c r="F190" s="101"/>
      <c r="G190" s="101"/>
    </row>
    <row r="191" spans="3:7" x14ac:dyDescent="0.25">
      <c r="C191" s="101"/>
      <c r="D191" s="101"/>
      <c r="E191" s="101"/>
      <c r="F191" s="101"/>
      <c r="G191" s="101"/>
    </row>
    <row r="192" spans="3:7" x14ac:dyDescent="0.25">
      <c r="C192" s="101"/>
      <c r="D192" s="101"/>
      <c r="E192" s="101"/>
      <c r="F192" s="101"/>
      <c r="G192" s="101"/>
    </row>
    <row r="193" spans="3:7" x14ac:dyDescent="0.25">
      <c r="C193" s="101"/>
      <c r="D193" s="101"/>
      <c r="E193" s="101"/>
      <c r="F193" s="101"/>
      <c r="G193" s="101"/>
    </row>
    <row r="194" spans="3:7" x14ac:dyDescent="0.25">
      <c r="C194" s="101"/>
      <c r="D194" s="101"/>
      <c r="E194" s="101"/>
      <c r="F194" s="101"/>
      <c r="G194" s="101"/>
    </row>
    <row r="195" spans="3:7" x14ac:dyDescent="0.25">
      <c r="C195" s="101"/>
      <c r="D195" s="101"/>
      <c r="E195" s="101"/>
      <c r="F195" s="101"/>
      <c r="G195" s="101"/>
    </row>
    <row r="196" spans="3:7" x14ac:dyDescent="0.25">
      <c r="C196" s="101"/>
      <c r="D196" s="101"/>
      <c r="E196" s="101"/>
      <c r="F196" s="101"/>
      <c r="G196" s="101"/>
    </row>
    <row r="197" spans="3:7" x14ac:dyDescent="0.25">
      <c r="C197" s="101"/>
      <c r="D197" s="101"/>
      <c r="E197" s="101"/>
      <c r="F197" s="101"/>
      <c r="G197" s="101"/>
    </row>
    <row r="198" spans="3:7" x14ac:dyDescent="0.25">
      <c r="C198" s="101"/>
      <c r="D198" s="101"/>
      <c r="E198" s="101"/>
      <c r="F198" s="101"/>
      <c r="G198" s="101"/>
    </row>
    <row r="199" spans="3:7" x14ac:dyDescent="0.25">
      <c r="C199" s="101"/>
      <c r="D199" s="101"/>
      <c r="E199" s="101"/>
      <c r="F199" s="101"/>
      <c r="G199" s="101"/>
    </row>
    <row r="200" spans="3:7" x14ac:dyDescent="0.25">
      <c r="C200" s="101"/>
      <c r="D200" s="101"/>
      <c r="E200" s="101"/>
      <c r="F200" s="101"/>
      <c r="G200" s="101"/>
    </row>
    <row r="201" spans="3:7" x14ac:dyDescent="0.25">
      <c r="C201" s="101"/>
      <c r="D201" s="101"/>
      <c r="E201" s="101"/>
      <c r="F201" s="101"/>
      <c r="G201" s="101"/>
    </row>
    <row r="202" spans="3:7" x14ac:dyDescent="0.25">
      <c r="C202" s="101"/>
      <c r="D202" s="101"/>
      <c r="E202" s="101"/>
      <c r="F202" s="101"/>
      <c r="G202" s="101"/>
    </row>
    <row r="203" spans="3:7" x14ac:dyDescent="0.25">
      <c r="C203" s="101"/>
      <c r="D203" s="101"/>
      <c r="E203" s="101"/>
      <c r="F203" s="101"/>
      <c r="G203" s="101"/>
    </row>
    <row r="204" spans="3:7" x14ac:dyDescent="0.25">
      <c r="C204" s="101"/>
      <c r="D204" s="101"/>
      <c r="E204" s="101"/>
      <c r="F204" s="101"/>
      <c r="G204" s="101"/>
    </row>
    <row r="205" spans="3:7" x14ac:dyDescent="0.25">
      <c r="C205" s="101"/>
      <c r="D205" s="101"/>
      <c r="E205" s="101"/>
      <c r="F205" s="101"/>
      <c r="G205" s="101"/>
    </row>
    <row r="206" spans="3:7" x14ac:dyDescent="0.25">
      <c r="C206" s="101"/>
      <c r="D206" s="101"/>
      <c r="E206" s="101"/>
      <c r="F206" s="101"/>
      <c r="G206" s="101"/>
    </row>
    <row r="207" spans="3:7" x14ac:dyDescent="0.25">
      <c r="C207" s="101"/>
      <c r="D207" s="101"/>
      <c r="E207" s="101"/>
      <c r="F207" s="101"/>
      <c r="G207" s="101"/>
    </row>
    <row r="208" spans="3:7" x14ac:dyDescent="0.25">
      <c r="C208" s="101"/>
      <c r="D208" s="101"/>
      <c r="E208" s="101"/>
      <c r="F208" s="101"/>
      <c r="G208" s="101"/>
    </row>
    <row r="209" spans="3:7" x14ac:dyDescent="0.25">
      <c r="C209" s="101"/>
      <c r="D209" s="101"/>
      <c r="E209" s="101"/>
      <c r="F209" s="101"/>
      <c r="G209" s="101"/>
    </row>
    <row r="210" spans="3:7" x14ac:dyDescent="0.25">
      <c r="C210" s="101"/>
      <c r="D210" s="101"/>
      <c r="E210" s="101"/>
      <c r="F210" s="101"/>
      <c r="G210" s="101"/>
    </row>
    <row r="211" spans="3:7" x14ac:dyDescent="0.25">
      <c r="C211" s="101"/>
      <c r="D211" s="101"/>
      <c r="E211" s="101"/>
      <c r="F211" s="101"/>
      <c r="G211" s="101"/>
    </row>
    <row r="212" spans="3:7" x14ac:dyDescent="0.25">
      <c r="C212" s="101"/>
      <c r="D212" s="101"/>
      <c r="E212" s="101"/>
      <c r="F212" s="101"/>
      <c r="G212" s="101"/>
    </row>
    <row r="213" spans="3:7" x14ac:dyDescent="0.25">
      <c r="C213" s="101"/>
      <c r="D213" s="101"/>
      <c r="E213" s="101"/>
      <c r="F213" s="101"/>
      <c r="G213" s="101"/>
    </row>
    <row r="214" spans="3:7" x14ac:dyDescent="0.25">
      <c r="C214" s="101"/>
      <c r="D214" s="101"/>
      <c r="E214" s="101"/>
      <c r="F214" s="101"/>
      <c r="G214" s="101"/>
    </row>
    <row r="215" spans="3:7" x14ac:dyDescent="0.25">
      <c r="C215" s="101"/>
      <c r="D215" s="101"/>
      <c r="E215" s="101"/>
      <c r="F215" s="101"/>
      <c r="G215" s="101"/>
    </row>
    <row r="216" spans="3:7" x14ac:dyDescent="0.25">
      <c r="C216" s="101"/>
      <c r="D216" s="101"/>
      <c r="E216" s="101"/>
      <c r="F216" s="101"/>
      <c r="G216" s="101"/>
    </row>
    <row r="217" spans="3:7" x14ac:dyDescent="0.25">
      <c r="C217" s="101"/>
      <c r="D217" s="101"/>
      <c r="E217" s="101"/>
      <c r="F217" s="101"/>
      <c r="G217" s="101"/>
    </row>
    <row r="218" spans="3:7" x14ac:dyDescent="0.25">
      <c r="C218" s="101"/>
      <c r="D218" s="101"/>
      <c r="E218" s="101"/>
      <c r="F218" s="101"/>
      <c r="G218" s="101"/>
    </row>
    <row r="219" spans="3:7" x14ac:dyDescent="0.25">
      <c r="C219" s="101"/>
      <c r="D219" s="101"/>
      <c r="E219" s="101"/>
      <c r="F219" s="101"/>
      <c r="G219" s="101"/>
    </row>
    <row r="220" spans="3:7" x14ac:dyDescent="0.25">
      <c r="C220" s="101"/>
      <c r="D220" s="101"/>
      <c r="E220" s="101"/>
      <c r="F220" s="101"/>
      <c r="G220" s="101"/>
    </row>
    <row r="221" spans="3:7" x14ac:dyDescent="0.25">
      <c r="C221" s="101"/>
      <c r="D221" s="101"/>
      <c r="E221" s="101"/>
      <c r="F221" s="101"/>
      <c r="G221" s="101"/>
    </row>
    <row r="222" spans="3:7" x14ac:dyDescent="0.25">
      <c r="C222" s="101"/>
      <c r="D222" s="101"/>
      <c r="E222" s="101"/>
      <c r="F222" s="101"/>
      <c r="G222" s="101"/>
    </row>
    <row r="223" spans="3:7" x14ac:dyDescent="0.25">
      <c r="C223" s="101"/>
      <c r="D223" s="101"/>
      <c r="E223" s="101"/>
      <c r="F223" s="101"/>
      <c r="G223" s="101"/>
    </row>
    <row r="224" spans="3:7" x14ac:dyDescent="0.25">
      <c r="C224" s="101"/>
      <c r="D224" s="101"/>
      <c r="E224" s="101"/>
      <c r="F224" s="101"/>
      <c r="G224" s="101"/>
    </row>
    <row r="225" spans="3:7" x14ac:dyDescent="0.25">
      <c r="C225" s="101"/>
      <c r="D225" s="101"/>
      <c r="E225" s="101"/>
      <c r="F225" s="101"/>
      <c r="G225" s="101"/>
    </row>
    <row r="226" spans="3:7" x14ac:dyDescent="0.25">
      <c r="C226" s="101"/>
      <c r="D226" s="101"/>
      <c r="E226" s="101"/>
      <c r="F226" s="101"/>
      <c r="G226" s="101"/>
    </row>
    <row r="227" spans="3:7" x14ac:dyDescent="0.25">
      <c r="C227" s="101"/>
      <c r="D227" s="101"/>
      <c r="E227" s="101"/>
      <c r="F227" s="101"/>
      <c r="G227" s="101"/>
    </row>
    <row r="228" spans="3:7" x14ac:dyDescent="0.25">
      <c r="C228" s="101"/>
      <c r="D228" s="101"/>
      <c r="E228" s="101"/>
      <c r="F228" s="101"/>
      <c r="G228" s="101"/>
    </row>
    <row r="229" spans="3:7" x14ac:dyDescent="0.25">
      <c r="C229" s="101"/>
      <c r="D229" s="101"/>
      <c r="E229" s="101"/>
      <c r="F229" s="101"/>
      <c r="G229" s="101"/>
    </row>
    <row r="230" spans="3:7" x14ac:dyDescent="0.25">
      <c r="C230" s="101"/>
      <c r="D230" s="101"/>
      <c r="E230" s="101"/>
      <c r="F230" s="101"/>
      <c r="G230" s="101"/>
    </row>
    <row r="231" spans="3:7" x14ac:dyDescent="0.25">
      <c r="C231" s="101"/>
      <c r="D231" s="101"/>
      <c r="E231" s="101"/>
      <c r="F231" s="101"/>
      <c r="G231" s="101"/>
    </row>
    <row r="232" spans="3:7" x14ac:dyDescent="0.25">
      <c r="C232" s="101"/>
      <c r="D232" s="101"/>
      <c r="E232" s="101"/>
      <c r="F232" s="101"/>
      <c r="G232" s="101"/>
    </row>
    <row r="233" spans="3:7" x14ac:dyDescent="0.25">
      <c r="C233" s="101"/>
      <c r="D233" s="101"/>
      <c r="E233" s="101"/>
      <c r="F233" s="101"/>
      <c r="G233" s="101"/>
    </row>
    <row r="234" spans="3:7" x14ac:dyDescent="0.25">
      <c r="C234" s="101"/>
      <c r="D234" s="101"/>
      <c r="E234" s="101"/>
      <c r="F234" s="101"/>
      <c r="G234" s="101"/>
    </row>
    <row r="235" spans="3:7" x14ac:dyDescent="0.25">
      <c r="C235" s="101"/>
      <c r="D235" s="101"/>
      <c r="E235" s="101"/>
      <c r="F235" s="101"/>
      <c r="G235" s="101"/>
    </row>
    <row r="236" spans="3:7" x14ac:dyDescent="0.25">
      <c r="C236" s="101"/>
      <c r="D236" s="101"/>
      <c r="E236" s="101"/>
      <c r="F236" s="101"/>
      <c r="G236" s="101"/>
    </row>
    <row r="237" spans="3:7" x14ac:dyDescent="0.25">
      <c r="C237" s="101"/>
      <c r="D237" s="101"/>
      <c r="E237" s="101"/>
      <c r="F237" s="101"/>
      <c r="G237" s="101"/>
    </row>
    <row r="238" spans="3:7" x14ac:dyDescent="0.25">
      <c r="C238" s="101"/>
      <c r="D238" s="101"/>
      <c r="E238" s="101"/>
      <c r="F238" s="101"/>
      <c r="G238" s="101"/>
    </row>
    <row r="239" spans="3:7" x14ac:dyDescent="0.25">
      <c r="C239" s="101"/>
      <c r="D239" s="101"/>
      <c r="E239" s="101"/>
      <c r="F239" s="101"/>
      <c r="G239" s="101"/>
    </row>
    <row r="240" spans="3:7" x14ac:dyDescent="0.25">
      <c r="C240" s="101"/>
      <c r="D240" s="101"/>
      <c r="E240" s="101"/>
      <c r="F240" s="101"/>
      <c r="G240" s="101"/>
    </row>
    <row r="241" spans="3:7" x14ac:dyDescent="0.25">
      <c r="C241" s="101"/>
      <c r="D241" s="101"/>
      <c r="E241" s="101"/>
      <c r="F241" s="101"/>
      <c r="G241" s="101"/>
    </row>
    <row r="242" spans="3:7" x14ac:dyDescent="0.25">
      <c r="C242" s="101"/>
      <c r="D242" s="101"/>
      <c r="E242" s="101"/>
      <c r="F242" s="101"/>
      <c r="G242" s="101"/>
    </row>
    <row r="243" spans="3:7" x14ac:dyDescent="0.25">
      <c r="C243" s="101"/>
      <c r="D243" s="101"/>
      <c r="E243" s="101"/>
      <c r="F243" s="101"/>
      <c r="G243" s="101"/>
    </row>
    <row r="244" spans="3:7" x14ac:dyDescent="0.25">
      <c r="C244" s="101"/>
      <c r="D244" s="101"/>
      <c r="E244" s="101"/>
      <c r="F244" s="101"/>
      <c r="G244" s="101"/>
    </row>
    <row r="245" spans="3:7" x14ac:dyDescent="0.25">
      <c r="C245" s="101"/>
      <c r="D245" s="101"/>
      <c r="E245" s="101"/>
      <c r="F245" s="101"/>
      <c r="G245" s="101"/>
    </row>
    <row r="246" spans="3:7" x14ac:dyDescent="0.25">
      <c r="C246" s="101"/>
      <c r="D246" s="101"/>
      <c r="E246" s="101"/>
      <c r="F246" s="101"/>
      <c r="G246" s="101"/>
    </row>
    <row r="247" spans="3:7" x14ac:dyDescent="0.25">
      <c r="C247" s="101"/>
      <c r="D247" s="101"/>
      <c r="E247" s="101"/>
      <c r="F247" s="101"/>
      <c r="G247" s="101"/>
    </row>
    <row r="248" spans="3:7" x14ac:dyDescent="0.25">
      <c r="C248" s="101"/>
      <c r="D248" s="101"/>
      <c r="E248" s="101"/>
      <c r="F248" s="101"/>
      <c r="G248" s="101"/>
    </row>
    <row r="249" spans="3:7" x14ac:dyDescent="0.25">
      <c r="C249" s="101"/>
      <c r="D249" s="101"/>
      <c r="E249" s="101"/>
      <c r="F249" s="101"/>
      <c r="G249" s="101"/>
    </row>
    <row r="250" spans="3:7" x14ac:dyDescent="0.25">
      <c r="C250" s="101"/>
      <c r="D250" s="101"/>
      <c r="E250" s="101"/>
      <c r="F250" s="101"/>
      <c r="G250" s="101"/>
    </row>
    <row r="251" spans="3:7" x14ac:dyDescent="0.25">
      <c r="C251" s="101"/>
      <c r="D251" s="101"/>
      <c r="E251" s="101"/>
      <c r="F251" s="101"/>
      <c r="G251" s="101"/>
    </row>
    <row r="252" spans="3:7" x14ac:dyDescent="0.25">
      <c r="C252" s="101"/>
      <c r="D252" s="101"/>
      <c r="E252" s="101"/>
      <c r="F252" s="101"/>
      <c r="G252" s="101"/>
    </row>
    <row r="253" spans="3:7" x14ac:dyDescent="0.25">
      <c r="C253" s="101"/>
      <c r="D253" s="101"/>
      <c r="E253" s="101"/>
      <c r="F253" s="101"/>
      <c r="G253" s="101"/>
    </row>
    <row r="254" spans="3:7" x14ac:dyDescent="0.25">
      <c r="C254" s="101"/>
      <c r="D254" s="101"/>
      <c r="E254" s="101"/>
      <c r="F254" s="101"/>
      <c r="G254" s="101"/>
    </row>
    <row r="255" spans="3:7" x14ac:dyDescent="0.25">
      <c r="C255" s="101"/>
      <c r="D255" s="101"/>
      <c r="E255" s="101"/>
      <c r="F255" s="101"/>
      <c r="G255" s="101"/>
    </row>
    <row r="256" spans="3:7" x14ac:dyDescent="0.25">
      <c r="C256" s="101"/>
      <c r="D256" s="101"/>
      <c r="E256" s="101"/>
      <c r="F256" s="101"/>
      <c r="G256" s="101"/>
    </row>
    <row r="257" spans="3:7" x14ac:dyDescent="0.25">
      <c r="C257" s="101"/>
      <c r="D257" s="101"/>
      <c r="E257" s="101"/>
      <c r="F257" s="101"/>
      <c r="G257" s="101"/>
    </row>
    <row r="258" spans="3:7" x14ac:dyDescent="0.25">
      <c r="C258" s="101"/>
      <c r="D258" s="101"/>
      <c r="E258" s="101"/>
      <c r="F258" s="101"/>
      <c r="G258" s="101"/>
    </row>
    <row r="259" spans="3:7" x14ac:dyDescent="0.25">
      <c r="C259" s="101"/>
      <c r="D259" s="101"/>
      <c r="E259" s="101"/>
      <c r="F259" s="101"/>
      <c r="G259" s="101"/>
    </row>
    <row r="260" spans="3:7" x14ac:dyDescent="0.25">
      <c r="C260" s="101"/>
      <c r="D260" s="101"/>
      <c r="E260" s="101"/>
      <c r="F260" s="101"/>
      <c r="G260" s="101"/>
    </row>
    <row r="261" spans="3:7" x14ac:dyDescent="0.25">
      <c r="C261" s="101"/>
      <c r="D261" s="101"/>
      <c r="E261" s="101"/>
      <c r="F261" s="101"/>
      <c r="G261" s="101"/>
    </row>
    <row r="262" spans="3:7" x14ac:dyDescent="0.25">
      <c r="C262" s="101"/>
      <c r="D262" s="101"/>
      <c r="E262" s="101"/>
      <c r="F262" s="101"/>
      <c r="G262" s="101"/>
    </row>
    <row r="263" spans="3:7" x14ac:dyDescent="0.25">
      <c r="C263" s="101"/>
      <c r="D263" s="101"/>
      <c r="E263" s="101"/>
      <c r="F263" s="101"/>
      <c r="G263" s="101"/>
    </row>
    <row r="264" spans="3:7" x14ac:dyDescent="0.25">
      <c r="C264" s="101"/>
      <c r="D264" s="101"/>
      <c r="E264" s="101"/>
      <c r="F264" s="101"/>
      <c r="G264" s="101"/>
    </row>
    <row r="265" spans="3:7" x14ac:dyDescent="0.25">
      <c r="C265" s="101"/>
      <c r="D265" s="101"/>
      <c r="E265" s="101"/>
      <c r="F265" s="101"/>
      <c r="G265" s="101"/>
    </row>
    <row r="266" spans="3:7" x14ac:dyDescent="0.25">
      <c r="C266" s="101"/>
      <c r="D266" s="101"/>
      <c r="E266" s="101"/>
      <c r="F266" s="101"/>
      <c r="G266" s="101"/>
    </row>
    <row r="267" spans="3:7" x14ac:dyDescent="0.25">
      <c r="C267" s="101"/>
      <c r="D267" s="101"/>
      <c r="E267" s="101"/>
      <c r="F267" s="101"/>
      <c r="G267" s="101"/>
    </row>
    <row r="268" spans="3:7" x14ac:dyDescent="0.25">
      <c r="C268" s="101"/>
      <c r="D268" s="101"/>
      <c r="E268" s="101"/>
      <c r="F268" s="101"/>
      <c r="G268" s="101"/>
    </row>
    <row r="269" spans="3:7" x14ac:dyDescent="0.25">
      <c r="C269" s="101"/>
      <c r="D269" s="101"/>
      <c r="E269" s="101"/>
      <c r="F269" s="101"/>
      <c r="G269" s="101"/>
    </row>
    <row r="270" spans="3:7" x14ac:dyDescent="0.25">
      <c r="C270" s="101"/>
      <c r="D270" s="101"/>
      <c r="E270" s="101"/>
      <c r="F270" s="101"/>
      <c r="G270" s="101"/>
    </row>
    <row r="271" spans="3:7" x14ac:dyDescent="0.25">
      <c r="C271" s="101"/>
      <c r="D271" s="101"/>
      <c r="E271" s="101"/>
      <c r="F271" s="101"/>
      <c r="G271" s="101"/>
    </row>
    <row r="272" spans="3:7" x14ac:dyDescent="0.25">
      <c r="C272" s="101"/>
      <c r="D272" s="101"/>
      <c r="E272" s="101"/>
      <c r="F272" s="101"/>
      <c r="G272" s="101"/>
    </row>
    <row r="273" spans="3:7" x14ac:dyDescent="0.25">
      <c r="C273" s="101"/>
      <c r="D273" s="101"/>
      <c r="E273" s="101"/>
      <c r="F273" s="101"/>
      <c r="G273" s="101"/>
    </row>
    <row r="274" spans="3:7" x14ac:dyDescent="0.25">
      <c r="C274" s="101"/>
      <c r="D274" s="101"/>
      <c r="E274" s="101"/>
      <c r="F274" s="101"/>
      <c r="G274" s="101"/>
    </row>
    <row r="275" spans="3:7" x14ac:dyDescent="0.25">
      <c r="C275" s="101"/>
      <c r="D275" s="101"/>
      <c r="E275" s="101"/>
      <c r="F275" s="101"/>
      <c r="G275" s="101"/>
    </row>
    <row r="276" spans="3:7" x14ac:dyDescent="0.25">
      <c r="C276" s="101"/>
      <c r="D276" s="101"/>
      <c r="E276" s="101"/>
      <c r="F276" s="101"/>
      <c r="G276" s="101"/>
    </row>
    <row r="277" spans="3:7" x14ac:dyDescent="0.25">
      <c r="C277" s="101"/>
      <c r="D277" s="101"/>
      <c r="E277" s="101"/>
      <c r="F277" s="101"/>
      <c r="G277" s="101"/>
    </row>
    <row r="278" spans="3:7" x14ac:dyDescent="0.25">
      <c r="C278" s="101"/>
      <c r="D278" s="101"/>
      <c r="E278" s="101"/>
      <c r="F278" s="101"/>
      <c r="G278" s="101"/>
    </row>
    <row r="279" spans="3:7" x14ac:dyDescent="0.25">
      <c r="C279" s="101"/>
      <c r="D279" s="101"/>
      <c r="E279" s="101"/>
      <c r="F279" s="101"/>
      <c r="G279" s="101"/>
    </row>
    <row r="280" spans="3:7" x14ac:dyDescent="0.25">
      <c r="C280" s="101"/>
      <c r="D280" s="101"/>
      <c r="E280" s="101"/>
      <c r="F280" s="101"/>
      <c r="G280" s="101"/>
    </row>
    <row r="281" spans="3:7" x14ac:dyDescent="0.25">
      <c r="C281" s="101"/>
      <c r="D281" s="101"/>
      <c r="E281" s="101"/>
      <c r="F281" s="101"/>
      <c r="G281" s="101"/>
    </row>
    <row r="282" spans="3:7" x14ac:dyDescent="0.25">
      <c r="C282" s="101"/>
      <c r="D282" s="101"/>
      <c r="E282" s="101"/>
      <c r="F282" s="101"/>
      <c r="G282" s="101"/>
    </row>
    <row r="283" spans="3:7" x14ac:dyDescent="0.25">
      <c r="C283" s="101"/>
      <c r="D283" s="101"/>
      <c r="E283" s="101"/>
      <c r="F283" s="101"/>
      <c r="G283" s="101"/>
    </row>
    <row r="284" spans="3:7" x14ac:dyDescent="0.25">
      <c r="C284" s="101"/>
      <c r="D284" s="101"/>
      <c r="E284" s="101"/>
      <c r="F284" s="101"/>
      <c r="G284" s="101"/>
    </row>
    <row r="285" spans="3:7" x14ac:dyDescent="0.25">
      <c r="C285" s="101"/>
      <c r="D285" s="101"/>
      <c r="E285" s="101"/>
      <c r="F285" s="101"/>
      <c r="G285" s="101"/>
    </row>
    <row r="286" spans="3:7" x14ac:dyDescent="0.25">
      <c r="C286" s="101"/>
      <c r="D286" s="101"/>
      <c r="E286" s="101"/>
      <c r="F286" s="101"/>
      <c r="G286" s="101"/>
    </row>
    <row r="287" spans="3:7" x14ac:dyDescent="0.25">
      <c r="C287" s="101"/>
      <c r="D287" s="101"/>
      <c r="E287" s="101"/>
      <c r="F287" s="101"/>
      <c r="G287" s="101"/>
    </row>
    <row r="288" spans="3:7" x14ac:dyDescent="0.25">
      <c r="C288" s="101"/>
      <c r="D288" s="101"/>
      <c r="E288" s="101"/>
      <c r="F288" s="101"/>
      <c r="G288" s="101"/>
    </row>
    <row r="289" spans="3:7" x14ac:dyDescent="0.25">
      <c r="C289" s="101"/>
      <c r="D289" s="101"/>
      <c r="E289" s="101"/>
      <c r="F289" s="101"/>
      <c r="G289" s="101"/>
    </row>
    <row r="290" spans="3:7" x14ac:dyDescent="0.25">
      <c r="C290" s="101"/>
      <c r="D290" s="101"/>
      <c r="E290" s="101"/>
      <c r="F290" s="101"/>
      <c r="G290" s="101"/>
    </row>
    <row r="291" spans="3:7" x14ac:dyDescent="0.25">
      <c r="C291" s="101"/>
      <c r="D291" s="101"/>
      <c r="E291" s="101"/>
      <c r="F291" s="101"/>
      <c r="G291" s="101"/>
    </row>
    <row r="292" spans="3:7" x14ac:dyDescent="0.25">
      <c r="C292" s="101"/>
      <c r="D292" s="101"/>
      <c r="E292" s="101"/>
      <c r="F292" s="101"/>
      <c r="G292" s="101"/>
    </row>
    <row r="293" spans="3:7" x14ac:dyDescent="0.25">
      <c r="C293" s="101"/>
      <c r="D293" s="101"/>
      <c r="E293" s="101"/>
      <c r="F293" s="101"/>
      <c r="G293" s="101"/>
    </row>
    <row r="294" spans="3:7" x14ac:dyDescent="0.25">
      <c r="C294" s="101"/>
      <c r="D294" s="101"/>
      <c r="E294" s="101"/>
      <c r="F294" s="101"/>
      <c r="G294" s="101"/>
    </row>
    <row r="295" spans="3:7" x14ac:dyDescent="0.25">
      <c r="C295" s="101"/>
      <c r="D295" s="101"/>
      <c r="E295" s="101"/>
      <c r="F295" s="101"/>
      <c r="G295" s="101"/>
    </row>
    <row r="296" spans="3:7" x14ac:dyDescent="0.25">
      <c r="C296" s="101"/>
      <c r="D296" s="101"/>
      <c r="E296" s="101"/>
      <c r="F296" s="101"/>
      <c r="G296" s="101"/>
    </row>
    <row r="297" spans="3:7" x14ac:dyDescent="0.25">
      <c r="C297" s="101"/>
      <c r="D297" s="101"/>
      <c r="E297" s="101"/>
      <c r="F297" s="101"/>
      <c r="G297" s="101"/>
    </row>
    <row r="298" spans="3:7" x14ac:dyDescent="0.25">
      <c r="C298" s="101"/>
      <c r="D298" s="101"/>
      <c r="E298" s="101"/>
      <c r="F298" s="101"/>
      <c r="G298" s="101"/>
    </row>
    <row r="299" spans="3:7" x14ac:dyDescent="0.25">
      <c r="C299" s="101"/>
      <c r="D299" s="101"/>
      <c r="E299" s="101"/>
      <c r="F299" s="101"/>
      <c r="G299" s="101"/>
    </row>
    <row r="300" spans="3:7" x14ac:dyDescent="0.25">
      <c r="C300" s="101"/>
      <c r="D300" s="101"/>
      <c r="E300" s="101"/>
      <c r="F300" s="101"/>
      <c r="G300" s="101"/>
    </row>
    <row r="301" spans="3:7" x14ac:dyDescent="0.25">
      <c r="C301" s="101"/>
      <c r="D301" s="101"/>
      <c r="E301" s="101"/>
      <c r="F301" s="101"/>
      <c r="G301" s="101"/>
    </row>
    <row r="302" spans="3:7" x14ac:dyDescent="0.25">
      <c r="C302" s="101"/>
      <c r="D302" s="101"/>
      <c r="E302" s="101"/>
      <c r="F302" s="101"/>
      <c r="G302" s="101"/>
    </row>
    <row r="303" spans="3:7" x14ac:dyDescent="0.25">
      <c r="C303" s="101"/>
      <c r="D303" s="101"/>
      <c r="E303" s="101"/>
      <c r="F303" s="101"/>
      <c r="G303" s="101"/>
    </row>
    <row r="304" spans="3:7" x14ac:dyDescent="0.25">
      <c r="C304" s="101"/>
      <c r="D304" s="101"/>
      <c r="E304" s="101"/>
      <c r="F304" s="101"/>
      <c r="G304" s="101"/>
    </row>
    <row r="305" spans="3:7" x14ac:dyDescent="0.25">
      <c r="C305" s="101"/>
      <c r="D305" s="101"/>
      <c r="E305" s="101"/>
      <c r="F305" s="101"/>
      <c r="G305" s="101"/>
    </row>
    <row r="306" spans="3:7" x14ac:dyDescent="0.25">
      <c r="C306" s="101"/>
      <c r="D306" s="101"/>
      <c r="E306" s="101"/>
      <c r="F306" s="101"/>
      <c r="G306" s="101"/>
    </row>
    <row r="307" spans="3:7" x14ac:dyDescent="0.25">
      <c r="C307" s="101"/>
      <c r="D307" s="101"/>
      <c r="E307" s="101"/>
      <c r="F307" s="101"/>
      <c r="G307" s="101"/>
    </row>
    <row r="308" spans="3:7" x14ac:dyDescent="0.25">
      <c r="C308" s="101"/>
      <c r="D308" s="101"/>
      <c r="E308" s="101"/>
      <c r="F308" s="101"/>
      <c r="G308" s="101"/>
    </row>
    <row r="309" spans="3:7" x14ac:dyDescent="0.25">
      <c r="C309" s="101"/>
      <c r="D309" s="101"/>
      <c r="E309" s="101"/>
      <c r="F309" s="101"/>
      <c r="G309" s="101"/>
    </row>
    <row r="310" spans="3:7" x14ac:dyDescent="0.25">
      <c r="C310" s="101"/>
      <c r="D310" s="101"/>
      <c r="E310" s="101"/>
      <c r="F310" s="101"/>
      <c r="G310" s="101"/>
    </row>
    <row r="311" spans="3:7" x14ac:dyDescent="0.25">
      <c r="C311" s="101"/>
      <c r="D311" s="101"/>
      <c r="E311" s="101"/>
      <c r="F311" s="101"/>
      <c r="G311" s="101"/>
    </row>
    <row r="312" spans="3:7" x14ac:dyDescent="0.25">
      <c r="C312" s="101"/>
      <c r="D312" s="101"/>
      <c r="E312" s="101"/>
      <c r="F312" s="101"/>
      <c r="G312" s="101"/>
    </row>
    <row r="313" spans="3:7" x14ac:dyDescent="0.25">
      <c r="C313" s="101"/>
      <c r="D313" s="101"/>
      <c r="E313" s="101"/>
      <c r="F313" s="101"/>
      <c r="G313" s="101"/>
    </row>
    <row r="314" spans="3:7" x14ac:dyDescent="0.25">
      <c r="C314" s="101"/>
      <c r="D314" s="101"/>
      <c r="E314" s="101"/>
      <c r="F314" s="101"/>
      <c r="G314" s="101"/>
    </row>
    <row r="315" spans="3:7" x14ac:dyDescent="0.25">
      <c r="C315" s="101"/>
      <c r="D315" s="101"/>
      <c r="E315" s="101"/>
      <c r="F315" s="101"/>
      <c r="G315" s="101"/>
    </row>
    <row r="316" spans="3:7" x14ac:dyDescent="0.25">
      <c r="C316" s="101"/>
      <c r="D316" s="101"/>
      <c r="E316" s="101"/>
      <c r="F316" s="101"/>
      <c r="G316" s="101"/>
    </row>
    <row r="317" spans="3:7" x14ac:dyDescent="0.25">
      <c r="C317" s="101"/>
      <c r="D317" s="101"/>
      <c r="E317" s="101"/>
      <c r="F317" s="101"/>
      <c r="G317" s="101"/>
    </row>
    <row r="318" spans="3:7" x14ac:dyDescent="0.25">
      <c r="C318" s="101"/>
      <c r="D318" s="101"/>
      <c r="E318" s="101"/>
      <c r="F318" s="101"/>
      <c r="G318" s="101"/>
    </row>
    <row r="319" spans="3:7" x14ac:dyDescent="0.25">
      <c r="C319" s="101"/>
      <c r="D319" s="101"/>
      <c r="E319" s="101"/>
      <c r="F319" s="101"/>
      <c r="G319" s="101"/>
    </row>
    <row r="320" spans="3:7" x14ac:dyDescent="0.25">
      <c r="C320" s="101"/>
      <c r="D320" s="101"/>
      <c r="E320" s="101"/>
      <c r="F320" s="101"/>
      <c r="G320" s="101"/>
    </row>
    <row r="321" spans="3:7" x14ac:dyDescent="0.25">
      <c r="C321" s="101"/>
      <c r="D321" s="101"/>
      <c r="E321" s="101"/>
      <c r="F321" s="101"/>
      <c r="G321" s="101"/>
    </row>
    <row r="322" spans="3:7" x14ac:dyDescent="0.25">
      <c r="C322" s="101"/>
      <c r="D322" s="101"/>
      <c r="E322" s="101"/>
      <c r="F322" s="101"/>
      <c r="G322" s="101"/>
    </row>
    <row r="323" spans="3:7" x14ac:dyDescent="0.25">
      <c r="C323" s="101"/>
      <c r="D323" s="101"/>
      <c r="E323" s="101"/>
      <c r="F323" s="101"/>
      <c r="G323" s="101"/>
    </row>
    <row r="324" spans="3:7" x14ac:dyDescent="0.25">
      <c r="C324" s="101"/>
      <c r="D324" s="101"/>
      <c r="E324" s="101"/>
      <c r="F324" s="101"/>
      <c r="G324" s="101"/>
    </row>
    <row r="325" spans="3:7" x14ac:dyDescent="0.25">
      <c r="C325" s="101"/>
      <c r="D325" s="101"/>
      <c r="E325" s="101"/>
      <c r="F325" s="101"/>
      <c r="G325" s="101"/>
    </row>
    <row r="326" spans="3:7" x14ac:dyDescent="0.25">
      <c r="C326" s="101"/>
      <c r="D326" s="101"/>
      <c r="E326" s="101"/>
      <c r="F326" s="101"/>
      <c r="G326" s="101"/>
    </row>
    <row r="327" spans="3:7" x14ac:dyDescent="0.25">
      <c r="C327" s="101"/>
      <c r="D327" s="101"/>
      <c r="E327" s="101"/>
      <c r="F327" s="101"/>
      <c r="G327" s="101"/>
    </row>
    <row r="328" spans="3:7" x14ac:dyDescent="0.25">
      <c r="C328" s="101"/>
      <c r="D328" s="101"/>
      <c r="E328" s="101"/>
      <c r="F328" s="101"/>
      <c r="G328" s="101"/>
    </row>
    <row r="329" spans="3:7" x14ac:dyDescent="0.25">
      <c r="C329" s="101"/>
      <c r="D329" s="101"/>
      <c r="E329" s="101"/>
      <c r="F329" s="101"/>
      <c r="G329" s="101"/>
    </row>
    <row r="330" spans="3:7" x14ac:dyDescent="0.25">
      <c r="C330" s="101"/>
      <c r="D330" s="101"/>
      <c r="E330" s="101"/>
      <c r="F330" s="101"/>
      <c r="G330" s="101"/>
    </row>
    <row r="331" spans="3:7" x14ac:dyDescent="0.25">
      <c r="C331" s="101"/>
      <c r="D331" s="101"/>
      <c r="E331" s="101"/>
      <c r="F331" s="101"/>
      <c r="G331" s="101"/>
    </row>
    <row r="332" spans="3:7" x14ac:dyDescent="0.25">
      <c r="C332" s="101"/>
      <c r="D332" s="101"/>
      <c r="E332" s="101"/>
      <c r="F332" s="101"/>
      <c r="G332" s="101"/>
    </row>
    <row r="333" spans="3:7" x14ac:dyDescent="0.25">
      <c r="C333" s="101"/>
      <c r="D333" s="101"/>
      <c r="E333" s="101"/>
      <c r="F333" s="101"/>
      <c r="G333" s="101"/>
    </row>
    <row r="334" spans="3:7" x14ac:dyDescent="0.25">
      <c r="C334" s="101"/>
      <c r="D334" s="101"/>
      <c r="E334" s="101"/>
      <c r="F334" s="101"/>
      <c r="G334" s="101"/>
    </row>
    <row r="335" spans="3:7" x14ac:dyDescent="0.25">
      <c r="C335" s="101"/>
      <c r="D335" s="101"/>
      <c r="E335" s="101"/>
      <c r="F335" s="101"/>
      <c r="G335" s="101"/>
    </row>
    <row r="336" spans="3:7" x14ac:dyDescent="0.25">
      <c r="C336" s="101"/>
      <c r="D336" s="101"/>
      <c r="E336" s="101"/>
      <c r="F336" s="101"/>
      <c r="G336" s="101"/>
    </row>
    <row r="337" spans="3:7" x14ac:dyDescent="0.25">
      <c r="C337" s="101"/>
      <c r="D337" s="101"/>
      <c r="E337" s="101"/>
      <c r="F337" s="101"/>
      <c r="G337" s="101"/>
    </row>
    <row r="338" spans="3:7" x14ac:dyDescent="0.25">
      <c r="C338" s="101"/>
      <c r="D338" s="101"/>
      <c r="E338" s="101"/>
      <c r="F338" s="101"/>
      <c r="G338" s="101"/>
    </row>
    <row r="339" spans="3:7" x14ac:dyDescent="0.25">
      <c r="C339" s="101"/>
      <c r="D339" s="101"/>
      <c r="E339" s="101"/>
      <c r="F339" s="101"/>
      <c r="G339" s="101"/>
    </row>
    <row r="340" spans="3:7" x14ac:dyDescent="0.25">
      <c r="C340" s="101"/>
      <c r="D340" s="101"/>
      <c r="E340" s="101"/>
      <c r="F340" s="101"/>
      <c r="G340" s="101"/>
    </row>
    <row r="341" spans="3:7" x14ac:dyDescent="0.25">
      <c r="C341" s="101"/>
      <c r="D341" s="101"/>
      <c r="E341" s="101"/>
      <c r="F341" s="101"/>
      <c r="G341" s="101"/>
    </row>
    <row r="342" spans="3:7" x14ac:dyDescent="0.25">
      <c r="C342" s="101"/>
      <c r="D342" s="101"/>
      <c r="E342" s="101"/>
      <c r="F342" s="101"/>
      <c r="G342" s="101"/>
    </row>
    <row r="343" spans="3:7" x14ac:dyDescent="0.25">
      <c r="C343" s="101"/>
      <c r="D343" s="101"/>
      <c r="E343" s="101"/>
      <c r="F343" s="101"/>
      <c r="G343" s="101"/>
    </row>
    <row r="344" spans="3:7" x14ac:dyDescent="0.25">
      <c r="C344" s="101"/>
      <c r="D344" s="101"/>
      <c r="E344" s="101"/>
      <c r="F344" s="101"/>
      <c r="G344" s="101"/>
    </row>
    <row r="345" spans="3:7" x14ac:dyDescent="0.25">
      <c r="C345" s="101"/>
      <c r="D345" s="101"/>
      <c r="E345" s="101"/>
      <c r="F345" s="101"/>
      <c r="G345" s="101"/>
    </row>
    <row r="346" spans="3:7" x14ac:dyDescent="0.25">
      <c r="C346" s="101"/>
      <c r="D346" s="101"/>
      <c r="E346" s="101"/>
      <c r="F346" s="101"/>
      <c r="G346" s="101"/>
    </row>
    <row r="347" spans="3:7" x14ac:dyDescent="0.25">
      <c r="C347" s="101"/>
      <c r="D347" s="101"/>
      <c r="E347" s="101"/>
      <c r="F347" s="101"/>
      <c r="G347" s="101"/>
    </row>
    <row r="348" spans="3:7" x14ac:dyDescent="0.25">
      <c r="C348" s="101"/>
      <c r="D348" s="101"/>
      <c r="E348" s="101"/>
      <c r="F348" s="101"/>
      <c r="G348" s="101"/>
    </row>
    <row r="349" spans="3:7" x14ac:dyDescent="0.25">
      <c r="C349" s="101"/>
      <c r="D349" s="101"/>
      <c r="E349" s="101"/>
      <c r="F349" s="101"/>
      <c r="G349" s="101"/>
    </row>
    <row r="350" spans="3:7" x14ac:dyDescent="0.25">
      <c r="C350" s="101"/>
      <c r="D350" s="101"/>
      <c r="E350" s="101"/>
      <c r="F350" s="101"/>
      <c r="G350" s="101"/>
    </row>
    <row r="351" spans="3:7" x14ac:dyDescent="0.25">
      <c r="C351" s="101"/>
      <c r="D351" s="101"/>
      <c r="E351" s="101"/>
      <c r="F351" s="101"/>
      <c r="G351" s="101"/>
    </row>
    <row r="352" spans="3:7" x14ac:dyDescent="0.25">
      <c r="C352" s="101"/>
      <c r="D352" s="101"/>
      <c r="E352" s="101"/>
      <c r="F352" s="101"/>
      <c r="G352" s="101"/>
    </row>
    <row r="353" spans="3:7" x14ac:dyDescent="0.25">
      <c r="C353" s="101"/>
      <c r="D353" s="101"/>
      <c r="E353" s="101"/>
      <c r="F353" s="101"/>
      <c r="G353" s="101"/>
    </row>
    <row r="354" spans="3:7" x14ac:dyDescent="0.25">
      <c r="C354" s="101"/>
      <c r="D354" s="101"/>
      <c r="E354" s="101"/>
      <c r="F354" s="101"/>
      <c r="G354" s="101"/>
    </row>
    <row r="355" spans="3:7" x14ac:dyDescent="0.25">
      <c r="C355" s="101"/>
      <c r="D355" s="101"/>
      <c r="E355" s="101"/>
      <c r="F355" s="101"/>
      <c r="G355" s="101"/>
    </row>
    <row r="356" spans="3:7" x14ac:dyDescent="0.25">
      <c r="C356" s="101"/>
      <c r="D356" s="101"/>
      <c r="E356" s="101"/>
      <c r="F356" s="101"/>
      <c r="G356" s="10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131</v>
      </c>
      <c r="B2" t="s">
        <v>132</v>
      </c>
      <c r="C2" t="s">
        <v>76</v>
      </c>
      <c r="D2" t="s">
        <v>134</v>
      </c>
      <c r="E2">
        <v>5</v>
      </c>
      <c r="F2" t="s">
        <v>135</v>
      </c>
      <c r="G2" t="s">
        <v>136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430.89926500000001</v>
      </c>
      <c r="AV2">
        <v>433.51572599999997</v>
      </c>
      <c r="AW2">
        <v>436.18250749999999</v>
      </c>
      <c r="AX2">
        <v>438.81613750000002</v>
      </c>
      <c r="AY2">
        <v>441.48621300000002</v>
      </c>
      <c r="AZ2">
        <v>444.1961685</v>
      </c>
      <c r="BA2">
        <v>446.81439799999998</v>
      </c>
      <c r="BB2">
        <v>449.46368799999999</v>
      </c>
      <c r="BC2">
        <v>452.14945949999998</v>
      </c>
      <c r="BD2">
        <v>454.83295249999998</v>
      </c>
      <c r="BE2">
        <v>457.49113499999999</v>
      </c>
      <c r="BF2">
        <v>460.14853900000003</v>
      </c>
      <c r="BG2">
        <v>462.80627850000002</v>
      </c>
      <c r="BH2">
        <v>465.46347200000002</v>
      </c>
      <c r="BI2">
        <v>468.11990250000002</v>
      </c>
      <c r="BJ2">
        <v>470.73879349999999</v>
      </c>
      <c r="BK2">
        <v>473.34058199999998</v>
      </c>
      <c r="BL2">
        <v>475.90323000000001</v>
      </c>
      <c r="BM2">
        <v>478.49391500000002</v>
      </c>
      <c r="BN2">
        <v>481.03832899999998</v>
      </c>
      <c r="BO2">
        <v>483.57399950000001</v>
      </c>
      <c r="BP2">
        <v>486.13893899999999</v>
      </c>
      <c r="BQ2">
        <v>488.70772349999999</v>
      </c>
      <c r="BR2">
        <v>491.24659500000001</v>
      </c>
      <c r="BS2">
        <v>493.75781749999999</v>
      </c>
      <c r="BT2">
        <v>496.220575</v>
      </c>
      <c r="BU2">
        <v>498.64241099999998</v>
      </c>
      <c r="BV2">
        <v>501.00294150000002</v>
      </c>
      <c r="BW2">
        <v>503.31795349999999</v>
      </c>
      <c r="BX2">
        <v>505.66190349999999</v>
      </c>
      <c r="BY2">
        <v>507.9534845</v>
      </c>
      <c r="BZ2">
        <v>510.20077900000001</v>
      </c>
      <c r="CA2">
        <v>512.41960500000005</v>
      </c>
      <c r="CB2">
        <v>514.59409900000003</v>
      </c>
      <c r="CC2">
        <v>516.73660749999999</v>
      </c>
      <c r="CD2">
        <v>518.80991100000006</v>
      </c>
      <c r="CE2">
        <v>520.8299955</v>
      </c>
      <c r="CF2">
        <v>522.79959599999995</v>
      </c>
      <c r="CG2">
        <v>524.7188175</v>
      </c>
      <c r="CH2">
        <v>526.60753099999999</v>
      </c>
      <c r="CI2">
        <v>528.46858599999996</v>
      </c>
      <c r="CJ2">
        <v>530.28923799999995</v>
      </c>
      <c r="CK2">
        <v>532.06764299999998</v>
      </c>
      <c r="CL2">
        <v>533.79391699999996</v>
      </c>
      <c r="CM2">
        <v>535.4715185</v>
      </c>
      <c r="CN2">
        <v>537.05854350000004</v>
      </c>
      <c r="CO2">
        <v>538.54339349999998</v>
      </c>
      <c r="CP2">
        <v>539.95426550000002</v>
      </c>
      <c r="CQ2">
        <v>541.28638000000001</v>
      </c>
      <c r="CR2">
        <v>542.54086150000001</v>
      </c>
      <c r="CS2">
        <v>543.7188635</v>
      </c>
      <c r="CT2">
        <v>544.82328399999994</v>
      </c>
      <c r="CU2">
        <v>545.85806100000002</v>
      </c>
      <c r="CV2">
        <v>546.82490800000005</v>
      </c>
      <c r="CW2">
        <v>547.72362450000003</v>
      </c>
      <c r="CX2">
        <v>548.52608499999997</v>
      </c>
      <c r="CY2">
        <v>549.23433650000004</v>
      </c>
      <c r="CZ2">
        <v>549.847263</v>
      </c>
      <c r="DA2">
        <v>550.36715300000003</v>
      </c>
      <c r="DB2">
        <v>550.79299700000001</v>
      </c>
      <c r="DC2">
        <v>551.12755149999998</v>
      </c>
      <c r="DD2">
        <v>551.37449400000003</v>
      </c>
      <c r="DE2">
        <v>551.53596149999998</v>
      </c>
      <c r="DF2">
        <v>551.61529199999995</v>
      </c>
      <c r="DG2">
        <v>551.61625400000003</v>
      </c>
      <c r="DH2">
        <v>551.58615799999995</v>
      </c>
      <c r="DI2">
        <v>551.52306999999996</v>
      </c>
      <c r="DJ2">
        <v>551.42006249999997</v>
      </c>
      <c r="DK2">
        <v>551.27294800000004</v>
      </c>
      <c r="DL2">
        <v>551.08885899999996</v>
      </c>
      <c r="DM2">
        <v>550.87431900000001</v>
      </c>
      <c r="DN2">
        <v>550.61934199999996</v>
      </c>
      <c r="DO2">
        <v>550.32460749999996</v>
      </c>
      <c r="DP2">
        <v>549.99107400000003</v>
      </c>
    </row>
    <row r="3" spans="1:120" x14ac:dyDescent="0.25">
      <c r="A3" t="s">
        <v>131</v>
      </c>
      <c r="B3" t="s">
        <v>132</v>
      </c>
      <c r="C3" t="s">
        <v>76</v>
      </c>
      <c r="D3" t="s">
        <v>134</v>
      </c>
      <c r="E3">
        <v>5</v>
      </c>
      <c r="F3" t="s">
        <v>137</v>
      </c>
      <c r="G3" t="s">
        <v>138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 s="101">
        <v>1.1204362299999999</v>
      </c>
      <c r="AT3" s="101">
        <v>1.1389768870000001</v>
      </c>
      <c r="AU3">
        <v>1.1560518870000001</v>
      </c>
      <c r="AV3">
        <v>1.176012005</v>
      </c>
      <c r="AW3">
        <v>1.1966543380000001</v>
      </c>
      <c r="AX3" s="101">
        <v>1.213187574</v>
      </c>
      <c r="AY3" s="101">
        <v>1.2316796130000001</v>
      </c>
      <c r="AZ3">
        <v>1.2560283189999999</v>
      </c>
      <c r="BA3">
        <v>1.281399191</v>
      </c>
      <c r="BB3">
        <v>1.3114012500000001</v>
      </c>
      <c r="BC3">
        <v>1.3414273379999999</v>
      </c>
      <c r="BD3">
        <v>1.369804858</v>
      </c>
      <c r="BE3">
        <v>1.392331319</v>
      </c>
      <c r="BF3">
        <v>1.410762093</v>
      </c>
      <c r="BG3">
        <v>1.423440093</v>
      </c>
      <c r="BH3">
        <v>1.438638828</v>
      </c>
      <c r="BI3">
        <v>1.459246681</v>
      </c>
      <c r="BJ3">
        <v>1.477138289</v>
      </c>
      <c r="BK3">
        <v>1.4972883189999999</v>
      </c>
      <c r="BL3">
        <v>1.5144633190000001</v>
      </c>
      <c r="BM3">
        <v>1.534816701</v>
      </c>
      <c r="BN3">
        <v>1.563551975</v>
      </c>
      <c r="BO3">
        <v>1.592351289</v>
      </c>
      <c r="BP3">
        <v>1.615237789</v>
      </c>
      <c r="BQ3">
        <v>1.633030005</v>
      </c>
      <c r="BR3">
        <v>1.6453665049999999</v>
      </c>
      <c r="BS3">
        <v>1.6557600050000001</v>
      </c>
      <c r="BT3">
        <v>1.6657577210000001</v>
      </c>
      <c r="BU3">
        <v>1.675757221</v>
      </c>
      <c r="BV3">
        <v>1.6897578090000001</v>
      </c>
      <c r="BW3">
        <v>1.707584515</v>
      </c>
      <c r="BX3">
        <v>1.7273045149999999</v>
      </c>
      <c r="BY3">
        <v>1.745441515</v>
      </c>
      <c r="BZ3">
        <v>1.763016015</v>
      </c>
      <c r="CA3">
        <v>1.77868274</v>
      </c>
      <c r="CB3">
        <v>1.789265858</v>
      </c>
      <c r="CC3">
        <v>1.799369387</v>
      </c>
      <c r="CD3">
        <v>1.809702554</v>
      </c>
      <c r="CE3">
        <v>1.815173054</v>
      </c>
      <c r="CF3">
        <v>1.821370554</v>
      </c>
      <c r="CG3">
        <v>1.8293380539999999</v>
      </c>
      <c r="CH3">
        <v>1.8431560250000001</v>
      </c>
      <c r="CI3">
        <v>1.8598040250000001</v>
      </c>
      <c r="CJ3">
        <v>1.875416025</v>
      </c>
      <c r="CK3">
        <v>1.8866459069999999</v>
      </c>
      <c r="CL3">
        <v>1.89264224</v>
      </c>
      <c r="CM3">
        <v>1.89466074</v>
      </c>
      <c r="CN3">
        <v>1.89856527</v>
      </c>
      <c r="CO3">
        <v>1.9051887700000001</v>
      </c>
      <c r="CP3">
        <v>1.91133277</v>
      </c>
      <c r="CQ3">
        <v>1.9177182699999999</v>
      </c>
      <c r="CR3">
        <v>1.922533426</v>
      </c>
      <c r="CS3">
        <v>1.9290074260000001</v>
      </c>
      <c r="CT3">
        <v>1.9382579170000001</v>
      </c>
      <c r="CU3">
        <v>1.9472825540000001</v>
      </c>
      <c r="CV3">
        <v>1.9564249069999999</v>
      </c>
      <c r="CW3">
        <v>1.963802407</v>
      </c>
      <c r="CX3">
        <v>1.969383407</v>
      </c>
      <c r="CY3">
        <v>1.971956407</v>
      </c>
      <c r="CZ3">
        <v>1.9736409070000001</v>
      </c>
      <c r="DA3">
        <v>1.972760407</v>
      </c>
      <c r="DB3">
        <v>1.971876054</v>
      </c>
      <c r="DC3">
        <v>1.972883554</v>
      </c>
      <c r="DD3">
        <v>1.9761501909999999</v>
      </c>
      <c r="DE3">
        <v>1.982457191</v>
      </c>
      <c r="DF3">
        <v>1.9901231909999999</v>
      </c>
      <c r="DG3">
        <v>1.997863191</v>
      </c>
      <c r="DH3">
        <v>2.0061571909999998</v>
      </c>
      <c r="DI3">
        <v>2.011944191</v>
      </c>
      <c r="DJ3">
        <v>2.0152746910000001</v>
      </c>
      <c r="DK3">
        <v>2.0171715739999998</v>
      </c>
      <c r="DL3">
        <v>2.0141864850000002</v>
      </c>
      <c r="DM3">
        <v>2.0138204750000002</v>
      </c>
      <c r="DN3">
        <v>2.0108444749999999</v>
      </c>
      <c r="DO3">
        <v>2.0107004750000002</v>
      </c>
      <c r="DP3">
        <v>2.0144999750000001</v>
      </c>
    </row>
    <row r="4" spans="1:120" x14ac:dyDescent="0.25">
      <c r="A4" t="s">
        <v>131</v>
      </c>
      <c r="B4" t="s">
        <v>132</v>
      </c>
      <c r="C4" t="s">
        <v>76</v>
      </c>
      <c r="D4" t="s">
        <v>134</v>
      </c>
      <c r="E4">
        <v>17</v>
      </c>
      <c r="F4" t="s">
        <v>135</v>
      </c>
      <c r="G4" t="s">
        <v>136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434.33145080000003</v>
      </c>
      <c r="AW4">
        <v>437.06056189999998</v>
      </c>
      <c r="AX4">
        <v>439.76900490000003</v>
      </c>
      <c r="AY4">
        <v>442.49222109999999</v>
      </c>
      <c r="AZ4">
        <v>445.2259158</v>
      </c>
      <c r="BA4">
        <v>447.93050929999998</v>
      </c>
      <c r="BB4">
        <v>450.66466580000002</v>
      </c>
      <c r="BC4">
        <v>453.39187950000002</v>
      </c>
      <c r="BD4">
        <v>456.1423537</v>
      </c>
      <c r="BE4">
        <v>458.88941390000002</v>
      </c>
      <c r="BF4">
        <v>461.65052179999998</v>
      </c>
      <c r="BG4">
        <v>464.3986668</v>
      </c>
      <c r="BH4">
        <v>467.14196620000001</v>
      </c>
      <c r="BI4">
        <v>469.8826689</v>
      </c>
      <c r="BJ4">
        <v>472.63032629999998</v>
      </c>
      <c r="BK4">
        <v>475.33025739999999</v>
      </c>
      <c r="BL4">
        <v>478.02367049999998</v>
      </c>
      <c r="BM4">
        <v>480.67116729999998</v>
      </c>
      <c r="BN4">
        <v>483.32351240000003</v>
      </c>
      <c r="BO4">
        <v>486.03628689999999</v>
      </c>
      <c r="BP4">
        <v>488.68728850000002</v>
      </c>
      <c r="BQ4">
        <v>491.33225909999999</v>
      </c>
      <c r="BR4">
        <v>493.98584190000003</v>
      </c>
      <c r="BS4">
        <v>496.6317947</v>
      </c>
      <c r="BT4">
        <v>499.2278341</v>
      </c>
      <c r="BU4">
        <v>501.78302009999999</v>
      </c>
      <c r="BV4">
        <v>504.30909800000001</v>
      </c>
      <c r="BW4">
        <v>506.7513247</v>
      </c>
      <c r="BX4">
        <v>509.19182269999999</v>
      </c>
      <c r="BY4">
        <v>511.5971083</v>
      </c>
      <c r="BZ4">
        <v>513.97063500000002</v>
      </c>
      <c r="CA4">
        <v>516.29934409999998</v>
      </c>
      <c r="CB4">
        <v>518.56529939999996</v>
      </c>
      <c r="CC4">
        <v>520.80264699999998</v>
      </c>
      <c r="CD4">
        <v>523.03963590000001</v>
      </c>
      <c r="CE4">
        <v>525.1769984</v>
      </c>
      <c r="CF4">
        <v>527.27050850000001</v>
      </c>
      <c r="CG4">
        <v>529.33001760000002</v>
      </c>
      <c r="CH4">
        <v>531.35378209999999</v>
      </c>
      <c r="CI4">
        <v>533.33420369999999</v>
      </c>
      <c r="CJ4">
        <v>535.29818130000001</v>
      </c>
      <c r="CK4">
        <v>537.21328500000004</v>
      </c>
      <c r="CL4">
        <v>539.08274470000003</v>
      </c>
      <c r="CM4">
        <v>540.90238650000003</v>
      </c>
      <c r="CN4">
        <v>542.62537450000002</v>
      </c>
      <c r="CO4">
        <v>544.24427109999999</v>
      </c>
      <c r="CP4">
        <v>545.72617479999997</v>
      </c>
      <c r="CQ4">
        <v>547.11413110000001</v>
      </c>
      <c r="CR4">
        <v>548.49233609999999</v>
      </c>
      <c r="CS4">
        <v>549.79835749999995</v>
      </c>
      <c r="CT4">
        <v>551.02897519999999</v>
      </c>
      <c r="CU4">
        <v>552.18737469999996</v>
      </c>
      <c r="CV4">
        <v>553.28547179999998</v>
      </c>
      <c r="CW4">
        <v>554.3077624</v>
      </c>
      <c r="CX4">
        <v>555.20975550000003</v>
      </c>
      <c r="CY4">
        <v>556.01011559999995</v>
      </c>
      <c r="CZ4">
        <v>556.69386159999999</v>
      </c>
      <c r="DA4">
        <v>557.31248789999995</v>
      </c>
      <c r="DB4">
        <v>557.83420769999998</v>
      </c>
      <c r="DC4">
        <v>558.24348810000004</v>
      </c>
      <c r="DD4">
        <v>558.56395320000001</v>
      </c>
      <c r="DE4">
        <v>558.79749619999996</v>
      </c>
      <c r="DF4">
        <v>558.90585399999998</v>
      </c>
      <c r="DG4">
        <v>558.91562380000005</v>
      </c>
      <c r="DH4">
        <v>558.88989189999995</v>
      </c>
      <c r="DI4">
        <v>558.9146763</v>
      </c>
      <c r="DJ4">
        <v>558.91798489999996</v>
      </c>
      <c r="DK4">
        <v>558.87557079999999</v>
      </c>
      <c r="DL4">
        <v>558.78773639999997</v>
      </c>
      <c r="DM4">
        <v>558.65550299999995</v>
      </c>
      <c r="DN4">
        <v>558.47863110000003</v>
      </c>
      <c r="DO4">
        <v>558.25121760000002</v>
      </c>
      <c r="DP4">
        <v>557.99072190000004</v>
      </c>
    </row>
    <row r="5" spans="1:120" x14ac:dyDescent="0.25">
      <c r="A5" t="s">
        <v>131</v>
      </c>
      <c r="B5" t="s">
        <v>132</v>
      </c>
      <c r="C5" t="s">
        <v>76</v>
      </c>
      <c r="D5" t="s">
        <v>134</v>
      </c>
      <c r="E5">
        <v>17</v>
      </c>
      <c r="F5" t="s">
        <v>137</v>
      </c>
      <c r="G5" t="s">
        <v>138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1.2615266009999999</v>
      </c>
      <c r="AU5">
        <v>1.283802219</v>
      </c>
      <c r="AV5">
        <v>1.3054606520000001</v>
      </c>
      <c r="AW5">
        <v>1.326357172</v>
      </c>
      <c r="AX5">
        <v>1.346514915</v>
      </c>
      <c r="AY5">
        <v>1.3656872419999999</v>
      </c>
      <c r="AZ5">
        <v>1.387321217</v>
      </c>
      <c r="BA5">
        <v>1.4125418009999999</v>
      </c>
      <c r="BB5">
        <v>1.445223672</v>
      </c>
      <c r="BC5">
        <v>1.475327107</v>
      </c>
      <c r="BD5">
        <v>1.5074798380000001</v>
      </c>
      <c r="BE5">
        <v>1.5323477599999999</v>
      </c>
      <c r="BF5">
        <v>1.5555428950000001</v>
      </c>
      <c r="BG5">
        <v>1.57673434</v>
      </c>
      <c r="BH5">
        <v>1.5968479600000001</v>
      </c>
      <c r="BI5">
        <v>1.6165612600000001</v>
      </c>
      <c r="BJ5">
        <v>1.638014101</v>
      </c>
      <c r="BK5">
        <v>1.6611385009999999</v>
      </c>
      <c r="BL5">
        <v>1.687176877</v>
      </c>
      <c r="BM5">
        <v>1.7190797769999999</v>
      </c>
      <c r="BN5">
        <v>1.748403468</v>
      </c>
      <c r="BO5">
        <v>1.774818475</v>
      </c>
      <c r="BP5">
        <v>1.802272034</v>
      </c>
      <c r="BQ5">
        <v>1.8249643339999999</v>
      </c>
      <c r="BR5">
        <v>1.8433036679999999</v>
      </c>
      <c r="BS5">
        <v>1.861733552</v>
      </c>
      <c r="BT5">
        <v>1.8802243519999999</v>
      </c>
      <c r="BU5">
        <v>1.8940776850000001</v>
      </c>
      <c r="BV5">
        <v>1.9117108519999999</v>
      </c>
      <c r="BW5">
        <v>1.930590507</v>
      </c>
      <c r="BX5">
        <v>1.948920513</v>
      </c>
      <c r="BY5">
        <v>1.9689418380000001</v>
      </c>
      <c r="BZ5">
        <v>1.9845421640000001</v>
      </c>
      <c r="CA5">
        <v>1.999718477</v>
      </c>
      <c r="CB5">
        <v>2.0143599069999998</v>
      </c>
      <c r="CC5">
        <v>2.023588272</v>
      </c>
      <c r="CD5">
        <v>2.0337393719999999</v>
      </c>
      <c r="CE5">
        <v>2.0435417949999999</v>
      </c>
      <c r="CF5">
        <v>2.0533633949999999</v>
      </c>
      <c r="CG5">
        <v>2.0645486279999998</v>
      </c>
      <c r="CH5">
        <v>2.0793495380000002</v>
      </c>
      <c r="CI5">
        <v>2.0948408679999999</v>
      </c>
      <c r="CJ5">
        <v>2.1103265279999999</v>
      </c>
      <c r="CK5">
        <v>2.122613774</v>
      </c>
      <c r="CL5">
        <v>2.1324185739999999</v>
      </c>
      <c r="CM5">
        <v>2.1428560280000002</v>
      </c>
      <c r="CN5">
        <v>2.1486425950000001</v>
      </c>
      <c r="CO5">
        <v>2.1552365619999998</v>
      </c>
      <c r="CP5">
        <v>2.1630384440000001</v>
      </c>
      <c r="CQ5">
        <v>2.1711833189999998</v>
      </c>
      <c r="CR5">
        <v>2.178262154</v>
      </c>
      <c r="CS5">
        <v>2.1842903539999998</v>
      </c>
      <c r="CT5">
        <v>2.192773189</v>
      </c>
      <c r="CU5">
        <v>2.2045638890000001</v>
      </c>
      <c r="CV5">
        <v>2.2165759889999999</v>
      </c>
      <c r="CW5">
        <v>2.2262607249999999</v>
      </c>
      <c r="CX5">
        <v>2.2326648250000001</v>
      </c>
      <c r="CY5">
        <v>2.2375099989999998</v>
      </c>
      <c r="CZ5">
        <v>2.2441212230000001</v>
      </c>
      <c r="DA5">
        <v>2.2486516660000002</v>
      </c>
      <c r="DB5">
        <v>2.2521732659999998</v>
      </c>
      <c r="DC5">
        <v>2.2566382659999999</v>
      </c>
      <c r="DD5">
        <v>2.260311432</v>
      </c>
      <c r="DE5">
        <v>2.2618430319999998</v>
      </c>
      <c r="DF5">
        <v>2.2677745150000002</v>
      </c>
      <c r="DG5">
        <v>2.275866181</v>
      </c>
      <c r="DH5">
        <v>2.284608381</v>
      </c>
      <c r="DI5">
        <v>2.2914645810000001</v>
      </c>
      <c r="DJ5">
        <v>2.295605648</v>
      </c>
      <c r="DK5">
        <v>2.2952792479999999</v>
      </c>
      <c r="DL5">
        <v>2.294077948</v>
      </c>
      <c r="DM5">
        <v>2.2932979480000002</v>
      </c>
      <c r="DN5">
        <v>2.2942023069999999</v>
      </c>
      <c r="DO5">
        <v>2.2952915890000001</v>
      </c>
      <c r="DP5">
        <v>2.2972109070000002</v>
      </c>
    </row>
    <row r="6" spans="1:120" x14ac:dyDescent="0.25">
      <c r="A6" t="s">
        <v>131</v>
      </c>
      <c r="B6" t="s">
        <v>132</v>
      </c>
      <c r="C6" t="s">
        <v>76</v>
      </c>
      <c r="D6" t="s">
        <v>134</v>
      </c>
      <c r="E6">
        <v>50</v>
      </c>
      <c r="F6" t="s">
        <v>135</v>
      </c>
      <c r="G6" t="s">
        <v>136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430.65291500000001</v>
      </c>
      <c r="AU6">
        <v>433.48857500000003</v>
      </c>
      <c r="AV6">
        <v>436.34110500000003</v>
      </c>
      <c r="AW6">
        <v>439.25537500000002</v>
      </c>
      <c r="AX6">
        <v>442.21652499999999</v>
      </c>
      <c r="AY6">
        <v>445.20792499999999</v>
      </c>
      <c r="AZ6">
        <v>448.21612499999998</v>
      </c>
      <c r="BA6">
        <v>451.21299499999998</v>
      </c>
      <c r="BB6">
        <v>454.22572000000002</v>
      </c>
      <c r="BC6">
        <v>457.28696000000002</v>
      </c>
      <c r="BD6">
        <v>460.35318000000001</v>
      </c>
      <c r="BE6">
        <v>463.39274</v>
      </c>
      <c r="BF6">
        <v>466.46221000000003</v>
      </c>
      <c r="BG6">
        <v>469.54369500000001</v>
      </c>
      <c r="BH6">
        <v>472.63513499999999</v>
      </c>
      <c r="BI6">
        <v>475.77012500000001</v>
      </c>
      <c r="BJ6">
        <v>478.91573499999998</v>
      </c>
      <c r="BK6">
        <v>482.03906999999998</v>
      </c>
      <c r="BL6">
        <v>485.09970499999997</v>
      </c>
      <c r="BM6">
        <v>488.09100000000001</v>
      </c>
      <c r="BN6">
        <v>491.05631</v>
      </c>
      <c r="BO6">
        <v>494.01327500000002</v>
      </c>
      <c r="BP6">
        <v>497.02198499999997</v>
      </c>
      <c r="BQ6">
        <v>500.18480499999998</v>
      </c>
      <c r="BR6">
        <v>503.23561999999998</v>
      </c>
      <c r="BS6">
        <v>506.27705500000002</v>
      </c>
      <c r="BT6">
        <v>509.38943</v>
      </c>
      <c r="BU6">
        <v>512.46188500000005</v>
      </c>
      <c r="BV6">
        <v>515.42812000000004</v>
      </c>
      <c r="BW6">
        <v>518.26863500000002</v>
      </c>
      <c r="BX6">
        <v>521.17462499999999</v>
      </c>
      <c r="BY6">
        <v>524.10744</v>
      </c>
      <c r="BZ6">
        <v>526.90187000000003</v>
      </c>
      <c r="CA6">
        <v>529.63100999999995</v>
      </c>
      <c r="CB6">
        <v>532.35744499999998</v>
      </c>
      <c r="CC6">
        <v>535.08478000000002</v>
      </c>
      <c r="CD6">
        <v>537.85689000000002</v>
      </c>
      <c r="CE6">
        <v>540.48471500000005</v>
      </c>
      <c r="CF6">
        <v>543.02047500000003</v>
      </c>
      <c r="CG6">
        <v>545.49808499999995</v>
      </c>
      <c r="CH6">
        <v>547.88774000000001</v>
      </c>
      <c r="CI6">
        <v>550.31983000000002</v>
      </c>
      <c r="CJ6">
        <v>552.68841499999996</v>
      </c>
      <c r="CK6">
        <v>554.992435</v>
      </c>
      <c r="CL6">
        <v>557.25490500000001</v>
      </c>
      <c r="CM6">
        <v>559.52103499999998</v>
      </c>
      <c r="CN6">
        <v>561.74037499999997</v>
      </c>
      <c r="CO6">
        <v>563.92296999999996</v>
      </c>
      <c r="CP6">
        <v>566.04282000000001</v>
      </c>
      <c r="CQ6">
        <v>568.01326500000005</v>
      </c>
      <c r="CR6">
        <v>569.85470499999997</v>
      </c>
      <c r="CS6">
        <v>571.56032000000005</v>
      </c>
      <c r="CT6">
        <v>573.18815500000005</v>
      </c>
      <c r="CU6">
        <v>574.75555999999995</v>
      </c>
      <c r="CV6">
        <v>576.27758500000004</v>
      </c>
      <c r="CW6">
        <v>577.65027999999995</v>
      </c>
      <c r="CX6">
        <v>578.94377499999996</v>
      </c>
      <c r="CY6">
        <v>580.14156000000003</v>
      </c>
      <c r="CZ6">
        <v>581.31573000000003</v>
      </c>
      <c r="DA6">
        <v>582.31690000000003</v>
      </c>
      <c r="DB6">
        <v>583.25438999999994</v>
      </c>
      <c r="DC6">
        <v>584.09684500000003</v>
      </c>
      <c r="DD6">
        <v>584.77692000000002</v>
      </c>
      <c r="DE6">
        <v>585.38196500000004</v>
      </c>
      <c r="DF6">
        <v>585.93717000000004</v>
      </c>
      <c r="DG6">
        <v>586.29245500000002</v>
      </c>
      <c r="DH6">
        <v>586.54882999999995</v>
      </c>
      <c r="DI6">
        <v>586.76266499999997</v>
      </c>
      <c r="DJ6">
        <v>586.98779000000002</v>
      </c>
      <c r="DK6">
        <v>587.17538000000002</v>
      </c>
      <c r="DL6">
        <v>587.36734000000001</v>
      </c>
      <c r="DM6">
        <v>587.46915999999999</v>
      </c>
      <c r="DN6">
        <v>587.63900000000001</v>
      </c>
      <c r="DO6">
        <v>587.72447999999997</v>
      </c>
      <c r="DP6">
        <v>587.68946500000004</v>
      </c>
    </row>
    <row r="7" spans="1:120" x14ac:dyDescent="0.25">
      <c r="A7" t="s">
        <v>131</v>
      </c>
      <c r="B7" t="s">
        <v>132</v>
      </c>
      <c r="C7" t="s">
        <v>76</v>
      </c>
      <c r="D7" t="s">
        <v>134</v>
      </c>
      <c r="E7">
        <v>50</v>
      </c>
      <c r="F7" t="s">
        <v>137</v>
      </c>
      <c r="G7" t="s">
        <v>138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1.399070338</v>
      </c>
      <c r="AT7">
        <v>1.4281676910000001</v>
      </c>
      <c r="AU7" s="101">
        <v>1.450568377</v>
      </c>
      <c r="AV7" s="101">
        <v>1.476653083</v>
      </c>
      <c r="AW7" s="101">
        <v>1.5018746519999999</v>
      </c>
      <c r="AX7" s="101">
        <v>1.5290395539999999</v>
      </c>
      <c r="AY7">
        <v>1.558510828</v>
      </c>
      <c r="AZ7" s="101">
        <v>1.5906980829999999</v>
      </c>
      <c r="BA7" s="101">
        <v>1.6235668089999999</v>
      </c>
      <c r="BB7" s="101">
        <v>1.6611639659999999</v>
      </c>
      <c r="BC7" s="101">
        <v>1.6976512210000001</v>
      </c>
      <c r="BD7">
        <v>1.7327312210000001</v>
      </c>
      <c r="BE7">
        <v>1.7659677890000001</v>
      </c>
      <c r="BF7">
        <v>1.7983177889999999</v>
      </c>
      <c r="BG7">
        <v>1.8270691619999999</v>
      </c>
      <c r="BH7">
        <v>1.8516485739999999</v>
      </c>
      <c r="BI7">
        <v>1.877224652</v>
      </c>
      <c r="BJ7">
        <v>1.904081613</v>
      </c>
      <c r="BK7">
        <v>1.9336166130000001</v>
      </c>
      <c r="BL7">
        <v>1.9638191620000001</v>
      </c>
      <c r="BM7">
        <v>1.9946676910000001</v>
      </c>
      <c r="BN7">
        <v>2.0294666129999999</v>
      </c>
      <c r="BO7">
        <v>2.064060338</v>
      </c>
      <c r="BP7">
        <v>2.0967145540000001</v>
      </c>
      <c r="BQ7">
        <v>2.126540044</v>
      </c>
      <c r="BR7">
        <v>2.1521010249999999</v>
      </c>
      <c r="BS7">
        <v>2.1725860250000002</v>
      </c>
      <c r="BT7">
        <v>2.1920133769999999</v>
      </c>
      <c r="BU7">
        <v>2.2131095539999999</v>
      </c>
      <c r="BV7">
        <v>2.2346625929999999</v>
      </c>
      <c r="BW7">
        <v>2.2576715150000002</v>
      </c>
      <c r="BX7">
        <v>2.2830389659999999</v>
      </c>
      <c r="BY7">
        <v>2.3060515150000001</v>
      </c>
      <c r="BZ7">
        <v>2.3275420050000002</v>
      </c>
      <c r="CA7">
        <v>2.3504824950000001</v>
      </c>
      <c r="CB7">
        <v>2.3697117109999999</v>
      </c>
      <c r="CC7">
        <v>2.3853778870000002</v>
      </c>
      <c r="CD7">
        <v>2.4025633769999999</v>
      </c>
      <c r="CE7">
        <v>2.4194233770000002</v>
      </c>
      <c r="CF7">
        <v>2.4354694559999999</v>
      </c>
      <c r="CG7">
        <v>2.4523920050000001</v>
      </c>
      <c r="CH7">
        <v>2.4715772010000001</v>
      </c>
      <c r="CI7">
        <v>2.4936911230000001</v>
      </c>
      <c r="CJ7">
        <v>2.5163706320000001</v>
      </c>
      <c r="CK7">
        <v>2.5357006320000002</v>
      </c>
      <c r="CL7">
        <v>2.5526318090000002</v>
      </c>
      <c r="CM7">
        <v>2.5651032790000001</v>
      </c>
      <c r="CN7">
        <v>2.5784930830000001</v>
      </c>
      <c r="CO7">
        <v>2.589276221</v>
      </c>
      <c r="CP7">
        <v>2.5968065149999999</v>
      </c>
      <c r="CQ7">
        <v>2.6066320049999998</v>
      </c>
      <c r="CR7">
        <v>2.6180617110000002</v>
      </c>
      <c r="CS7">
        <v>2.628296711</v>
      </c>
      <c r="CT7">
        <v>2.6406454359999998</v>
      </c>
      <c r="CU7">
        <v>2.655222593</v>
      </c>
      <c r="CV7">
        <v>2.670822201</v>
      </c>
      <c r="CW7">
        <v>2.6847202399999999</v>
      </c>
      <c r="CX7">
        <v>2.6968402400000002</v>
      </c>
      <c r="CY7">
        <v>2.7066104360000001</v>
      </c>
      <c r="CZ7">
        <v>2.7146459260000002</v>
      </c>
      <c r="DA7">
        <v>2.7220459259999998</v>
      </c>
      <c r="DB7">
        <v>2.7286559260000001</v>
      </c>
      <c r="DC7">
        <v>2.7358209260000002</v>
      </c>
      <c r="DD7">
        <v>2.7437314169999998</v>
      </c>
      <c r="DE7">
        <v>2.7537552399999998</v>
      </c>
      <c r="DF7">
        <v>2.76459024</v>
      </c>
      <c r="DG7">
        <v>2.7756352400000002</v>
      </c>
      <c r="DH7">
        <v>2.7871102400000001</v>
      </c>
      <c r="DI7">
        <v>2.7950858279999999</v>
      </c>
      <c r="DJ7">
        <v>2.7997962209999998</v>
      </c>
      <c r="DK7">
        <v>2.8020569069999999</v>
      </c>
      <c r="DL7">
        <v>2.8046266129999999</v>
      </c>
      <c r="DM7">
        <v>2.8105116130000001</v>
      </c>
      <c r="DN7">
        <v>2.8136272010000001</v>
      </c>
      <c r="DO7">
        <v>2.818537005</v>
      </c>
      <c r="DP7">
        <v>2.8259370050000001</v>
      </c>
    </row>
    <row r="8" spans="1:120" x14ac:dyDescent="0.25">
      <c r="A8" t="s">
        <v>131</v>
      </c>
      <c r="B8" t="s">
        <v>132</v>
      </c>
      <c r="C8" t="s">
        <v>76</v>
      </c>
      <c r="D8" t="s">
        <v>134</v>
      </c>
      <c r="E8">
        <v>83</v>
      </c>
      <c r="F8" t="s">
        <v>135</v>
      </c>
      <c r="G8" t="s">
        <v>136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432.93425860000002</v>
      </c>
      <c r="AU8">
        <v>436.03985519999998</v>
      </c>
      <c r="AV8">
        <v>439.17709309999998</v>
      </c>
      <c r="AW8">
        <v>442.3409643</v>
      </c>
      <c r="AX8">
        <v>445.53671600000001</v>
      </c>
      <c r="AY8">
        <v>448.806196</v>
      </c>
      <c r="AZ8">
        <v>452.0571362</v>
      </c>
      <c r="BA8">
        <v>455.30825190000002</v>
      </c>
      <c r="BB8">
        <v>458.59671320000001</v>
      </c>
      <c r="BC8">
        <v>461.90892170000001</v>
      </c>
      <c r="BD8">
        <v>465.20106609999999</v>
      </c>
      <c r="BE8">
        <v>468.50361329999998</v>
      </c>
      <c r="BF8">
        <v>471.85001390000002</v>
      </c>
      <c r="BG8">
        <v>475.22345940000002</v>
      </c>
      <c r="BH8">
        <v>478.60602870000002</v>
      </c>
      <c r="BI8">
        <v>482.04216860000002</v>
      </c>
      <c r="BJ8">
        <v>485.4478287</v>
      </c>
      <c r="BK8">
        <v>488.82535919999998</v>
      </c>
      <c r="BL8">
        <v>492.28771310000002</v>
      </c>
      <c r="BM8">
        <v>495.70611229999997</v>
      </c>
      <c r="BN8">
        <v>499.12411530000003</v>
      </c>
      <c r="BO8">
        <v>502.58793630000002</v>
      </c>
      <c r="BP8">
        <v>506.04124030000003</v>
      </c>
      <c r="BQ8">
        <v>509.4850649</v>
      </c>
      <c r="BR8">
        <v>512.9214637</v>
      </c>
      <c r="BS8">
        <v>516.39949739999997</v>
      </c>
      <c r="BT8">
        <v>519.82253079999998</v>
      </c>
      <c r="BU8">
        <v>523.14015959999995</v>
      </c>
      <c r="BV8">
        <v>526.44459010000003</v>
      </c>
      <c r="BW8">
        <v>529.80551209999999</v>
      </c>
      <c r="BX8">
        <v>533.16679610000006</v>
      </c>
      <c r="BY8">
        <v>536.49543119999998</v>
      </c>
      <c r="BZ8">
        <v>539.76778660000002</v>
      </c>
      <c r="CA8">
        <v>542.97872770000004</v>
      </c>
      <c r="CB8">
        <v>546.12069110000004</v>
      </c>
      <c r="CC8">
        <v>549.23848940000005</v>
      </c>
      <c r="CD8">
        <v>552.40404520000004</v>
      </c>
      <c r="CE8">
        <v>555.52492849999999</v>
      </c>
      <c r="CF8">
        <v>558.55201299999999</v>
      </c>
      <c r="CG8">
        <v>561.59714380000003</v>
      </c>
      <c r="CH8">
        <v>564.58608939999999</v>
      </c>
      <c r="CI8">
        <v>567.54500519999999</v>
      </c>
      <c r="CJ8">
        <v>570.40218930000003</v>
      </c>
      <c r="CK8">
        <v>573.24643419999995</v>
      </c>
      <c r="CL8">
        <v>575.8607025</v>
      </c>
      <c r="CM8">
        <v>578.469335</v>
      </c>
      <c r="CN8">
        <v>581.258421</v>
      </c>
      <c r="CO8">
        <v>583.94429969999999</v>
      </c>
      <c r="CP8">
        <v>586.29142549999995</v>
      </c>
      <c r="CQ8">
        <v>588.4454978</v>
      </c>
      <c r="CR8">
        <v>590.78070630000002</v>
      </c>
      <c r="CS8">
        <v>592.91174620000004</v>
      </c>
      <c r="CT8">
        <v>594.93609860000004</v>
      </c>
      <c r="CU8">
        <v>596.7453514</v>
      </c>
      <c r="CV8">
        <v>598.47625249999999</v>
      </c>
      <c r="CW8">
        <v>600.23086499999999</v>
      </c>
      <c r="CX8">
        <v>601.84677620000002</v>
      </c>
      <c r="CY8">
        <v>603.38520860000006</v>
      </c>
      <c r="CZ8">
        <v>604.71975620000001</v>
      </c>
      <c r="DA8">
        <v>606.02829740000004</v>
      </c>
      <c r="DB8">
        <v>607.63579630000004</v>
      </c>
      <c r="DC8">
        <v>608.84696759999997</v>
      </c>
      <c r="DD8">
        <v>609.77642149999997</v>
      </c>
      <c r="DE8">
        <v>610.88975570000002</v>
      </c>
      <c r="DF8">
        <v>611.92877599999997</v>
      </c>
      <c r="DG8">
        <v>612.75062109999999</v>
      </c>
      <c r="DH8">
        <v>613.40138709999997</v>
      </c>
      <c r="DI8">
        <v>614.02390290000005</v>
      </c>
      <c r="DJ8">
        <v>614.89381519999995</v>
      </c>
      <c r="DK8">
        <v>615.40272919999995</v>
      </c>
      <c r="DL8">
        <v>616.06713779999995</v>
      </c>
      <c r="DM8">
        <v>616.3820111</v>
      </c>
      <c r="DN8">
        <v>616.68733480000003</v>
      </c>
      <c r="DO8">
        <v>617.02716369999996</v>
      </c>
      <c r="DP8">
        <v>617.23301749999996</v>
      </c>
    </row>
    <row r="9" spans="1:120" x14ac:dyDescent="0.25">
      <c r="A9" t="s">
        <v>131</v>
      </c>
      <c r="B9" t="s">
        <v>132</v>
      </c>
      <c r="C9" t="s">
        <v>76</v>
      </c>
      <c r="D9" t="s">
        <v>134</v>
      </c>
      <c r="E9">
        <v>83</v>
      </c>
      <c r="F9" t="s">
        <v>137</v>
      </c>
      <c r="G9" t="s">
        <v>138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1.5970534030000001</v>
      </c>
      <c r="AU9">
        <v>1.6270051539999999</v>
      </c>
      <c r="AV9">
        <v>1.6569464949999999</v>
      </c>
      <c r="AW9">
        <v>1.6917643360000001</v>
      </c>
      <c r="AX9">
        <v>1.725120317</v>
      </c>
      <c r="AY9">
        <v>1.760132754</v>
      </c>
      <c r="AZ9">
        <v>1.8011557499999999</v>
      </c>
      <c r="BA9">
        <v>1.84104515</v>
      </c>
      <c r="BB9">
        <v>1.884815087</v>
      </c>
      <c r="BC9">
        <v>1.9300444640000001</v>
      </c>
      <c r="BD9">
        <v>1.971721748</v>
      </c>
      <c r="BE9">
        <v>2.0101970539999998</v>
      </c>
      <c r="BF9">
        <v>2.0538423539999999</v>
      </c>
      <c r="BG9">
        <v>2.095921454</v>
      </c>
      <c r="BH9">
        <v>2.1319323379999999</v>
      </c>
      <c r="BI9">
        <v>2.1734523069999998</v>
      </c>
      <c r="BJ9">
        <v>2.2091885520000001</v>
      </c>
      <c r="BK9">
        <v>2.2449650380000001</v>
      </c>
      <c r="BL9">
        <v>2.2816179249999999</v>
      </c>
      <c r="BM9">
        <v>2.3234536380000002</v>
      </c>
      <c r="BN9">
        <v>2.3625183750000001</v>
      </c>
      <c r="BO9">
        <v>2.4077005379999998</v>
      </c>
      <c r="BP9">
        <v>2.4480786380000001</v>
      </c>
      <c r="BQ9">
        <v>2.484837438</v>
      </c>
      <c r="BR9">
        <v>2.5164050379999998</v>
      </c>
      <c r="BS9">
        <v>2.544162638</v>
      </c>
      <c r="BT9">
        <v>2.5697993380000002</v>
      </c>
      <c r="BU9">
        <v>2.5945036720000001</v>
      </c>
      <c r="BV9">
        <v>2.6248890280000001</v>
      </c>
      <c r="BW9">
        <v>2.6570200050000001</v>
      </c>
      <c r="BX9">
        <v>2.691032705</v>
      </c>
      <c r="BY9">
        <v>2.7230012380000002</v>
      </c>
      <c r="BZ9">
        <v>2.7530586129999999</v>
      </c>
      <c r="CA9">
        <v>2.7822061210000002</v>
      </c>
      <c r="CB9">
        <v>2.8071075790000002</v>
      </c>
      <c r="CC9">
        <v>2.829725179</v>
      </c>
      <c r="CD9">
        <v>2.8507786130000001</v>
      </c>
      <c r="CE9">
        <v>2.8710672129999999</v>
      </c>
      <c r="CF9">
        <v>2.8910400360000001</v>
      </c>
      <c r="CG9">
        <v>2.9110454109999999</v>
      </c>
      <c r="CH9">
        <v>2.9359626109999999</v>
      </c>
      <c r="CI9">
        <v>2.9625017109999998</v>
      </c>
      <c r="CJ9">
        <v>2.988701211</v>
      </c>
      <c r="CK9">
        <v>3.012546011</v>
      </c>
      <c r="CL9">
        <v>3.0329561460000001</v>
      </c>
      <c r="CM9">
        <v>3.0499342459999998</v>
      </c>
      <c r="CN9">
        <v>3.0656197459999999</v>
      </c>
      <c r="CO9">
        <v>3.0809688460000002</v>
      </c>
      <c r="CP9">
        <v>3.095712319</v>
      </c>
      <c r="CQ9">
        <v>3.1111306189999999</v>
      </c>
      <c r="CR9">
        <v>3.1266932189999999</v>
      </c>
      <c r="CS9">
        <v>3.1435683189999999</v>
      </c>
      <c r="CT9">
        <v>3.1630739189999999</v>
      </c>
      <c r="CU9">
        <v>3.1821944700000002</v>
      </c>
      <c r="CV9">
        <v>3.2015690440000002</v>
      </c>
      <c r="CW9">
        <v>3.2182125699999999</v>
      </c>
      <c r="CX9">
        <v>3.23311057</v>
      </c>
      <c r="CY9">
        <v>3.243998054</v>
      </c>
      <c r="CZ9">
        <v>3.2554359439999998</v>
      </c>
      <c r="DA9">
        <v>3.2659199870000002</v>
      </c>
      <c r="DB9">
        <v>3.2768654869999998</v>
      </c>
      <c r="DC9">
        <v>3.2878256210000001</v>
      </c>
      <c r="DD9">
        <v>3.299341654</v>
      </c>
      <c r="DE9">
        <v>3.311679872</v>
      </c>
      <c r="DF9">
        <v>3.3256915870000001</v>
      </c>
      <c r="DG9">
        <v>3.3397889869999999</v>
      </c>
      <c r="DH9">
        <v>3.3546884750000001</v>
      </c>
      <c r="DI9">
        <v>3.3667887109999999</v>
      </c>
      <c r="DJ9">
        <v>3.3749242110000002</v>
      </c>
      <c r="DK9">
        <v>3.3830783069999999</v>
      </c>
      <c r="DL9">
        <v>3.387629172</v>
      </c>
      <c r="DM9">
        <v>3.3944733770000002</v>
      </c>
      <c r="DN9">
        <v>3.4043454770000001</v>
      </c>
      <c r="DO9">
        <v>3.414790542</v>
      </c>
      <c r="DP9">
        <v>3.4263060420000002</v>
      </c>
    </row>
    <row r="10" spans="1:120" x14ac:dyDescent="0.25">
      <c r="A10" t="s">
        <v>131</v>
      </c>
      <c r="B10" t="s">
        <v>132</v>
      </c>
      <c r="C10" t="s">
        <v>76</v>
      </c>
      <c r="D10" t="s">
        <v>134</v>
      </c>
      <c r="E10">
        <v>95</v>
      </c>
      <c r="F10" t="s">
        <v>135</v>
      </c>
      <c r="G10" t="s">
        <v>136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437.86035399999997</v>
      </c>
      <c r="AV10">
        <v>441.183154</v>
      </c>
      <c r="AW10">
        <v>444.534605</v>
      </c>
      <c r="AX10">
        <v>447.915865</v>
      </c>
      <c r="AY10">
        <v>451.32668699999999</v>
      </c>
      <c r="AZ10">
        <v>454.77376450000003</v>
      </c>
      <c r="BA10">
        <v>458.276366</v>
      </c>
      <c r="BB10">
        <v>461.79159900000002</v>
      </c>
      <c r="BC10">
        <v>465.34738499999997</v>
      </c>
      <c r="BD10">
        <v>468.92637100000002</v>
      </c>
      <c r="BE10">
        <v>472.44545549999998</v>
      </c>
      <c r="BF10">
        <v>476.01240250000001</v>
      </c>
      <c r="BG10">
        <v>479.69748249999998</v>
      </c>
      <c r="BH10">
        <v>483.32932399999999</v>
      </c>
      <c r="BI10">
        <v>486.97048649999999</v>
      </c>
      <c r="BJ10">
        <v>490.62084249999998</v>
      </c>
      <c r="BK10">
        <v>494.393575</v>
      </c>
      <c r="BL10">
        <v>497.92321199999998</v>
      </c>
      <c r="BM10">
        <v>501.56276050000002</v>
      </c>
      <c r="BN10">
        <v>505.187073</v>
      </c>
      <c r="BO10">
        <v>508.97363899999999</v>
      </c>
      <c r="BP10">
        <v>512.55240100000003</v>
      </c>
      <c r="BQ10">
        <v>516.33540049999999</v>
      </c>
      <c r="BR10">
        <v>520.13707050000005</v>
      </c>
      <c r="BS10">
        <v>523.95306949999997</v>
      </c>
      <c r="BT10">
        <v>527.71554549999996</v>
      </c>
      <c r="BU10">
        <v>531.49208750000003</v>
      </c>
      <c r="BV10">
        <v>535.14229950000004</v>
      </c>
      <c r="BW10">
        <v>538.95936449999999</v>
      </c>
      <c r="BX10">
        <v>542.66445999999996</v>
      </c>
      <c r="BY10">
        <v>546.21996100000001</v>
      </c>
      <c r="BZ10">
        <v>549.77075300000001</v>
      </c>
      <c r="CA10">
        <v>553.27144550000003</v>
      </c>
      <c r="CB10">
        <v>556.69771049999997</v>
      </c>
      <c r="CC10">
        <v>559.917417</v>
      </c>
      <c r="CD10">
        <v>563.27404049999996</v>
      </c>
      <c r="CE10">
        <v>566.68601650000005</v>
      </c>
      <c r="CF10">
        <v>569.96346900000003</v>
      </c>
      <c r="CG10">
        <v>573.14793699999996</v>
      </c>
      <c r="CH10">
        <v>576.48286450000001</v>
      </c>
      <c r="CI10">
        <v>579.7684825</v>
      </c>
      <c r="CJ10">
        <v>583.00709849999998</v>
      </c>
      <c r="CK10">
        <v>586.196912</v>
      </c>
      <c r="CL10">
        <v>589.33286899999996</v>
      </c>
      <c r="CM10">
        <v>592.40896999999995</v>
      </c>
      <c r="CN10">
        <v>595.37722250000002</v>
      </c>
      <c r="CO10">
        <v>598.24064499999997</v>
      </c>
      <c r="CP10">
        <v>601.00091899999995</v>
      </c>
      <c r="CQ10">
        <v>603.65882650000003</v>
      </c>
      <c r="CR10">
        <v>606.21705750000001</v>
      </c>
      <c r="CS10">
        <v>608.67825700000003</v>
      </c>
      <c r="CT10">
        <v>611.2349395</v>
      </c>
      <c r="CU10">
        <v>613.63725550000004</v>
      </c>
      <c r="CV10">
        <v>615.90318549999995</v>
      </c>
      <c r="CW10">
        <v>617.76802350000003</v>
      </c>
      <c r="CX10">
        <v>619.60734100000002</v>
      </c>
      <c r="CY10">
        <v>621.47932449999996</v>
      </c>
      <c r="CZ10">
        <v>623.22165949999999</v>
      </c>
      <c r="DA10">
        <v>624.83646550000003</v>
      </c>
      <c r="DB10">
        <v>626.35209699999996</v>
      </c>
      <c r="DC10">
        <v>627.66295849999995</v>
      </c>
      <c r="DD10">
        <v>629.01028899999994</v>
      </c>
      <c r="DE10">
        <v>630.15837850000003</v>
      </c>
      <c r="DF10">
        <v>631.21913050000001</v>
      </c>
      <c r="DG10">
        <v>632.18657800000005</v>
      </c>
      <c r="DH10">
        <v>633.07822050000004</v>
      </c>
      <c r="DI10">
        <v>633.88710200000003</v>
      </c>
      <c r="DJ10">
        <v>634.77355</v>
      </c>
      <c r="DK10">
        <v>635.63067149999995</v>
      </c>
      <c r="DL10">
        <v>636.70595149999997</v>
      </c>
      <c r="DM10">
        <v>637.72168299999998</v>
      </c>
      <c r="DN10">
        <v>638.677774</v>
      </c>
      <c r="DO10">
        <v>639.55127300000004</v>
      </c>
      <c r="DP10">
        <v>639.87021649999997</v>
      </c>
    </row>
    <row r="11" spans="1:120" x14ac:dyDescent="0.25">
      <c r="A11" t="s">
        <v>131</v>
      </c>
      <c r="B11" t="s">
        <v>132</v>
      </c>
      <c r="C11" t="s">
        <v>76</v>
      </c>
      <c r="D11" t="s">
        <v>134</v>
      </c>
      <c r="E11">
        <v>95</v>
      </c>
      <c r="F11" t="s">
        <v>137</v>
      </c>
      <c r="G11" t="s">
        <v>138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1.723348681</v>
      </c>
      <c r="AU11">
        <v>1.759639623</v>
      </c>
      <c r="AV11">
        <v>1.7964108089999999</v>
      </c>
      <c r="AW11">
        <v>1.836684475</v>
      </c>
      <c r="AX11">
        <v>1.8811435439999999</v>
      </c>
      <c r="AY11">
        <v>1.921949701</v>
      </c>
      <c r="AZ11">
        <v>1.966940495</v>
      </c>
      <c r="BA11">
        <v>2.0133284950000001</v>
      </c>
      <c r="BB11">
        <v>2.063858701</v>
      </c>
      <c r="BC11">
        <v>2.1208737499999999</v>
      </c>
      <c r="BD11">
        <v>2.174753103</v>
      </c>
      <c r="BE11">
        <v>2.2295237600000002</v>
      </c>
      <c r="BF11">
        <v>2.280685574</v>
      </c>
      <c r="BG11">
        <v>2.3292623090000002</v>
      </c>
      <c r="BH11">
        <v>2.375090309</v>
      </c>
      <c r="BI11">
        <v>2.4172928680000001</v>
      </c>
      <c r="BJ11">
        <v>2.460707583</v>
      </c>
      <c r="BK11">
        <v>2.505553554</v>
      </c>
      <c r="BL11">
        <v>2.5533264949999999</v>
      </c>
      <c r="BM11">
        <v>2.6050204950000002</v>
      </c>
      <c r="BN11">
        <v>2.6587989950000002</v>
      </c>
      <c r="BO11">
        <v>2.713755887</v>
      </c>
      <c r="BP11">
        <v>2.7710445930000001</v>
      </c>
      <c r="BQ11">
        <v>2.8241945930000001</v>
      </c>
      <c r="BR11">
        <v>2.8715630929999998</v>
      </c>
      <c r="BS11">
        <v>2.9129775050000002</v>
      </c>
      <c r="BT11">
        <v>2.9466605050000001</v>
      </c>
      <c r="BU11">
        <v>2.9784890150000001</v>
      </c>
      <c r="BV11">
        <v>3.017625936</v>
      </c>
      <c r="BW11">
        <v>3.0590894359999998</v>
      </c>
      <c r="BX11">
        <v>3.0994422699999999</v>
      </c>
      <c r="BY11">
        <v>3.1356935340000001</v>
      </c>
      <c r="BZ11">
        <v>3.1769862400000002</v>
      </c>
      <c r="CA11">
        <v>3.2176152400000002</v>
      </c>
      <c r="CB11">
        <v>3.2538735929999998</v>
      </c>
      <c r="CC11">
        <v>3.2824077300000001</v>
      </c>
      <c r="CD11">
        <v>3.3090417300000001</v>
      </c>
      <c r="CE11">
        <v>3.33556023</v>
      </c>
      <c r="CF11">
        <v>3.3625552299999999</v>
      </c>
      <c r="CG11">
        <v>3.3947940440000002</v>
      </c>
      <c r="CH11">
        <v>3.4362875439999998</v>
      </c>
      <c r="CI11">
        <v>3.4810016720000001</v>
      </c>
      <c r="CJ11">
        <v>3.5175379069999999</v>
      </c>
      <c r="CK11">
        <v>3.547593956</v>
      </c>
      <c r="CL11">
        <v>3.5759367989999999</v>
      </c>
      <c r="CM11">
        <v>3.6012227989999999</v>
      </c>
      <c r="CN11">
        <v>3.6244472989999998</v>
      </c>
      <c r="CO11">
        <v>3.6473207990000001</v>
      </c>
      <c r="CP11">
        <v>3.6689208579999999</v>
      </c>
      <c r="CQ11">
        <v>3.6875653580000001</v>
      </c>
      <c r="CR11">
        <v>3.7063803580000001</v>
      </c>
      <c r="CS11">
        <v>3.7305256230000001</v>
      </c>
      <c r="CT11">
        <v>3.758874123</v>
      </c>
      <c r="CU11">
        <v>3.7878371230000001</v>
      </c>
      <c r="CV11">
        <v>3.816681123</v>
      </c>
      <c r="CW11">
        <v>3.8444666230000002</v>
      </c>
      <c r="CX11">
        <v>3.8710751229999998</v>
      </c>
      <c r="CY11">
        <v>3.8959021229999999</v>
      </c>
      <c r="CZ11">
        <v>3.9150726809999998</v>
      </c>
      <c r="DA11">
        <v>3.9303180640000002</v>
      </c>
      <c r="DB11">
        <v>3.9436285639999999</v>
      </c>
      <c r="DC11">
        <v>3.9579215639999998</v>
      </c>
      <c r="DD11">
        <v>3.9719553869999999</v>
      </c>
      <c r="DE11">
        <v>3.9854538869999998</v>
      </c>
      <c r="DF11">
        <v>4.0068044169999997</v>
      </c>
      <c r="DG11">
        <v>4.0307334170000004</v>
      </c>
      <c r="DH11">
        <v>4.0551744169999999</v>
      </c>
      <c r="DI11">
        <v>4.0767904169999998</v>
      </c>
      <c r="DJ11">
        <v>4.0944439170000004</v>
      </c>
      <c r="DK11">
        <v>4.1091783279999996</v>
      </c>
      <c r="DL11">
        <v>4.1167093279999998</v>
      </c>
      <c r="DM11">
        <v>4.1246973279999999</v>
      </c>
      <c r="DN11">
        <v>4.1335253280000002</v>
      </c>
      <c r="DO11">
        <v>4.145114328</v>
      </c>
      <c r="DP11">
        <v>4.1611308280000001</v>
      </c>
    </row>
    <row r="12" spans="1:120" x14ac:dyDescent="0.25">
      <c r="A12" t="s">
        <v>131</v>
      </c>
      <c r="B12" t="s">
        <v>132</v>
      </c>
      <c r="C12" t="s">
        <v>142</v>
      </c>
      <c r="D12" t="s">
        <v>134</v>
      </c>
      <c r="E12">
        <v>5</v>
      </c>
      <c r="F12" t="s">
        <v>135</v>
      </c>
      <c r="G12" t="s">
        <v>136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1">
        <v>-1.0000000000000001E-5</v>
      </c>
      <c r="AV12" s="101">
        <v>6.0000000000000002E-5</v>
      </c>
      <c r="AW12">
        <v>1.8000000000000001E-4</v>
      </c>
      <c r="AX12" s="101">
        <v>4.6000000000000001E-4</v>
      </c>
      <c r="AY12" s="101">
        <v>9.6949999999999998E-4</v>
      </c>
      <c r="AZ12" s="101">
        <v>1.6595E-3</v>
      </c>
      <c r="BA12" s="101">
        <v>2.5699999999999998E-3</v>
      </c>
      <c r="BB12">
        <v>3.6600000000000001E-3</v>
      </c>
      <c r="BC12">
        <v>5.0790000000000002E-3</v>
      </c>
      <c r="BD12">
        <v>6.7495000000000003E-3</v>
      </c>
      <c r="BE12">
        <v>8.6584999999999995E-3</v>
      </c>
      <c r="BF12">
        <v>1.0819E-2</v>
      </c>
      <c r="BG12">
        <v>1.3169E-2</v>
      </c>
      <c r="BH12">
        <v>1.5618999999999999E-2</v>
      </c>
      <c r="BI12">
        <v>1.8189500000000001E-2</v>
      </c>
      <c r="BJ12">
        <v>2.0719999999999999E-2</v>
      </c>
      <c r="BK12">
        <v>2.3439000000000002E-2</v>
      </c>
      <c r="BL12">
        <v>2.606E-2</v>
      </c>
      <c r="BM12">
        <v>2.8649000000000001E-2</v>
      </c>
      <c r="BN12">
        <v>3.10695E-2</v>
      </c>
      <c r="BO12">
        <v>3.3438500000000003E-2</v>
      </c>
      <c r="BP12">
        <v>3.5819999999999998E-2</v>
      </c>
      <c r="BQ12">
        <v>3.8129499999999997E-2</v>
      </c>
      <c r="BR12">
        <v>4.0409500000000001E-2</v>
      </c>
      <c r="BS12">
        <v>4.2688999999999998E-2</v>
      </c>
      <c r="BT12">
        <v>4.4799499999999999E-2</v>
      </c>
      <c r="BU12">
        <v>4.691E-2</v>
      </c>
      <c r="BV12">
        <v>4.9029999999999997E-2</v>
      </c>
      <c r="BW12">
        <v>5.1138500000000003E-2</v>
      </c>
      <c r="BX12">
        <v>5.3226999999999997E-2</v>
      </c>
      <c r="BY12">
        <v>5.5247499999999998E-2</v>
      </c>
      <c r="BZ12">
        <v>5.7248E-2</v>
      </c>
      <c r="CA12">
        <v>5.9269000000000002E-2</v>
      </c>
      <c r="CB12">
        <v>6.1239500000000002E-2</v>
      </c>
      <c r="CC12">
        <v>6.3199000000000005E-2</v>
      </c>
      <c r="CD12">
        <v>6.5168500000000004E-2</v>
      </c>
      <c r="CE12">
        <v>6.7127999999999993E-2</v>
      </c>
      <c r="CF12">
        <v>6.9067500000000004E-2</v>
      </c>
      <c r="CG12">
        <v>7.0997000000000005E-2</v>
      </c>
      <c r="CH12">
        <v>7.2866500000000001E-2</v>
      </c>
      <c r="CI12">
        <v>7.4736499999999997E-2</v>
      </c>
      <c r="CJ12">
        <v>7.6636999999999997E-2</v>
      </c>
      <c r="CK12">
        <v>7.85275E-2</v>
      </c>
      <c r="CL12">
        <v>8.0407999999999993E-2</v>
      </c>
      <c r="CM12">
        <v>8.2288500000000001E-2</v>
      </c>
      <c r="CN12">
        <v>8.4109000000000003E-2</v>
      </c>
      <c r="CO12">
        <v>8.59795E-2</v>
      </c>
      <c r="CP12">
        <v>8.7799500000000003E-2</v>
      </c>
      <c r="CQ12">
        <v>8.9660000000000004E-2</v>
      </c>
      <c r="CR12">
        <v>9.1509999999999994E-2</v>
      </c>
      <c r="CS12">
        <v>9.3359999999999999E-2</v>
      </c>
      <c r="CT12">
        <v>9.5209000000000002E-2</v>
      </c>
      <c r="CU12">
        <v>9.70385E-2</v>
      </c>
      <c r="CV12">
        <v>9.8837999999999995E-2</v>
      </c>
      <c r="CW12">
        <v>0.100619</v>
      </c>
      <c r="CX12">
        <v>0.1024</v>
      </c>
      <c r="CY12">
        <v>0.1041895</v>
      </c>
      <c r="CZ12">
        <v>0.10596849999999999</v>
      </c>
      <c r="DA12">
        <v>0.107698</v>
      </c>
      <c r="DB12">
        <v>0.1094175</v>
      </c>
      <c r="DC12">
        <v>0.1110775</v>
      </c>
      <c r="DD12">
        <v>0.1127375</v>
      </c>
      <c r="DE12">
        <v>0.114397</v>
      </c>
      <c r="DF12">
        <v>0.115997</v>
      </c>
      <c r="DG12">
        <v>0.11763700000000001</v>
      </c>
      <c r="DH12">
        <v>0.119227</v>
      </c>
      <c r="DI12">
        <v>0.1207575</v>
      </c>
      <c r="DJ12">
        <v>0.12228799999999999</v>
      </c>
      <c r="DK12">
        <v>0.123818</v>
      </c>
      <c r="DL12">
        <v>0.12534799999999999</v>
      </c>
      <c r="DM12">
        <v>0.1268185</v>
      </c>
      <c r="DN12">
        <v>0.1282885</v>
      </c>
      <c r="DO12">
        <v>0.12980849999999999</v>
      </c>
      <c r="DP12">
        <v>0.1312595</v>
      </c>
    </row>
    <row r="13" spans="1:120" x14ac:dyDescent="0.25">
      <c r="A13" t="s">
        <v>131</v>
      </c>
      <c r="B13" t="s">
        <v>132</v>
      </c>
      <c r="C13" t="s">
        <v>142</v>
      </c>
      <c r="D13" t="s">
        <v>134</v>
      </c>
      <c r="E13">
        <v>5</v>
      </c>
      <c r="F13" t="s">
        <v>137</v>
      </c>
      <c r="G13" t="s">
        <v>140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1">
        <v>0</v>
      </c>
      <c r="AV13" s="101">
        <v>1.0000000000000001E-5</v>
      </c>
      <c r="AW13" s="101">
        <v>1.0000000000000001E-5</v>
      </c>
      <c r="AX13" s="101">
        <v>2.0000000000000002E-5</v>
      </c>
      <c r="AY13" s="101">
        <v>3.0000000000000001E-5</v>
      </c>
      <c r="AZ13" s="101">
        <v>3.0000000000000001E-5</v>
      </c>
      <c r="BA13" s="101">
        <v>4.0000000000000003E-5</v>
      </c>
      <c r="BB13" s="101">
        <v>5.0000000000000002E-5</v>
      </c>
      <c r="BC13" s="101">
        <v>6.9999999999999994E-5</v>
      </c>
      <c r="BD13" s="101">
        <v>6.9999999999999994E-5</v>
      </c>
      <c r="BE13" s="101">
        <v>8.0000000000000007E-5</v>
      </c>
      <c r="BF13" s="101">
        <v>9.0000000000000006E-5</v>
      </c>
      <c r="BG13" s="101">
        <v>1E-4</v>
      </c>
      <c r="BH13" s="101">
        <v>1.1E-4</v>
      </c>
      <c r="BI13" s="101">
        <v>1.2E-4</v>
      </c>
      <c r="BJ13" s="101">
        <v>1.2E-4</v>
      </c>
      <c r="BK13" s="101">
        <v>1.2999999999999999E-4</v>
      </c>
      <c r="BL13" s="101">
        <v>1.3999999999999999E-4</v>
      </c>
      <c r="BM13" s="101">
        <v>1.4999999999999999E-4</v>
      </c>
      <c r="BN13" s="101">
        <v>1.4999999999999999E-4</v>
      </c>
      <c r="BO13" s="101">
        <v>1.6000000000000001E-4</v>
      </c>
      <c r="BP13" s="101">
        <v>1.6000000000000001E-4</v>
      </c>
      <c r="BQ13" s="101">
        <v>1.7000000000000001E-4</v>
      </c>
      <c r="BR13" s="101">
        <v>1.7000000000000001E-4</v>
      </c>
      <c r="BS13" s="101">
        <v>1.8000000000000001E-4</v>
      </c>
      <c r="BT13" s="101">
        <v>1.9000000000000001E-4</v>
      </c>
      <c r="BU13" s="101">
        <v>1.9000000000000001E-4</v>
      </c>
      <c r="BV13" s="101">
        <v>2.095E-4</v>
      </c>
      <c r="BW13" s="101">
        <v>2.1000000000000001E-4</v>
      </c>
      <c r="BX13" s="101">
        <v>2.2000000000000001E-4</v>
      </c>
      <c r="BY13" s="101">
        <v>2.3000000000000001E-4</v>
      </c>
      <c r="BZ13" s="101">
        <v>2.3949999999999999E-4</v>
      </c>
      <c r="CA13" s="101">
        <v>2.4000000000000001E-4</v>
      </c>
      <c r="CB13" s="101">
        <v>2.5950000000000002E-4</v>
      </c>
      <c r="CC13" s="101">
        <v>2.5999999999999998E-4</v>
      </c>
      <c r="CD13" s="101">
        <v>2.7E-4</v>
      </c>
      <c r="CE13" s="101">
        <v>2.7999999999999998E-4</v>
      </c>
      <c r="CF13" s="101">
        <v>2.8949999999999999E-4</v>
      </c>
      <c r="CG13" s="101">
        <v>2.9E-4</v>
      </c>
      <c r="CH13" s="101">
        <v>2.9999999999999997E-4</v>
      </c>
      <c r="CI13" s="101">
        <v>3.1E-4</v>
      </c>
      <c r="CJ13" s="101">
        <v>3.2000000000000003E-4</v>
      </c>
      <c r="CK13" s="101">
        <v>3.2000000000000003E-4</v>
      </c>
      <c r="CL13" s="101">
        <v>3.3E-4</v>
      </c>
      <c r="CM13" s="101">
        <v>3.4000000000000002E-4</v>
      </c>
      <c r="CN13" s="101">
        <v>3.5E-4</v>
      </c>
      <c r="CO13" s="101">
        <v>3.5E-4</v>
      </c>
      <c r="CP13" s="101">
        <v>3.6000000000000002E-4</v>
      </c>
      <c r="CQ13" s="101">
        <v>3.6999999999999999E-4</v>
      </c>
      <c r="CR13" s="101">
        <v>3.7950000000000001E-4</v>
      </c>
      <c r="CS13" s="101">
        <v>3.8000000000000002E-4</v>
      </c>
      <c r="CT13" s="101">
        <v>3.8999999999999999E-4</v>
      </c>
      <c r="CU13" s="101">
        <v>4.0000000000000002E-4</v>
      </c>
      <c r="CV13" s="101">
        <v>4.0999999999999999E-4</v>
      </c>
      <c r="CW13" s="101">
        <v>4.0999999999999999E-4</v>
      </c>
      <c r="CX13" s="101">
        <v>4.2000000000000002E-4</v>
      </c>
      <c r="CY13" s="101">
        <v>4.2999999999999999E-4</v>
      </c>
      <c r="CZ13" s="101">
        <v>4.395E-4</v>
      </c>
      <c r="DA13" s="101">
        <v>4.4000000000000002E-4</v>
      </c>
      <c r="DB13" s="101">
        <v>4.4999999999999999E-4</v>
      </c>
      <c r="DC13" s="101">
        <v>4.6000000000000001E-4</v>
      </c>
      <c r="DD13" s="101">
        <v>4.6999999999999999E-4</v>
      </c>
      <c r="DE13" s="101">
        <v>4.6999999999999999E-4</v>
      </c>
      <c r="DF13" s="101">
        <v>4.8000000000000001E-4</v>
      </c>
      <c r="DG13" s="101">
        <v>4.8999999999999998E-4</v>
      </c>
      <c r="DH13" s="101">
        <v>5.0000000000000001E-4</v>
      </c>
      <c r="DI13" s="101">
        <v>5.0000000000000001E-4</v>
      </c>
      <c r="DJ13" s="101">
        <v>5.1000000000000004E-4</v>
      </c>
      <c r="DK13" s="101">
        <v>5.1999999999999995E-4</v>
      </c>
      <c r="DL13" s="101">
        <v>5.2950000000000002E-4</v>
      </c>
      <c r="DM13" s="101">
        <v>5.2999999999999998E-4</v>
      </c>
      <c r="DN13" s="101">
        <v>5.4000000000000001E-4</v>
      </c>
      <c r="DO13" s="101">
        <v>5.5000000000000003E-4</v>
      </c>
      <c r="DP13" s="101">
        <v>5.5000000000000003E-4</v>
      </c>
    </row>
    <row r="14" spans="1:120" x14ac:dyDescent="0.25">
      <c r="A14" t="s">
        <v>131</v>
      </c>
      <c r="B14" t="s">
        <v>132</v>
      </c>
      <c r="C14" t="s">
        <v>142</v>
      </c>
      <c r="D14" t="s">
        <v>134</v>
      </c>
      <c r="E14">
        <v>17</v>
      </c>
      <c r="F14" t="s">
        <v>135</v>
      </c>
      <c r="G14" t="s">
        <v>136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01">
        <v>8.0000000000000007E-5</v>
      </c>
      <c r="AW14">
        <v>2.5000000000000001E-4</v>
      </c>
      <c r="AX14" s="101">
        <v>5.6999999999999998E-4</v>
      </c>
      <c r="AY14" s="101">
        <v>1.15E-3</v>
      </c>
      <c r="AZ14" s="101">
        <v>1.92E-3</v>
      </c>
      <c r="BA14" s="101">
        <v>2.9283E-3</v>
      </c>
      <c r="BB14">
        <v>4.1183000000000001E-3</v>
      </c>
      <c r="BC14">
        <v>5.6182999999999997E-3</v>
      </c>
      <c r="BD14">
        <v>7.3783E-3</v>
      </c>
      <c r="BE14">
        <v>9.3583E-3</v>
      </c>
      <c r="BF14">
        <v>1.1586600000000001E-2</v>
      </c>
      <c r="BG14">
        <v>1.3968299999999999E-2</v>
      </c>
      <c r="BH14">
        <v>1.6448299999999999E-2</v>
      </c>
      <c r="BI14">
        <v>1.898E-2</v>
      </c>
      <c r="BJ14">
        <v>2.1518300000000001E-2</v>
      </c>
      <c r="BK14">
        <v>2.4118299999999999E-2</v>
      </c>
      <c r="BL14">
        <v>2.6669999999999999E-2</v>
      </c>
      <c r="BM14">
        <v>2.91883E-2</v>
      </c>
      <c r="BN14">
        <v>3.1559999999999998E-2</v>
      </c>
      <c r="BO14">
        <v>3.3928300000000002E-2</v>
      </c>
      <c r="BP14">
        <v>3.6290000000000003E-2</v>
      </c>
      <c r="BQ14">
        <v>3.8600000000000002E-2</v>
      </c>
      <c r="BR14">
        <v>4.0878299999999999E-2</v>
      </c>
      <c r="BS14">
        <v>4.3130000000000002E-2</v>
      </c>
      <c r="BT14">
        <v>4.5328300000000002E-2</v>
      </c>
      <c r="BU14">
        <v>4.7460000000000002E-2</v>
      </c>
      <c r="BV14">
        <v>4.9630000000000001E-2</v>
      </c>
      <c r="BW14">
        <v>5.1748299999999997E-2</v>
      </c>
      <c r="BX14">
        <v>5.3818299999999999E-2</v>
      </c>
      <c r="BY14">
        <v>5.5890000000000002E-2</v>
      </c>
      <c r="BZ14">
        <v>5.7938299999999998E-2</v>
      </c>
      <c r="CA14">
        <v>6.0058300000000002E-2</v>
      </c>
      <c r="CB14">
        <v>6.2080000000000003E-2</v>
      </c>
      <c r="CC14">
        <v>6.4100000000000004E-2</v>
      </c>
      <c r="CD14">
        <v>6.61466E-2</v>
      </c>
      <c r="CE14">
        <v>6.8128300000000003E-2</v>
      </c>
      <c r="CF14">
        <v>7.0099999999999996E-2</v>
      </c>
      <c r="CG14">
        <v>7.2080000000000005E-2</v>
      </c>
      <c r="CH14">
        <v>7.4004899999999998E-2</v>
      </c>
      <c r="CI14">
        <v>7.59132E-2</v>
      </c>
      <c r="CJ14">
        <v>7.7864900000000001E-2</v>
      </c>
      <c r="CK14">
        <v>7.9824900000000004E-2</v>
      </c>
      <c r="CL14">
        <v>8.1794900000000004E-2</v>
      </c>
      <c r="CM14">
        <v>8.3734900000000001E-2</v>
      </c>
      <c r="CN14">
        <v>8.5618299999999994E-2</v>
      </c>
      <c r="CO14">
        <v>8.7544899999999995E-2</v>
      </c>
      <c r="CP14">
        <v>8.9426599999999995E-2</v>
      </c>
      <c r="CQ14">
        <v>9.1364899999999999E-2</v>
      </c>
      <c r="CR14">
        <v>9.3298099999999995E-2</v>
      </c>
      <c r="CS14">
        <v>9.5199800000000001E-2</v>
      </c>
      <c r="CT14">
        <v>9.7109799999999996E-2</v>
      </c>
      <c r="CU14">
        <v>9.90032E-2</v>
      </c>
      <c r="CV14">
        <v>0.1008549</v>
      </c>
      <c r="CW14">
        <v>0.10269830000000001</v>
      </c>
      <c r="CX14">
        <v>0.1045383</v>
      </c>
      <c r="CY14">
        <v>0.1063583</v>
      </c>
      <c r="CZ14">
        <v>0.10817830000000001</v>
      </c>
      <c r="DA14">
        <v>0.1099349</v>
      </c>
      <c r="DB14">
        <v>0.1117015</v>
      </c>
      <c r="DC14">
        <v>0.1134198</v>
      </c>
      <c r="DD14">
        <v>0.1151215</v>
      </c>
      <c r="DE14">
        <v>0.1168232</v>
      </c>
      <c r="DF14">
        <v>0.11847489999999999</v>
      </c>
      <c r="DG14">
        <v>0.12016490000000001</v>
      </c>
      <c r="DH14">
        <v>0.1218066</v>
      </c>
      <c r="DI14">
        <v>0.1233983</v>
      </c>
      <c r="DJ14">
        <v>0.12497999999999999</v>
      </c>
      <c r="DK14">
        <v>0.12656829999999999</v>
      </c>
      <c r="DL14">
        <v>0.1281466</v>
      </c>
      <c r="DM14">
        <v>0.12967490000000001</v>
      </c>
      <c r="DN14">
        <v>0.13120319999999999</v>
      </c>
      <c r="DO14">
        <v>0.13277320000000001</v>
      </c>
      <c r="DP14">
        <v>0.13429489999999999</v>
      </c>
    </row>
    <row r="15" spans="1:120" x14ac:dyDescent="0.25">
      <c r="A15" t="s">
        <v>131</v>
      </c>
      <c r="B15" t="s">
        <v>132</v>
      </c>
      <c r="C15" t="s">
        <v>142</v>
      </c>
      <c r="D15" t="s">
        <v>134</v>
      </c>
      <c r="E15">
        <v>17</v>
      </c>
      <c r="F15" t="s">
        <v>137</v>
      </c>
      <c r="G15" t="s">
        <v>140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1">
        <v>0</v>
      </c>
      <c r="AV15" s="101">
        <v>1.0000000000000001E-5</v>
      </c>
      <c r="AW15" s="101">
        <v>2.0000000000000002E-5</v>
      </c>
      <c r="AX15" s="101">
        <v>3.0000000000000001E-5</v>
      </c>
      <c r="AY15" s="101">
        <v>4.0000000000000003E-5</v>
      </c>
      <c r="AZ15" s="101">
        <v>5.0000000000000002E-5</v>
      </c>
      <c r="BA15" s="101">
        <v>6.0000000000000002E-5</v>
      </c>
      <c r="BB15" s="101">
        <v>6.9999999999999994E-5</v>
      </c>
      <c r="BC15" s="101">
        <v>9.0000000000000006E-5</v>
      </c>
      <c r="BD15" s="101">
        <v>1E-4</v>
      </c>
      <c r="BE15" s="101">
        <v>1.1E-4</v>
      </c>
      <c r="BF15" s="101">
        <v>1.2E-4</v>
      </c>
      <c r="BG15" s="101">
        <v>1.2999999999999999E-4</v>
      </c>
      <c r="BH15" s="101">
        <v>1.3999999999999999E-4</v>
      </c>
      <c r="BI15" s="101">
        <v>1.4999999999999999E-4</v>
      </c>
      <c r="BJ15" s="101">
        <v>1.6000000000000001E-4</v>
      </c>
      <c r="BK15" s="101">
        <v>1.683E-4</v>
      </c>
      <c r="BL15" s="101">
        <v>1.7000000000000001E-4</v>
      </c>
      <c r="BM15" s="101">
        <v>1.8000000000000001E-4</v>
      </c>
      <c r="BN15" s="101">
        <v>1.883E-4</v>
      </c>
      <c r="BO15" s="101">
        <v>1.9000000000000001E-4</v>
      </c>
      <c r="BP15" s="101">
        <v>1.983E-4</v>
      </c>
      <c r="BQ15" s="101">
        <v>2.0000000000000001E-4</v>
      </c>
      <c r="BR15" s="101">
        <v>2.1000000000000001E-4</v>
      </c>
      <c r="BS15" s="101">
        <v>2.1000000000000001E-4</v>
      </c>
      <c r="BT15" s="101">
        <v>2.2000000000000001E-4</v>
      </c>
      <c r="BU15" s="101">
        <v>2.3000000000000001E-4</v>
      </c>
      <c r="BV15" s="101">
        <v>2.4000000000000001E-4</v>
      </c>
      <c r="BW15" s="101">
        <v>2.5000000000000001E-4</v>
      </c>
      <c r="BX15" s="101">
        <v>2.5999999999999998E-4</v>
      </c>
      <c r="BY15" s="101">
        <v>2.7E-4</v>
      </c>
      <c r="BZ15" s="101">
        <v>2.7999999999999998E-4</v>
      </c>
      <c r="CA15" s="101">
        <v>2.9E-4</v>
      </c>
      <c r="CB15" s="101">
        <v>2.9999999999999997E-4</v>
      </c>
      <c r="CC15" s="101">
        <v>3.1E-4</v>
      </c>
      <c r="CD15" s="101">
        <v>3.1829999999999998E-4</v>
      </c>
      <c r="CE15" s="101">
        <v>3.2000000000000003E-4</v>
      </c>
      <c r="CF15" s="101">
        <v>3.3E-4</v>
      </c>
      <c r="CG15" s="101">
        <v>3.4000000000000002E-4</v>
      </c>
      <c r="CH15" s="101">
        <v>3.5E-4</v>
      </c>
      <c r="CI15" s="101">
        <v>3.6000000000000002E-4</v>
      </c>
      <c r="CJ15" s="101">
        <v>3.6999999999999999E-4</v>
      </c>
      <c r="CK15" s="101">
        <v>3.8000000000000002E-4</v>
      </c>
      <c r="CL15" s="101">
        <v>3.8999999999999999E-4</v>
      </c>
      <c r="CM15" s="101">
        <v>3.9829999999999998E-4</v>
      </c>
      <c r="CN15" s="101">
        <v>4.0000000000000002E-4</v>
      </c>
      <c r="CO15" s="101">
        <v>4.0999999999999999E-4</v>
      </c>
      <c r="CP15" s="101">
        <v>4.2000000000000002E-4</v>
      </c>
      <c r="CQ15" s="101">
        <v>4.2999999999999999E-4</v>
      </c>
      <c r="CR15" s="101">
        <v>4.4000000000000002E-4</v>
      </c>
      <c r="CS15" s="101">
        <v>4.4999999999999999E-4</v>
      </c>
      <c r="CT15" s="101">
        <v>4.6000000000000001E-4</v>
      </c>
      <c r="CU15" s="101">
        <v>4.683E-4</v>
      </c>
      <c r="CV15" s="101">
        <v>4.6999999999999999E-4</v>
      </c>
      <c r="CW15" s="101">
        <v>4.8000000000000001E-4</v>
      </c>
      <c r="CX15" s="101">
        <v>4.8999999999999998E-4</v>
      </c>
      <c r="CY15" s="101">
        <v>5.0000000000000001E-4</v>
      </c>
      <c r="CZ15" s="101">
        <v>5.1000000000000004E-4</v>
      </c>
      <c r="DA15" s="101">
        <v>5.1999999999999995E-4</v>
      </c>
      <c r="DB15" s="101">
        <v>5.1999999999999995E-4</v>
      </c>
      <c r="DC15" s="101">
        <v>5.2999999999999998E-4</v>
      </c>
      <c r="DD15" s="101">
        <v>5.4000000000000001E-4</v>
      </c>
      <c r="DE15" s="101">
        <v>5.5000000000000003E-4</v>
      </c>
      <c r="DF15" s="101">
        <v>5.5999999999999995E-4</v>
      </c>
      <c r="DG15" s="101">
        <v>5.6999999999999998E-4</v>
      </c>
      <c r="DH15" s="101">
        <v>5.8E-4</v>
      </c>
      <c r="DI15" s="101">
        <v>5.8E-4</v>
      </c>
      <c r="DJ15" s="101">
        <v>5.9000000000000003E-4</v>
      </c>
      <c r="DK15" s="101">
        <v>5.9999999999999995E-4</v>
      </c>
      <c r="DL15" s="101">
        <v>6.0999999999999997E-4</v>
      </c>
      <c r="DM15" s="101">
        <v>6.2E-4</v>
      </c>
      <c r="DN15" s="101">
        <v>6.2830000000000004E-4</v>
      </c>
      <c r="DO15" s="101">
        <v>6.3000000000000003E-4</v>
      </c>
      <c r="DP15" s="101">
        <v>6.4000000000000005E-4</v>
      </c>
    </row>
    <row r="16" spans="1:120" x14ac:dyDescent="0.25">
      <c r="A16" t="s">
        <v>131</v>
      </c>
      <c r="B16" t="s">
        <v>132</v>
      </c>
      <c r="C16" t="s">
        <v>142</v>
      </c>
      <c r="D16" t="s">
        <v>134</v>
      </c>
      <c r="E16">
        <v>50</v>
      </c>
      <c r="F16" t="s">
        <v>135</v>
      </c>
      <c r="G16" t="s">
        <v>136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1">
        <v>0</v>
      </c>
      <c r="AV16" s="101">
        <v>1E-4</v>
      </c>
      <c r="AW16">
        <v>2.7999999999999998E-4</v>
      </c>
      <c r="AX16">
        <v>6.4000000000000005E-4</v>
      </c>
      <c r="AY16">
        <v>1.25E-3</v>
      </c>
      <c r="AZ16" s="101">
        <v>2.0699999999999998E-3</v>
      </c>
      <c r="BA16" s="101">
        <v>3.1199999999999999E-3</v>
      </c>
      <c r="BB16">
        <v>4.3499999999999997E-3</v>
      </c>
      <c r="BC16">
        <v>5.8999999999999999E-3</v>
      </c>
      <c r="BD16">
        <v>7.7200000000000003E-3</v>
      </c>
      <c r="BE16">
        <v>9.7400000000000004E-3</v>
      </c>
      <c r="BF16">
        <v>1.2005E-2</v>
      </c>
      <c r="BG16">
        <v>1.443E-2</v>
      </c>
      <c r="BH16">
        <v>1.6930000000000001E-2</v>
      </c>
      <c r="BI16">
        <v>1.949E-2</v>
      </c>
      <c r="BJ16">
        <v>2.205E-2</v>
      </c>
      <c r="BK16">
        <v>2.4684999999999999E-2</v>
      </c>
      <c r="BL16">
        <v>2.7269999999999999E-2</v>
      </c>
      <c r="BM16">
        <v>2.9749999999999999E-2</v>
      </c>
      <c r="BN16">
        <v>3.2129999999999999E-2</v>
      </c>
      <c r="BO16">
        <v>3.456E-2</v>
      </c>
      <c r="BP16">
        <v>3.6970000000000003E-2</v>
      </c>
      <c r="BQ16">
        <v>3.9385000000000003E-2</v>
      </c>
      <c r="BR16">
        <v>4.1785000000000003E-2</v>
      </c>
      <c r="BS16">
        <v>4.4159999999999998E-2</v>
      </c>
      <c r="BT16">
        <v>4.6530000000000002E-2</v>
      </c>
      <c r="BU16">
        <v>4.8849999999999998E-2</v>
      </c>
      <c r="BV16">
        <v>5.1205000000000001E-2</v>
      </c>
      <c r="BW16">
        <v>5.3499999999999999E-2</v>
      </c>
      <c r="BX16">
        <v>5.5800000000000002E-2</v>
      </c>
      <c r="BY16">
        <v>5.806E-2</v>
      </c>
      <c r="BZ16">
        <v>6.0335E-2</v>
      </c>
      <c r="CA16">
        <v>6.2640000000000001E-2</v>
      </c>
      <c r="CB16">
        <v>6.4905000000000004E-2</v>
      </c>
      <c r="CC16">
        <v>6.7114999999999994E-2</v>
      </c>
      <c r="CD16">
        <v>6.9375000000000006E-2</v>
      </c>
      <c r="CE16">
        <v>7.1624999999999994E-2</v>
      </c>
      <c r="CF16">
        <v>7.3874999999999996E-2</v>
      </c>
      <c r="CG16">
        <v>7.6124999999999998E-2</v>
      </c>
      <c r="CH16">
        <v>7.8314999999999996E-2</v>
      </c>
      <c r="CI16">
        <v>8.0500000000000002E-2</v>
      </c>
      <c r="CJ16">
        <v>8.2714999999999997E-2</v>
      </c>
      <c r="CK16">
        <v>8.4959999999999994E-2</v>
      </c>
      <c r="CL16">
        <v>8.7220000000000006E-2</v>
      </c>
      <c r="CM16">
        <v>8.9469999999999994E-2</v>
      </c>
      <c r="CN16">
        <v>9.1685000000000003E-2</v>
      </c>
      <c r="CO16">
        <v>9.3935000000000005E-2</v>
      </c>
      <c r="CP16">
        <v>9.6129999999999993E-2</v>
      </c>
      <c r="CQ16">
        <v>9.8354999999999998E-2</v>
      </c>
      <c r="CR16">
        <v>0.10059999999999999</v>
      </c>
      <c r="CS16">
        <v>0.10281</v>
      </c>
      <c r="CT16">
        <v>0.10505</v>
      </c>
      <c r="CU16">
        <v>0.10728</v>
      </c>
      <c r="CV16">
        <v>0.109415</v>
      </c>
      <c r="CW16">
        <v>0.11154</v>
      </c>
      <c r="CX16">
        <v>0.11366</v>
      </c>
      <c r="CY16">
        <v>0.1158</v>
      </c>
      <c r="CZ16">
        <v>0.117995</v>
      </c>
      <c r="DA16">
        <v>0.120105</v>
      </c>
      <c r="DB16">
        <v>0.122195</v>
      </c>
      <c r="DC16">
        <v>0.12427000000000001</v>
      </c>
      <c r="DD16">
        <v>0.12631500000000001</v>
      </c>
      <c r="DE16">
        <v>0.12837000000000001</v>
      </c>
      <c r="DF16">
        <v>0.13033</v>
      </c>
      <c r="DG16">
        <v>0.13228500000000001</v>
      </c>
      <c r="DH16">
        <v>0.13416</v>
      </c>
      <c r="DI16">
        <v>0.13607</v>
      </c>
      <c r="DJ16">
        <v>0.13805500000000001</v>
      </c>
      <c r="DK16">
        <v>0.140015</v>
      </c>
      <c r="DL16">
        <v>0.14191999999999999</v>
      </c>
      <c r="DM16">
        <v>0.14374999999999999</v>
      </c>
      <c r="DN16">
        <v>0.14552999999999999</v>
      </c>
      <c r="DO16">
        <v>0.1474</v>
      </c>
      <c r="DP16">
        <v>0.14928</v>
      </c>
    </row>
    <row r="17" spans="1:120" x14ac:dyDescent="0.25">
      <c r="A17" t="s">
        <v>131</v>
      </c>
      <c r="B17" t="s">
        <v>132</v>
      </c>
      <c r="C17" t="s">
        <v>142</v>
      </c>
      <c r="D17" t="s">
        <v>134</v>
      </c>
      <c r="E17">
        <v>50</v>
      </c>
      <c r="F17" t="s">
        <v>137</v>
      </c>
      <c r="G17" t="s">
        <v>140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1">
        <v>0</v>
      </c>
      <c r="AU17" s="101">
        <v>1.0000000000000001E-5</v>
      </c>
      <c r="AV17" s="101">
        <v>2.0000000000000002E-5</v>
      </c>
      <c r="AW17" s="101">
        <v>3.0000000000000001E-5</v>
      </c>
      <c r="AX17" s="101">
        <v>4.0000000000000003E-5</v>
      </c>
      <c r="AY17" s="101">
        <v>5.0000000000000002E-5</v>
      </c>
      <c r="AZ17" s="101">
        <v>6.9999999999999994E-5</v>
      </c>
      <c r="BA17" s="101">
        <v>9.0000000000000006E-5</v>
      </c>
      <c r="BB17" s="101">
        <v>1.1E-4</v>
      </c>
      <c r="BC17" s="101">
        <v>1.2E-4</v>
      </c>
      <c r="BD17" s="101">
        <v>1.3999999999999999E-4</v>
      </c>
      <c r="BE17" s="101">
        <v>1.6000000000000001E-4</v>
      </c>
      <c r="BF17" s="101">
        <v>1.7000000000000001E-4</v>
      </c>
      <c r="BG17" s="101">
        <v>1.8000000000000001E-4</v>
      </c>
      <c r="BH17" s="101">
        <v>1.9000000000000001E-4</v>
      </c>
      <c r="BI17" s="101">
        <v>2.0000000000000001E-4</v>
      </c>
      <c r="BJ17" s="101">
        <v>2.1000000000000001E-4</v>
      </c>
      <c r="BK17" s="101">
        <v>2.1000000000000001E-4</v>
      </c>
      <c r="BL17" s="101">
        <v>2.2000000000000001E-4</v>
      </c>
      <c r="BM17" s="101">
        <v>2.3000000000000001E-4</v>
      </c>
      <c r="BN17" s="101">
        <v>2.3000000000000001E-4</v>
      </c>
      <c r="BO17" s="101">
        <v>2.4000000000000001E-4</v>
      </c>
      <c r="BP17" s="101">
        <v>2.4000000000000001E-4</v>
      </c>
      <c r="BQ17" s="101">
        <v>2.5000000000000001E-4</v>
      </c>
      <c r="BR17" s="101">
        <v>2.5000000000000001E-4</v>
      </c>
      <c r="BS17" s="101">
        <v>2.5999999999999998E-4</v>
      </c>
      <c r="BT17" s="101">
        <v>2.7E-4</v>
      </c>
      <c r="BU17" s="101">
        <v>2.7999999999999998E-4</v>
      </c>
      <c r="BV17" s="101">
        <v>2.9E-4</v>
      </c>
      <c r="BW17" s="101">
        <v>3.0499999999999999E-4</v>
      </c>
      <c r="BX17" s="101">
        <v>3.2000000000000003E-4</v>
      </c>
      <c r="BY17" s="101">
        <v>3.3E-4</v>
      </c>
      <c r="BZ17" s="101">
        <v>3.4000000000000002E-4</v>
      </c>
      <c r="CA17" s="101">
        <v>3.5E-4</v>
      </c>
      <c r="CB17" s="101">
        <v>3.6000000000000002E-4</v>
      </c>
      <c r="CC17" s="101">
        <v>3.6999999999999999E-4</v>
      </c>
      <c r="CD17" s="101">
        <v>3.8499999999999998E-4</v>
      </c>
      <c r="CE17" s="101">
        <v>4.0000000000000002E-4</v>
      </c>
      <c r="CF17" s="101">
        <v>4.0999999999999999E-4</v>
      </c>
      <c r="CG17" s="101">
        <v>4.2000000000000002E-4</v>
      </c>
      <c r="CH17" s="101">
        <v>4.2999999999999999E-4</v>
      </c>
      <c r="CI17" s="101">
        <v>4.4000000000000002E-4</v>
      </c>
      <c r="CJ17" s="101">
        <v>4.4999999999999999E-4</v>
      </c>
      <c r="CK17" s="101">
        <v>4.6000000000000001E-4</v>
      </c>
      <c r="CL17" s="101">
        <v>4.6999999999999999E-4</v>
      </c>
      <c r="CM17" s="101">
        <v>4.8000000000000001E-4</v>
      </c>
      <c r="CN17" s="101">
        <v>4.8999999999999998E-4</v>
      </c>
      <c r="CO17" s="101">
        <v>5.1000000000000004E-4</v>
      </c>
      <c r="CP17" s="101">
        <v>5.1000000000000004E-4</v>
      </c>
      <c r="CQ17" s="101">
        <v>5.2999999999999998E-4</v>
      </c>
      <c r="CR17" s="101">
        <v>5.4000000000000001E-4</v>
      </c>
      <c r="CS17" s="101">
        <v>5.4500000000000002E-4</v>
      </c>
      <c r="CT17" s="101">
        <v>5.5500000000000005E-4</v>
      </c>
      <c r="CU17" s="101">
        <v>5.6999999999999998E-4</v>
      </c>
      <c r="CV17" s="101">
        <v>5.8E-4</v>
      </c>
      <c r="CW17" s="101">
        <v>5.9000000000000003E-4</v>
      </c>
      <c r="CX17" s="101">
        <v>5.9999999999999995E-4</v>
      </c>
      <c r="CY17" s="101">
        <v>6.0999999999999997E-4</v>
      </c>
      <c r="CZ17">
        <v>6.2E-4</v>
      </c>
      <c r="DA17">
        <v>6.3000000000000003E-4</v>
      </c>
      <c r="DB17">
        <v>6.4000000000000005E-4</v>
      </c>
      <c r="DC17">
        <v>6.4999999999999997E-4</v>
      </c>
      <c r="DD17">
        <v>6.6E-4</v>
      </c>
      <c r="DE17">
        <v>6.7000000000000002E-4</v>
      </c>
      <c r="DF17">
        <v>6.8000000000000005E-4</v>
      </c>
      <c r="DG17">
        <v>6.8999999999999997E-4</v>
      </c>
      <c r="DH17">
        <v>6.9999999999999999E-4</v>
      </c>
      <c r="DI17">
        <v>7.1000000000000002E-4</v>
      </c>
      <c r="DJ17">
        <v>7.2000000000000005E-4</v>
      </c>
      <c r="DK17">
        <v>7.2999999999999996E-4</v>
      </c>
      <c r="DL17">
        <v>7.3999999999999999E-4</v>
      </c>
      <c r="DM17">
        <v>7.5000000000000002E-4</v>
      </c>
      <c r="DN17">
        <v>7.6000000000000004E-4</v>
      </c>
      <c r="DO17">
        <v>7.6999999999999996E-4</v>
      </c>
      <c r="DP17">
        <v>7.7999999999999999E-4</v>
      </c>
    </row>
    <row r="18" spans="1:120" x14ac:dyDescent="0.25">
      <c r="A18" t="s">
        <v>131</v>
      </c>
      <c r="B18" t="s">
        <v>132</v>
      </c>
      <c r="C18" t="s">
        <v>142</v>
      </c>
      <c r="D18" t="s">
        <v>134</v>
      </c>
      <c r="E18">
        <v>83</v>
      </c>
      <c r="F18" t="s">
        <v>135</v>
      </c>
      <c r="G18" t="s">
        <v>136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1">
        <v>1.0000000000000001E-5</v>
      </c>
      <c r="AV18">
        <v>1.1E-4</v>
      </c>
      <c r="AW18">
        <v>3.1E-4</v>
      </c>
      <c r="AX18">
        <v>6.8999999999999997E-4</v>
      </c>
      <c r="AY18" s="101">
        <v>1.34E-3</v>
      </c>
      <c r="AZ18" s="101">
        <v>2.1800000000000001E-3</v>
      </c>
      <c r="BA18">
        <v>3.2799999999999999E-3</v>
      </c>
      <c r="BB18">
        <v>4.5700000000000003E-3</v>
      </c>
      <c r="BC18">
        <v>6.1799999999999997E-3</v>
      </c>
      <c r="BD18">
        <v>8.0400000000000003E-3</v>
      </c>
      <c r="BE18">
        <v>1.01317E-2</v>
      </c>
      <c r="BF18">
        <v>1.2489999999999999E-2</v>
      </c>
      <c r="BG18">
        <v>1.4943400000000001E-2</v>
      </c>
      <c r="BH18">
        <v>1.753E-2</v>
      </c>
      <c r="BI18">
        <v>2.017E-2</v>
      </c>
      <c r="BJ18">
        <v>2.2781699999999998E-2</v>
      </c>
      <c r="BK18">
        <v>2.54868E-2</v>
      </c>
      <c r="BL18">
        <v>2.8131699999999999E-2</v>
      </c>
      <c r="BM18">
        <v>3.0761699999999999E-2</v>
      </c>
      <c r="BN18">
        <v>3.3201700000000001E-2</v>
      </c>
      <c r="BO18">
        <v>3.5713399999999999E-2</v>
      </c>
      <c r="BP18">
        <v>3.8248499999999998E-2</v>
      </c>
      <c r="BQ18">
        <v>4.07917E-2</v>
      </c>
      <c r="BR18">
        <v>4.3315100000000002E-2</v>
      </c>
      <c r="BS18">
        <v>4.5893400000000001E-2</v>
      </c>
      <c r="BT18">
        <v>4.8373399999999997E-2</v>
      </c>
      <c r="BU18">
        <v>5.0808499999999999E-2</v>
      </c>
      <c r="BV18">
        <v>5.3269999999999998E-2</v>
      </c>
      <c r="BW18">
        <v>5.5731700000000002E-2</v>
      </c>
      <c r="BX18">
        <v>5.8160000000000003E-2</v>
      </c>
      <c r="BY18">
        <v>6.0611699999999998E-2</v>
      </c>
      <c r="BZ18">
        <v>6.3066800000000006E-2</v>
      </c>
      <c r="CA18">
        <v>6.5543400000000002E-2</v>
      </c>
      <c r="CB18">
        <v>6.8001699999999998E-2</v>
      </c>
      <c r="CC18">
        <v>7.0471699999999998E-2</v>
      </c>
      <c r="CD18">
        <v>7.2955099999999995E-2</v>
      </c>
      <c r="CE18">
        <v>7.5413400000000005E-2</v>
      </c>
      <c r="CF18">
        <v>7.7903399999999998E-2</v>
      </c>
      <c r="CG18">
        <v>8.0421699999999999E-2</v>
      </c>
      <c r="CH18">
        <v>8.2868499999999998E-2</v>
      </c>
      <c r="CI18">
        <v>8.5336800000000004E-2</v>
      </c>
      <c r="CJ18">
        <v>8.7790199999999999E-2</v>
      </c>
      <c r="CK18">
        <v>9.03085E-2</v>
      </c>
      <c r="CL18">
        <v>9.2826800000000001E-2</v>
      </c>
      <c r="CM18">
        <v>9.5380000000000006E-2</v>
      </c>
      <c r="CN18">
        <v>9.78517E-2</v>
      </c>
      <c r="CO18">
        <v>0.1003851</v>
      </c>
      <c r="CP18">
        <v>0.1028351</v>
      </c>
      <c r="CQ18">
        <v>0.1053317</v>
      </c>
      <c r="CR18">
        <v>0.10780000000000001</v>
      </c>
      <c r="CS18">
        <v>0.1102119</v>
      </c>
      <c r="CT18">
        <v>0.1127368</v>
      </c>
      <c r="CU18">
        <v>0.1152121</v>
      </c>
      <c r="CV18">
        <v>0.1176189</v>
      </c>
      <c r="CW18">
        <v>0.12002889999999999</v>
      </c>
      <c r="CX18">
        <v>0.1224185</v>
      </c>
      <c r="CY18">
        <v>0.1247336</v>
      </c>
      <c r="CZ18">
        <v>0.12710189999999999</v>
      </c>
      <c r="DA18">
        <v>0.12932250000000001</v>
      </c>
      <c r="DB18">
        <v>0.13163759999999999</v>
      </c>
      <c r="DC18">
        <v>0.13388439999999999</v>
      </c>
      <c r="DD18">
        <v>0.13614950000000001</v>
      </c>
      <c r="DE18">
        <v>0.13838549999999999</v>
      </c>
      <c r="DF18">
        <v>0.14055229999999999</v>
      </c>
      <c r="DG18">
        <v>0.1428112</v>
      </c>
      <c r="DH18">
        <v>0.14509949999999999</v>
      </c>
      <c r="DI18">
        <v>0.1474617</v>
      </c>
      <c r="DJ18">
        <v>0.1495872</v>
      </c>
      <c r="DK18">
        <v>0.15168909999999999</v>
      </c>
      <c r="DL18">
        <v>0.1537627</v>
      </c>
      <c r="DM18">
        <v>0.15582779999999999</v>
      </c>
      <c r="DN18">
        <v>0.15811700000000001</v>
      </c>
      <c r="DO18">
        <v>0.1603472</v>
      </c>
      <c r="DP18">
        <v>0.1626108</v>
      </c>
    </row>
    <row r="19" spans="1:120" x14ac:dyDescent="0.25">
      <c r="A19" t="s">
        <v>131</v>
      </c>
      <c r="B19" t="s">
        <v>132</v>
      </c>
      <c r="C19" t="s">
        <v>142</v>
      </c>
      <c r="D19" t="s">
        <v>134</v>
      </c>
      <c r="E19">
        <v>83</v>
      </c>
      <c r="F19" t="s">
        <v>137</v>
      </c>
      <c r="G19" t="s">
        <v>140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1">
        <v>1.0000000000000001E-5</v>
      </c>
      <c r="AU19" s="101">
        <v>1.0000000000000001E-5</v>
      </c>
      <c r="AV19" s="101">
        <v>2.0000000000000002E-5</v>
      </c>
      <c r="AW19" s="101">
        <v>4.0000000000000003E-5</v>
      </c>
      <c r="AX19" s="101">
        <v>6.0000000000000002E-5</v>
      </c>
      <c r="AY19" s="101">
        <v>8.0000000000000007E-5</v>
      </c>
      <c r="AZ19" s="101">
        <v>1E-4</v>
      </c>
      <c r="BA19" s="101">
        <v>1.2E-4</v>
      </c>
      <c r="BB19" s="101">
        <v>1.4999999999999999E-4</v>
      </c>
      <c r="BC19" s="101">
        <v>1.7000000000000001E-4</v>
      </c>
      <c r="BD19" s="101">
        <v>1.9000000000000001E-4</v>
      </c>
      <c r="BE19" s="101">
        <v>2.1000000000000001E-4</v>
      </c>
      <c r="BF19" s="101">
        <v>2.3000000000000001E-4</v>
      </c>
      <c r="BG19" s="101">
        <v>2.4000000000000001E-4</v>
      </c>
      <c r="BH19" s="101">
        <v>2.5000000000000001E-4</v>
      </c>
      <c r="BI19" s="101">
        <v>2.5999999999999998E-4</v>
      </c>
      <c r="BJ19" s="101">
        <v>2.7E-4</v>
      </c>
      <c r="BK19" s="101">
        <v>2.7999999999999998E-4</v>
      </c>
      <c r="BL19" s="101">
        <v>2.9E-4</v>
      </c>
      <c r="BM19" s="101">
        <v>2.9E-4</v>
      </c>
      <c r="BN19" s="101">
        <v>2.9E-4</v>
      </c>
      <c r="BO19" s="101">
        <v>2.9999999999999997E-4</v>
      </c>
      <c r="BP19" s="101">
        <v>2.9999999999999997E-4</v>
      </c>
      <c r="BQ19" s="101">
        <v>2.9999999999999997E-4</v>
      </c>
      <c r="BR19" s="101">
        <v>3.1E-4</v>
      </c>
      <c r="BS19" s="101">
        <v>3.2000000000000003E-4</v>
      </c>
      <c r="BT19" s="101">
        <v>3.3E-4</v>
      </c>
      <c r="BU19" s="101">
        <v>3.4000000000000002E-4</v>
      </c>
      <c r="BV19" s="101">
        <v>3.5E-4</v>
      </c>
      <c r="BW19" s="101">
        <v>3.6999999999999999E-4</v>
      </c>
      <c r="BX19" s="101">
        <v>3.8000000000000002E-4</v>
      </c>
      <c r="BY19" s="101">
        <v>3.8999999999999999E-4</v>
      </c>
      <c r="BZ19" s="101">
        <v>4.0999999999999999E-4</v>
      </c>
      <c r="CA19" s="101">
        <v>4.2000000000000002E-4</v>
      </c>
      <c r="CB19" s="101">
        <v>4.2999999999999999E-4</v>
      </c>
      <c r="CC19" s="101">
        <v>4.4999999999999999E-4</v>
      </c>
      <c r="CD19" s="101">
        <v>4.6000000000000001E-4</v>
      </c>
      <c r="CE19" s="101">
        <v>4.6999999999999999E-4</v>
      </c>
      <c r="CF19" s="101">
        <v>4.817E-4</v>
      </c>
      <c r="CG19" s="101">
        <v>5.0000000000000001E-4</v>
      </c>
      <c r="CH19" s="101">
        <v>5.1000000000000004E-4</v>
      </c>
      <c r="CI19" s="101">
        <v>5.2999999999999998E-4</v>
      </c>
      <c r="CJ19" s="101">
        <v>5.4000000000000001E-4</v>
      </c>
      <c r="CK19" s="101">
        <v>5.5999999999999995E-4</v>
      </c>
      <c r="CL19" s="101">
        <v>5.6999999999999998E-4</v>
      </c>
      <c r="CM19" s="101">
        <v>5.8E-4</v>
      </c>
      <c r="CN19" s="101">
        <v>5.9999999999999995E-4</v>
      </c>
      <c r="CO19">
        <v>6.0999999999999997E-4</v>
      </c>
      <c r="CP19">
        <v>6.3000000000000003E-4</v>
      </c>
      <c r="CQ19">
        <v>6.4000000000000005E-4</v>
      </c>
      <c r="CR19">
        <v>6.4999999999999997E-4</v>
      </c>
      <c r="CS19">
        <v>6.7000000000000002E-4</v>
      </c>
      <c r="CT19">
        <v>6.8000000000000005E-4</v>
      </c>
      <c r="CU19">
        <v>6.9169999999999995E-4</v>
      </c>
      <c r="CV19">
        <v>7.1000000000000002E-4</v>
      </c>
      <c r="CW19">
        <v>7.2000000000000005E-4</v>
      </c>
      <c r="CX19">
        <v>7.3999999999999999E-4</v>
      </c>
      <c r="CY19">
        <v>7.5000000000000002E-4</v>
      </c>
      <c r="CZ19">
        <v>7.6000000000000004E-4</v>
      </c>
      <c r="DA19">
        <v>7.7999999999999999E-4</v>
      </c>
      <c r="DB19">
        <v>7.9000000000000001E-4</v>
      </c>
      <c r="DC19">
        <v>8.0999999999999996E-4</v>
      </c>
      <c r="DD19">
        <v>8.1999999999999998E-4</v>
      </c>
      <c r="DE19">
        <v>8.3000000000000001E-4</v>
      </c>
      <c r="DF19">
        <v>8.4999999999999995E-4</v>
      </c>
      <c r="DG19">
        <v>8.5999999999999998E-4</v>
      </c>
      <c r="DH19">
        <v>8.7000000000000001E-4</v>
      </c>
      <c r="DI19">
        <v>8.8999999999999995E-4</v>
      </c>
      <c r="DJ19">
        <v>8.9999999999999998E-4</v>
      </c>
      <c r="DK19">
        <v>9.1E-4</v>
      </c>
      <c r="DL19">
        <v>9.2000000000000003E-4</v>
      </c>
      <c r="DM19">
        <v>9.3999999999999997E-4</v>
      </c>
      <c r="DN19">
        <v>9.5E-4</v>
      </c>
      <c r="DO19">
        <v>9.7000000000000005E-4</v>
      </c>
      <c r="DP19">
        <v>9.7999999999999997E-4</v>
      </c>
    </row>
    <row r="20" spans="1:120" x14ac:dyDescent="0.25">
      <c r="A20" t="s">
        <v>131</v>
      </c>
      <c r="B20" t="s">
        <v>132</v>
      </c>
      <c r="C20" t="s">
        <v>142</v>
      </c>
      <c r="D20" t="s">
        <v>134</v>
      </c>
      <c r="E20">
        <v>95</v>
      </c>
      <c r="F20" t="s">
        <v>135</v>
      </c>
      <c r="G20" t="s">
        <v>136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1">
        <v>1.0000000000000001E-5</v>
      </c>
      <c r="AV20">
        <v>1.2E-4</v>
      </c>
      <c r="AW20">
        <v>3.4000000000000002E-4</v>
      </c>
      <c r="AX20" s="101">
        <v>7.5000000000000002E-4</v>
      </c>
      <c r="AY20" s="101">
        <v>1.4400000000000001E-3</v>
      </c>
      <c r="AZ20" s="101">
        <v>2.3600000000000001E-3</v>
      </c>
      <c r="BA20">
        <v>3.5304999999999998E-3</v>
      </c>
      <c r="BB20">
        <v>4.8999999999999998E-3</v>
      </c>
      <c r="BC20">
        <v>6.6309999999999997E-3</v>
      </c>
      <c r="BD20">
        <v>8.652E-3</v>
      </c>
      <c r="BE20">
        <v>1.0982E-2</v>
      </c>
      <c r="BF20">
        <v>1.35405E-2</v>
      </c>
      <c r="BG20">
        <v>1.6181000000000001E-2</v>
      </c>
      <c r="BH20">
        <v>1.9032E-2</v>
      </c>
      <c r="BI20">
        <v>2.1894500000000001E-2</v>
      </c>
      <c r="BJ20">
        <v>2.4770500000000001E-2</v>
      </c>
      <c r="BK20">
        <v>2.7779999999999999E-2</v>
      </c>
      <c r="BL20">
        <v>3.0730500000000001E-2</v>
      </c>
      <c r="BM20">
        <v>3.3620999999999998E-2</v>
      </c>
      <c r="BN20">
        <v>3.63425E-2</v>
      </c>
      <c r="BO20">
        <v>3.8984999999999999E-2</v>
      </c>
      <c r="BP20">
        <v>4.1735000000000001E-2</v>
      </c>
      <c r="BQ20">
        <v>4.4805499999999998E-2</v>
      </c>
      <c r="BR20">
        <v>4.7251500000000002E-2</v>
      </c>
      <c r="BS20">
        <v>4.9986000000000003E-2</v>
      </c>
      <c r="BT20">
        <v>5.2581999999999997E-2</v>
      </c>
      <c r="BU20">
        <v>5.5280000000000003E-2</v>
      </c>
      <c r="BV20">
        <v>5.79905E-2</v>
      </c>
      <c r="BW20">
        <v>6.0690000000000001E-2</v>
      </c>
      <c r="BX20">
        <v>6.3340999999999995E-2</v>
      </c>
      <c r="BY20">
        <v>6.6020999999999996E-2</v>
      </c>
      <c r="BZ20">
        <v>6.8711999999999995E-2</v>
      </c>
      <c r="CA20">
        <v>7.1471999999999994E-2</v>
      </c>
      <c r="CB20">
        <v>7.4210999999999999E-2</v>
      </c>
      <c r="CC20">
        <v>7.6950500000000005E-2</v>
      </c>
      <c r="CD20">
        <v>7.9575499999999993E-2</v>
      </c>
      <c r="CE20">
        <v>8.2311499999999996E-2</v>
      </c>
      <c r="CF20">
        <v>8.5002499999999995E-2</v>
      </c>
      <c r="CG20">
        <v>8.7673000000000001E-2</v>
      </c>
      <c r="CH20">
        <v>9.0310500000000002E-2</v>
      </c>
      <c r="CI20">
        <v>9.2992500000000006E-2</v>
      </c>
      <c r="CJ20">
        <v>9.5715499999999995E-2</v>
      </c>
      <c r="CK20">
        <v>9.8420999999999995E-2</v>
      </c>
      <c r="CL20">
        <v>0.1009235</v>
      </c>
      <c r="CM20">
        <v>0.103452</v>
      </c>
      <c r="CN20">
        <v>0.10571949999999999</v>
      </c>
      <c r="CO20">
        <v>0.108394</v>
      </c>
      <c r="CP20">
        <v>0.1108905</v>
      </c>
      <c r="CQ20">
        <v>0.11319</v>
      </c>
      <c r="CR20">
        <v>0.1154765</v>
      </c>
      <c r="CS20">
        <v>0.117782</v>
      </c>
      <c r="CT20">
        <v>0.12060999999999999</v>
      </c>
      <c r="CU20">
        <v>0.12341299999999999</v>
      </c>
      <c r="CV20">
        <v>0.12567400000000001</v>
      </c>
      <c r="CW20">
        <v>0.12828149999999999</v>
      </c>
      <c r="CX20">
        <v>0.13090099999999999</v>
      </c>
      <c r="CY20">
        <v>0.133521</v>
      </c>
      <c r="CZ20">
        <v>0.136216</v>
      </c>
      <c r="DA20">
        <v>0.13883799999999999</v>
      </c>
      <c r="DB20">
        <v>0.14132649999999999</v>
      </c>
      <c r="DC20">
        <v>0.14374149999999999</v>
      </c>
      <c r="DD20">
        <v>0.14621149999999999</v>
      </c>
      <c r="DE20">
        <v>0.148644</v>
      </c>
      <c r="DF20">
        <v>0.15103649999999999</v>
      </c>
      <c r="DG20">
        <v>0.153473</v>
      </c>
      <c r="DH20">
        <v>0.1555455</v>
      </c>
      <c r="DI20">
        <v>0.15799949999999999</v>
      </c>
      <c r="DJ20">
        <v>0.16045300000000001</v>
      </c>
      <c r="DK20">
        <v>0.16282050000000001</v>
      </c>
      <c r="DL20">
        <v>0.165131</v>
      </c>
      <c r="DM20">
        <v>0.16743250000000001</v>
      </c>
      <c r="DN20">
        <v>0.16974500000000001</v>
      </c>
      <c r="DO20">
        <v>0.17202149999999999</v>
      </c>
      <c r="DP20">
        <v>0.17448449999999999</v>
      </c>
    </row>
    <row r="21" spans="1:120" x14ac:dyDescent="0.25">
      <c r="A21" t="s">
        <v>131</v>
      </c>
      <c r="B21" t="s">
        <v>132</v>
      </c>
      <c r="C21" s="101" t="s">
        <v>142</v>
      </c>
      <c r="D21" s="101" t="s">
        <v>134</v>
      </c>
      <c r="E21">
        <v>95</v>
      </c>
      <c r="F21" s="101" t="s">
        <v>137</v>
      </c>
      <c r="G21" s="101" t="s">
        <v>140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1">
        <v>0</v>
      </c>
      <c r="AT21" s="101">
        <v>1.0000000000000001E-5</v>
      </c>
      <c r="AU21" s="101">
        <v>1.0000000000000001E-5</v>
      </c>
      <c r="AV21" s="101">
        <v>3.0000000000000001E-5</v>
      </c>
      <c r="AW21" s="101">
        <v>4.0000000000000003E-5</v>
      </c>
      <c r="AX21" s="101">
        <v>6.0000000000000002E-5</v>
      </c>
      <c r="AY21" s="101">
        <v>9.0000000000000006E-5</v>
      </c>
      <c r="AZ21" s="101">
        <v>1.1E-4</v>
      </c>
      <c r="BA21" s="101">
        <v>1.3999999999999999E-4</v>
      </c>
      <c r="BB21" s="101">
        <v>1.7000000000000001E-4</v>
      </c>
      <c r="BC21" s="101">
        <v>2.0000000000000001E-4</v>
      </c>
      <c r="BD21" s="101">
        <v>2.2000000000000001E-4</v>
      </c>
      <c r="BE21" s="101">
        <v>2.4049999999999999E-4</v>
      </c>
      <c r="BF21" s="101">
        <v>2.6049999999999999E-4</v>
      </c>
      <c r="BG21" s="101">
        <v>2.7999999999999998E-4</v>
      </c>
      <c r="BH21" s="101">
        <v>2.9999999999999997E-4</v>
      </c>
      <c r="BI21" s="101">
        <v>3.1E-4</v>
      </c>
      <c r="BJ21" s="101">
        <v>3.2000000000000003E-4</v>
      </c>
      <c r="BK21" s="101">
        <v>3.3E-4</v>
      </c>
      <c r="BL21" s="101">
        <v>3.4000000000000002E-4</v>
      </c>
      <c r="BM21" s="101">
        <v>3.4000000000000002E-4</v>
      </c>
      <c r="BN21" s="101">
        <v>3.4049999999999998E-4</v>
      </c>
      <c r="BO21" s="101">
        <v>3.5E-4</v>
      </c>
      <c r="BP21" s="101">
        <v>3.5E-4</v>
      </c>
      <c r="BQ21" s="101">
        <v>3.6000000000000002E-4</v>
      </c>
      <c r="BR21" s="101">
        <v>3.6000000000000002E-4</v>
      </c>
      <c r="BS21" s="101">
        <v>3.8000000000000002E-4</v>
      </c>
      <c r="BT21" s="101">
        <v>3.8999999999999999E-4</v>
      </c>
      <c r="BU21" s="101">
        <v>4.0000000000000002E-4</v>
      </c>
      <c r="BV21" s="101">
        <v>4.2000000000000002E-4</v>
      </c>
      <c r="BW21" s="101">
        <v>4.2999999999999999E-4</v>
      </c>
      <c r="BX21" s="101">
        <v>4.4049999999999997E-4</v>
      </c>
      <c r="BY21" s="101">
        <v>4.6000000000000001E-4</v>
      </c>
      <c r="BZ21" s="101">
        <v>4.8000000000000001E-4</v>
      </c>
      <c r="CA21" s="101">
        <v>4.9050000000000005E-4</v>
      </c>
      <c r="CB21" s="101">
        <v>5.1000000000000004E-4</v>
      </c>
      <c r="CC21" s="101">
        <v>5.2999999999999998E-4</v>
      </c>
      <c r="CD21" s="101">
        <v>5.5000000000000003E-4</v>
      </c>
      <c r="CE21" s="101">
        <v>5.5999999999999995E-4</v>
      </c>
      <c r="CF21" s="101">
        <v>5.8E-4</v>
      </c>
      <c r="CG21">
        <v>5.9999999999999995E-4</v>
      </c>
      <c r="CH21">
        <v>6.2E-4</v>
      </c>
      <c r="CI21">
        <v>6.3049999999999998E-4</v>
      </c>
      <c r="CJ21">
        <v>6.4999999999999997E-4</v>
      </c>
      <c r="CK21">
        <v>6.6049999999999995E-4</v>
      </c>
      <c r="CL21">
        <v>6.8050000000000001E-4</v>
      </c>
      <c r="CM21">
        <v>6.9999999999999999E-4</v>
      </c>
      <c r="CN21">
        <v>7.2000000000000005E-4</v>
      </c>
      <c r="CO21">
        <v>7.3999999999999999E-4</v>
      </c>
      <c r="CP21">
        <v>7.5049999999999997E-4</v>
      </c>
      <c r="CQ21">
        <v>7.6999999999999996E-4</v>
      </c>
      <c r="CR21">
        <v>7.9000000000000001E-4</v>
      </c>
      <c r="CS21">
        <v>8.005E-4</v>
      </c>
      <c r="CT21">
        <v>8.1999999999999998E-4</v>
      </c>
      <c r="CU21">
        <v>8.4049999999999999E-4</v>
      </c>
      <c r="CV21">
        <v>8.6050000000000005E-4</v>
      </c>
      <c r="CW21">
        <v>8.8000000000000003E-4</v>
      </c>
      <c r="CX21">
        <v>8.9999999999999998E-4</v>
      </c>
      <c r="CY21">
        <v>9.2000000000000003E-4</v>
      </c>
      <c r="CZ21">
        <v>9.3000000000000005E-4</v>
      </c>
      <c r="DA21">
        <v>9.5E-4</v>
      </c>
      <c r="DB21">
        <v>9.7000000000000005E-4</v>
      </c>
      <c r="DC21">
        <v>9.8999999999999999E-4</v>
      </c>
      <c r="DD21">
        <v>1.0005000000000001E-3</v>
      </c>
      <c r="DE21">
        <v>1.0200000000000001E-3</v>
      </c>
      <c r="DF21">
        <v>1.0399999999999999E-3</v>
      </c>
      <c r="DG21">
        <v>1.0505E-3</v>
      </c>
      <c r="DH21">
        <v>1.07E-3</v>
      </c>
      <c r="DI21">
        <v>1.09E-3</v>
      </c>
      <c r="DJ21">
        <v>1.1004999999999999E-3</v>
      </c>
      <c r="DK21">
        <v>1.1199999999999999E-3</v>
      </c>
      <c r="DL21">
        <v>1.14E-3</v>
      </c>
      <c r="DM21">
        <v>1.16E-3</v>
      </c>
      <c r="DN21">
        <v>1.1800000000000001E-3</v>
      </c>
      <c r="DO21">
        <v>1.1904999999999999E-3</v>
      </c>
      <c r="DP21">
        <v>1.2199999999999999E-3</v>
      </c>
    </row>
    <row r="22" spans="1:120" x14ac:dyDescent="0.25">
      <c r="A22" t="s">
        <v>131</v>
      </c>
      <c r="B22" t="s">
        <v>132</v>
      </c>
      <c r="C22" s="101" t="s">
        <v>93</v>
      </c>
      <c r="D22" s="101" t="s">
        <v>134</v>
      </c>
      <c r="E22" s="101">
        <v>5</v>
      </c>
      <c r="F22" s="101" t="s">
        <v>135</v>
      </c>
      <c r="G22" s="101" t="s">
        <v>136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430.89926450000002</v>
      </c>
      <c r="AV22">
        <v>433.5156255</v>
      </c>
      <c r="AW22">
        <v>436.18223699999999</v>
      </c>
      <c r="AX22">
        <v>438.81550800000002</v>
      </c>
      <c r="AY22">
        <v>441.48496599999999</v>
      </c>
      <c r="AZ22">
        <v>444.19411150000002</v>
      </c>
      <c r="BA22">
        <v>446.8112855</v>
      </c>
      <c r="BB22">
        <v>449.45928099999998</v>
      </c>
      <c r="BC22">
        <v>452.1437315</v>
      </c>
      <c r="BD22">
        <v>454.82520599999998</v>
      </c>
      <c r="BE22">
        <v>457.48137850000001</v>
      </c>
      <c r="BF22">
        <v>460.13651349999998</v>
      </c>
      <c r="BG22">
        <v>462.79185999999999</v>
      </c>
      <c r="BH22">
        <v>465.44658449999997</v>
      </c>
      <c r="BI22">
        <v>468.10048549999999</v>
      </c>
      <c r="BJ22">
        <v>470.717038</v>
      </c>
      <c r="BK22">
        <v>473.31623500000001</v>
      </c>
      <c r="BL22">
        <v>475.87616300000002</v>
      </c>
      <c r="BM22">
        <v>478.46473900000001</v>
      </c>
      <c r="BN22">
        <v>481.00689249999999</v>
      </c>
      <c r="BO22">
        <v>483.54030699999998</v>
      </c>
      <c r="BP22">
        <v>486.102912</v>
      </c>
      <c r="BQ22">
        <v>488.66943099999997</v>
      </c>
      <c r="BR22">
        <v>491.20615049999998</v>
      </c>
      <c r="BS22">
        <v>493.71520349999997</v>
      </c>
      <c r="BT22">
        <v>496.17584249999999</v>
      </c>
      <c r="BU22">
        <v>498.59559849999999</v>
      </c>
      <c r="BV22">
        <v>500.95374399999997</v>
      </c>
      <c r="BW22">
        <v>503.2665495</v>
      </c>
      <c r="BX22">
        <v>505.60847000000001</v>
      </c>
      <c r="BY22">
        <v>507.89844900000003</v>
      </c>
      <c r="BZ22">
        <v>510.14374249999997</v>
      </c>
      <c r="CA22">
        <v>512.36024150000003</v>
      </c>
      <c r="CB22">
        <v>514.53307400000006</v>
      </c>
      <c r="CC22">
        <v>516.67362249999996</v>
      </c>
      <c r="CD22">
        <v>518.74440600000003</v>
      </c>
      <c r="CE22">
        <v>520.76253499999996</v>
      </c>
      <c r="CF22">
        <v>522.73019599999998</v>
      </c>
      <c r="CG22">
        <v>524.64748799999995</v>
      </c>
      <c r="CH22">
        <v>526.53470949999996</v>
      </c>
      <c r="CI22">
        <v>528.39390500000002</v>
      </c>
      <c r="CJ22">
        <v>530.21264650000001</v>
      </c>
      <c r="CK22">
        <v>531.98915099999999</v>
      </c>
      <c r="CL22">
        <v>533.71376199999997</v>
      </c>
      <c r="CM22">
        <v>535.38901450000003</v>
      </c>
      <c r="CN22">
        <v>536.97468449999997</v>
      </c>
      <c r="CO22">
        <v>538.45768350000003</v>
      </c>
      <c r="CP22">
        <v>539.86674600000003</v>
      </c>
      <c r="CQ22">
        <v>541.19697799999994</v>
      </c>
      <c r="CR22">
        <v>542.44960900000001</v>
      </c>
      <c r="CS22">
        <v>543.62576049999996</v>
      </c>
      <c r="CT22">
        <v>544.728341</v>
      </c>
      <c r="CU22">
        <v>545.76128749999998</v>
      </c>
      <c r="CV22">
        <v>546.72635449999996</v>
      </c>
      <c r="CW22">
        <v>547.62329050000005</v>
      </c>
      <c r="CX22">
        <v>548.42399</v>
      </c>
      <c r="CY22">
        <v>549.13048100000003</v>
      </c>
      <c r="CZ22">
        <v>549.7416465</v>
      </c>
      <c r="DA22">
        <v>550.25983599999995</v>
      </c>
      <c r="DB22">
        <v>550.68398950000005</v>
      </c>
      <c r="DC22">
        <v>551.01688349999995</v>
      </c>
      <c r="DD22">
        <v>551.26218549999999</v>
      </c>
      <c r="DE22">
        <v>551.42201250000005</v>
      </c>
      <c r="DF22">
        <v>551.4997525</v>
      </c>
      <c r="DG22">
        <v>551.49908400000004</v>
      </c>
      <c r="DH22">
        <v>551.46741699999995</v>
      </c>
      <c r="DI22">
        <v>551.40278899999998</v>
      </c>
      <c r="DJ22">
        <v>551.29826049999997</v>
      </c>
      <c r="DK22">
        <v>551.14962800000001</v>
      </c>
      <c r="DL22">
        <v>550.9634595</v>
      </c>
      <c r="DM22">
        <v>550.74743999999998</v>
      </c>
      <c r="DN22">
        <v>550.49098349999997</v>
      </c>
      <c r="DO22">
        <v>550.19471099999998</v>
      </c>
      <c r="DP22">
        <v>549.85972700000002</v>
      </c>
    </row>
    <row r="23" spans="1:120" x14ac:dyDescent="0.25">
      <c r="A23" t="s">
        <v>131</v>
      </c>
      <c r="B23" t="s">
        <v>132</v>
      </c>
      <c r="C23" s="101" t="s">
        <v>93</v>
      </c>
      <c r="D23" s="101" t="s">
        <v>134</v>
      </c>
      <c r="E23" s="101">
        <v>5</v>
      </c>
      <c r="F23" s="101" t="s">
        <v>137</v>
      </c>
      <c r="G23" s="101" t="s">
        <v>138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1.1389768870000001</v>
      </c>
      <c r="AU23">
        <v>1.156051387</v>
      </c>
      <c r="AV23">
        <v>1.1760015049999999</v>
      </c>
      <c r="AW23">
        <v>1.1966338379999999</v>
      </c>
      <c r="AX23">
        <v>1.213167074</v>
      </c>
      <c r="AY23">
        <v>1.2316496130000001</v>
      </c>
      <c r="AZ23">
        <v>1.255987819</v>
      </c>
      <c r="BA23">
        <v>1.2813381909999999</v>
      </c>
      <c r="BB23">
        <v>1.3113392500000001</v>
      </c>
      <c r="BC23">
        <v>1.341318338</v>
      </c>
      <c r="BD23">
        <v>1.3697043579999999</v>
      </c>
      <c r="BE23">
        <v>1.392231319</v>
      </c>
      <c r="BF23">
        <v>1.410690593</v>
      </c>
      <c r="BG23">
        <v>1.4233585929999999</v>
      </c>
      <c r="BH23">
        <v>1.4385098279999999</v>
      </c>
      <c r="BI23">
        <v>1.459126181</v>
      </c>
      <c r="BJ23">
        <v>1.476998289</v>
      </c>
      <c r="BK23">
        <v>1.497166819</v>
      </c>
      <c r="BL23">
        <v>1.514332319</v>
      </c>
      <c r="BM23">
        <v>1.5346582010000001</v>
      </c>
      <c r="BN23">
        <v>1.5633729750000001</v>
      </c>
      <c r="BO23">
        <v>1.5921912890000001</v>
      </c>
      <c r="BP23">
        <v>1.615067789</v>
      </c>
      <c r="BQ23">
        <v>1.6328600049999999</v>
      </c>
      <c r="BR23">
        <v>1.6451775049999999</v>
      </c>
      <c r="BS23">
        <v>1.655570505</v>
      </c>
      <c r="BT23">
        <v>1.6655577210000001</v>
      </c>
      <c r="BU23">
        <v>1.675556721</v>
      </c>
      <c r="BV23">
        <v>1.6895378089999999</v>
      </c>
      <c r="BW23">
        <v>1.7073630150000001</v>
      </c>
      <c r="BX23">
        <v>1.727063515</v>
      </c>
      <c r="BY23">
        <v>1.745190515</v>
      </c>
      <c r="BZ23">
        <v>1.762755015</v>
      </c>
      <c r="CA23">
        <v>1.7784402399999999</v>
      </c>
      <c r="CB23">
        <v>1.7889753580000001</v>
      </c>
      <c r="CC23">
        <v>1.7990603869999999</v>
      </c>
      <c r="CD23">
        <v>1.809345054</v>
      </c>
      <c r="CE23">
        <v>1.8148060539999999</v>
      </c>
      <c r="CF23">
        <v>1.820984054</v>
      </c>
      <c r="CG23">
        <v>1.828951054</v>
      </c>
      <c r="CH23">
        <v>1.842812525</v>
      </c>
      <c r="CI23">
        <v>1.859452025</v>
      </c>
      <c r="CJ23">
        <v>1.8750545249999999</v>
      </c>
      <c r="CK23">
        <v>1.8863219069999999</v>
      </c>
      <c r="CL23">
        <v>1.89229124</v>
      </c>
      <c r="CM23">
        <v>1.8943107400000001</v>
      </c>
      <c r="CN23">
        <v>1.8981957700000001</v>
      </c>
      <c r="CO23">
        <v>1.9048092700000001</v>
      </c>
      <c r="CP23">
        <v>1.91094327</v>
      </c>
      <c r="CQ23">
        <v>1.9173282700000001</v>
      </c>
      <c r="CR23">
        <v>1.922104926</v>
      </c>
      <c r="CS23">
        <v>1.9285689260000001</v>
      </c>
      <c r="CT23">
        <v>1.9378199169999999</v>
      </c>
      <c r="CU23">
        <v>1.9468920540000001</v>
      </c>
      <c r="CV23">
        <v>1.9560159070000001</v>
      </c>
      <c r="CW23">
        <v>1.963383407</v>
      </c>
      <c r="CX23">
        <v>1.968963907</v>
      </c>
      <c r="CY23">
        <v>1.971527407</v>
      </c>
      <c r="CZ23">
        <v>1.973201907</v>
      </c>
      <c r="DA23">
        <v>1.9723209070000001</v>
      </c>
      <c r="DB23">
        <v>1.9714350540000001</v>
      </c>
      <c r="DC23">
        <v>1.9724425539999999</v>
      </c>
      <c r="DD23">
        <v>1.9756321910000001</v>
      </c>
      <c r="DE23">
        <v>1.9819296909999999</v>
      </c>
      <c r="DF23">
        <v>1.989585191</v>
      </c>
      <c r="DG23">
        <v>1.9973156910000001</v>
      </c>
      <c r="DH23">
        <v>2.005599691</v>
      </c>
      <c r="DI23">
        <v>2.0113771909999998</v>
      </c>
      <c r="DJ23">
        <v>2.0146976909999998</v>
      </c>
      <c r="DK23">
        <v>2.0165845739999999</v>
      </c>
      <c r="DL23">
        <v>2.0136434849999998</v>
      </c>
      <c r="DM23">
        <v>2.0132774750000002</v>
      </c>
      <c r="DN23">
        <v>2.0102909750000002</v>
      </c>
      <c r="DO23">
        <v>2.0101374750000001</v>
      </c>
      <c r="DP23">
        <v>2.0139364749999999</v>
      </c>
    </row>
    <row r="24" spans="1:120" x14ac:dyDescent="0.25">
      <c r="A24" t="s">
        <v>131</v>
      </c>
      <c r="B24" t="s">
        <v>132</v>
      </c>
      <c r="C24" s="101" t="s">
        <v>93</v>
      </c>
      <c r="D24" s="101" t="s">
        <v>134</v>
      </c>
      <c r="E24" s="101">
        <v>17</v>
      </c>
      <c r="F24" s="101" t="s">
        <v>135</v>
      </c>
      <c r="G24" s="101" t="s">
        <v>136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431.63367909999999</v>
      </c>
      <c r="AV24">
        <v>434.3313508</v>
      </c>
      <c r="AW24">
        <v>437.06027189999998</v>
      </c>
      <c r="AX24">
        <v>439.76833169999998</v>
      </c>
      <c r="AY24">
        <v>442.4909609</v>
      </c>
      <c r="AZ24">
        <v>445.22387409999999</v>
      </c>
      <c r="BA24">
        <v>447.92741080000002</v>
      </c>
      <c r="BB24">
        <v>450.66040559999999</v>
      </c>
      <c r="BC24">
        <v>453.38599290000002</v>
      </c>
      <c r="BD24">
        <v>456.13456919999999</v>
      </c>
      <c r="BE24">
        <v>458.87972989999997</v>
      </c>
      <c r="BF24">
        <v>461.63856049999998</v>
      </c>
      <c r="BG24">
        <v>464.3842075</v>
      </c>
      <c r="BH24">
        <v>467.12486899999999</v>
      </c>
      <c r="BI24">
        <v>469.86289119999998</v>
      </c>
      <c r="BJ24">
        <v>472.60792140000001</v>
      </c>
      <c r="BK24">
        <v>475.30564650000002</v>
      </c>
      <c r="BL24">
        <v>477.99618040000001</v>
      </c>
      <c r="BM24">
        <v>480.64149370000001</v>
      </c>
      <c r="BN24">
        <v>483.2917084</v>
      </c>
      <c r="BO24">
        <v>486.00213439999999</v>
      </c>
      <c r="BP24">
        <v>488.65083429999999</v>
      </c>
      <c r="BQ24">
        <v>491.29353980000002</v>
      </c>
      <c r="BR24">
        <v>493.9446863</v>
      </c>
      <c r="BS24">
        <v>496.58829650000001</v>
      </c>
      <c r="BT24">
        <v>499.18228620000002</v>
      </c>
      <c r="BU24">
        <v>501.73436729999997</v>
      </c>
      <c r="BV24">
        <v>504.25967129999998</v>
      </c>
      <c r="BW24">
        <v>506.69932940000001</v>
      </c>
      <c r="BX24">
        <v>509.13773379999998</v>
      </c>
      <c r="BY24">
        <v>511.54095940000002</v>
      </c>
      <c r="BZ24">
        <v>513.9124544</v>
      </c>
      <c r="CA24">
        <v>516.23920629999998</v>
      </c>
      <c r="CB24">
        <v>518.50313649999998</v>
      </c>
      <c r="CC24">
        <v>520.73857989999999</v>
      </c>
      <c r="CD24">
        <v>522.973074</v>
      </c>
      <c r="CE24">
        <v>525.10842030000003</v>
      </c>
      <c r="CF24">
        <v>527.19997000000001</v>
      </c>
      <c r="CG24">
        <v>529.2575008</v>
      </c>
      <c r="CH24">
        <v>531.2789904</v>
      </c>
      <c r="CI24">
        <v>533.25767800000006</v>
      </c>
      <c r="CJ24">
        <v>535.21941349999997</v>
      </c>
      <c r="CK24">
        <v>537.1325349</v>
      </c>
      <c r="CL24">
        <v>539.00001569999995</v>
      </c>
      <c r="CM24">
        <v>540.81767860000002</v>
      </c>
      <c r="CN24">
        <v>542.5393004</v>
      </c>
      <c r="CO24">
        <v>544.15695659999994</v>
      </c>
      <c r="CP24">
        <v>545.63689069999998</v>
      </c>
      <c r="CQ24">
        <v>547.02304679999997</v>
      </c>
      <c r="CR24">
        <v>548.39879719999999</v>
      </c>
      <c r="CS24">
        <v>549.70290369999998</v>
      </c>
      <c r="CT24">
        <v>550.93159990000004</v>
      </c>
      <c r="CU24">
        <v>552.08809450000001</v>
      </c>
      <c r="CV24">
        <v>553.18423510000002</v>
      </c>
      <c r="CW24">
        <v>554.20504749999998</v>
      </c>
      <c r="CX24">
        <v>555.1051989</v>
      </c>
      <c r="CY24">
        <v>555.90408249999996</v>
      </c>
      <c r="CZ24">
        <v>556.58602169999995</v>
      </c>
      <c r="DA24">
        <v>557.20254799999998</v>
      </c>
      <c r="DB24">
        <v>557.72257100000002</v>
      </c>
      <c r="DC24">
        <v>558.13014480000004</v>
      </c>
      <c r="DD24">
        <v>558.44891500000006</v>
      </c>
      <c r="DE24">
        <v>558.68076310000004</v>
      </c>
      <c r="DF24">
        <v>558.78271180000002</v>
      </c>
      <c r="DG24">
        <v>558.79074690000004</v>
      </c>
      <c r="DH24">
        <v>558.76328269999999</v>
      </c>
      <c r="DI24">
        <v>558.79166669999995</v>
      </c>
      <c r="DJ24">
        <v>558.79337699999996</v>
      </c>
      <c r="DK24">
        <v>558.74936460000004</v>
      </c>
      <c r="DL24">
        <v>558.65993360000004</v>
      </c>
      <c r="DM24">
        <v>558.52626750000002</v>
      </c>
      <c r="DN24">
        <v>558.34750699999995</v>
      </c>
      <c r="DO24">
        <v>558.11868679999998</v>
      </c>
      <c r="DP24">
        <v>557.85691080000004</v>
      </c>
    </row>
    <row r="25" spans="1:120" x14ac:dyDescent="0.25">
      <c r="A25" t="s">
        <v>131</v>
      </c>
      <c r="B25" t="s">
        <v>132</v>
      </c>
      <c r="C25" s="101" t="s">
        <v>93</v>
      </c>
      <c r="D25" s="101" t="s">
        <v>134</v>
      </c>
      <c r="E25" s="101">
        <v>17</v>
      </c>
      <c r="F25" s="101" t="s">
        <v>137</v>
      </c>
      <c r="G25" s="101" t="s">
        <v>138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 s="101">
        <v>1.2615266009999999</v>
      </c>
      <c r="AU25" s="101">
        <v>1.2837939190000001</v>
      </c>
      <c r="AV25" s="101">
        <v>1.305442352</v>
      </c>
      <c r="AW25">
        <v>1.326338872</v>
      </c>
      <c r="AX25">
        <v>1.3465049149999999</v>
      </c>
      <c r="AY25" s="101">
        <v>1.3656621419999999</v>
      </c>
      <c r="AZ25" s="101">
        <v>1.387284417</v>
      </c>
      <c r="BA25" s="101">
        <v>1.412443501</v>
      </c>
      <c r="BB25">
        <v>1.4451651720000001</v>
      </c>
      <c r="BC25">
        <v>1.475233907</v>
      </c>
      <c r="BD25">
        <v>1.5073615380000001</v>
      </c>
      <c r="BE25">
        <v>1.53223116</v>
      </c>
      <c r="BF25">
        <v>1.5554162949999999</v>
      </c>
      <c r="BG25">
        <v>1.576570907</v>
      </c>
      <c r="BH25">
        <v>1.5966996600000001</v>
      </c>
      <c r="BI25">
        <v>1.61640976</v>
      </c>
      <c r="BJ25">
        <v>1.6378275010000001</v>
      </c>
      <c r="BK25">
        <v>1.660938501</v>
      </c>
      <c r="BL25">
        <v>1.686976877</v>
      </c>
      <c r="BM25">
        <v>1.7188797769999999</v>
      </c>
      <c r="BN25">
        <v>1.748220068</v>
      </c>
      <c r="BO25">
        <v>1.7746135750000001</v>
      </c>
      <c r="BP25">
        <v>1.8020703339999999</v>
      </c>
      <c r="BQ25">
        <v>1.8247577340000001</v>
      </c>
      <c r="BR25">
        <v>1.8430970680000001</v>
      </c>
      <c r="BS25">
        <v>1.8614884519999999</v>
      </c>
      <c r="BT25">
        <v>1.879989452</v>
      </c>
      <c r="BU25">
        <v>1.893849385</v>
      </c>
      <c r="BV25">
        <v>1.9114674519999999</v>
      </c>
      <c r="BW25">
        <v>1.930328807</v>
      </c>
      <c r="BX25">
        <v>1.948667113</v>
      </c>
      <c r="BY25">
        <v>1.968651838</v>
      </c>
      <c r="BZ25">
        <v>1.9842753639999999</v>
      </c>
      <c r="CA25">
        <v>1.9994101769999999</v>
      </c>
      <c r="CB25">
        <v>2.0140616069999999</v>
      </c>
      <c r="CC25">
        <v>2.0232616719999998</v>
      </c>
      <c r="CD25">
        <v>2.0334110719999998</v>
      </c>
      <c r="CE25">
        <v>2.0432134949999998</v>
      </c>
      <c r="CF25">
        <v>2.0530250950000002</v>
      </c>
      <c r="CG25">
        <v>2.0641986280000002</v>
      </c>
      <c r="CH25">
        <v>2.078954038</v>
      </c>
      <c r="CI25">
        <v>2.094336368</v>
      </c>
      <c r="CJ25">
        <v>2.1099665280000002</v>
      </c>
      <c r="CK25">
        <v>2.122235474</v>
      </c>
      <c r="CL25">
        <v>2.1320300740000002</v>
      </c>
      <c r="CM25">
        <v>2.1424249440000001</v>
      </c>
      <c r="CN25">
        <v>2.1482308950000002</v>
      </c>
      <c r="CO25">
        <v>2.1548282620000001</v>
      </c>
      <c r="CP25">
        <v>2.1626216440000001</v>
      </c>
      <c r="CQ25">
        <v>2.1707282189999999</v>
      </c>
      <c r="CR25">
        <v>2.1778153539999998</v>
      </c>
      <c r="CS25">
        <v>2.1838418540000002</v>
      </c>
      <c r="CT25">
        <v>2.1922816890000001</v>
      </c>
      <c r="CU25">
        <v>2.2040623890000002</v>
      </c>
      <c r="CV25">
        <v>2.216072789</v>
      </c>
      <c r="CW25">
        <v>2.2257824249999998</v>
      </c>
      <c r="CX25">
        <v>2.2321765249999999</v>
      </c>
      <c r="CY25">
        <v>2.2370233989999999</v>
      </c>
      <c r="CZ25">
        <v>2.2436478229999999</v>
      </c>
      <c r="DA25">
        <v>2.2481448660000001</v>
      </c>
      <c r="DB25">
        <v>2.2516498660000002</v>
      </c>
      <c r="DC25">
        <v>2.256113166</v>
      </c>
      <c r="DD25">
        <v>2.2597248319999999</v>
      </c>
      <c r="DE25">
        <v>2.2612547319999998</v>
      </c>
      <c r="DF25">
        <v>2.267182815</v>
      </c>
      <c r="DG25">
        <v>2.275274681</v>
      </c>
      <c r="DH25">
        <v>2.284000281</v>
      </c>
      <c r="DI25">
        <v>2.2908547810000002</v>
      </c>
      <c r="DJ25">
        <v>2.2950273480000001</v>
      </c>
      <c r="DK25">
        <v>2.294690948</v>
      </c>
      <c r="DL25">
        <v>2.2934796479999999</v>
      </c>
      <c r="DM25">
        <v>2.292691348</v>
      </c>
      <c r="DN25">
        <v>2.2936155070000002</v>
      </c>
      <c r="DO25">
        <v>2.2947032890000001</v>
      </c>
      <c r="DP25">
        <v>2.296619207</v>
      </c>
    </row>
    <row r="26" spans="1:120" x14ac:dyDescent="0.25">
      <c r="A26" t="s">
        <v>131</v>
      </c>
      <c r="B26" t="s">
        <v>132</v>
      </c>
      <c r="C26" s="101" t="s">
        <v>93</v>
      </c>
      <c r="D26" s="101" t="s">
        <v>134</v>
      </c>
      <c r="E26" s="101">
        <v>50</v>
      </c>
      <c r="F26" s="101" t="s">
        <v>135</v>
      </c>
      <c r="G26" s="101" t="s">
        <v>136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430.65291500000001</v>
      </c>
      <c r="AU26">
        <v>433.48856499999999</v>
      </c>
      <c r="AV26">
        <v>436.34099500000002</v>
      </c>
      <c r="AW26">
        <v>439.25509</v>
      </c>
      <c r="AX26">
        <v>442.21589</v>
      </c>
      <c r="AY26">
        <v>445.20694500000002</v>
      </c>
      <c r="AZ26">
        <v>448.21406999999999</v>
      </c>
      <c r="BA26">
        <v>451.20994999999999</v>
      </c>
      <c r="BB26">
        <v>454.22120999999999</v>
      </c>
      <c r="BC26">
        <v>457.28145499999999</v>
      </c>
      <c r="BD26">
        <v>460.345955</v>
      </c>
      <c r="BE26">
        <v>463.38333499999999</v>
      </c>
      <c r="BF26">
        <v>466.44957499999998</v>
      </c>
      <c r="BG26">
        <v>469.52961499999998</v>
      </c>
      <c r="BH26">
        <v>472.61840999999998</v>
      </c>
      <c r="BI26">
        <v>475.75118500000002</v>
      </c>
      <c r="BJ26">
        <v>478.89371499999999</v>
      </c>
      <c r="BK26">
        <v>482.01508000000001</v>
      </c>
      <c r="BL26">
        <v>485.07263999999998</v>
      </c>
      <c r="BM26">
        <v>488.06181500000002</v>
      </c>
      <c r="BN26">
        <v>491.02472499999999</v>
      </c>
      <c r="BO26">
        <v>493.97893499999998</v>
      </c>
      <c r="BP26">
        <v>496.98419999999999</v>
      </c>
      <c r="BQ26">
        <v>500.14508000000001</v>
      </c>
      <c r="BR26">
        <v>503.19345499999997</v>
      </c>
      <c r="BS26">
        <v>506.23403000000002</v>
      </c>
      <c r="BT26">
        <v>509.34003000000001</v>
      </c>
      <c r="BU26">
        <v>512.40998000000002</v>
      </c>
      <c r="BV26">
        <v>515.37744999999995</v>
      </c>
      <c r="BW26">
        <v>518.21561499999996</v>
      </c>
      <c r="BX26">
        <v>521.11919</v>
      </c>
      <c r="BY26">
        <v>524.05018500000006</v>
      </c>
      <c r="BZ26">
        <v>526.84308999999996</v>
      </c>
      <c r="CA26">
        <v>529.57000500000004</v>
      </c>
      <c r="CB26">
        <v>532.29179999999997</v>
      </c>
      <c r="CC26">
        <v>535.01868000000002</v>
      </c>
      <c r="CD26">
        <v>537.78428499999995</v>
      </c>
      <c r="CE26">
        <v>540.41458999999998</v>
      </c>
      <c r="CF26">
        <v>542.94817</v>
      </c>
      <c r="CG26">
        <v>545.42294000000004</v>
      </c>
      <c r="CH26">
        <v>547.80840000000001</v>
      </c>
      <c r="CI26">
        <v>550.23828000000003</v>
      </c>
      <c r="CJ26">
        <v>552.60744999999997</v>
      </c>
      <c r="CK26">
        <v>554.90928499999995</v>
      </c>
      <c r="CL26">
        <v>557.16957500000001</v>
      </c>
      <c r="CM26">
        <v>559.43120499999998</v>
      </c>
      <c r="CN26">
        <v>561.64855</v>
      </c>
      <c r="CO26">
        <v>563.82552499999997</v>
      </c>
      <c r="CP26">
        <v>565.94615499999998</v>
      </c>
      <c r="CQ26">
        <v>567.91430500000001</v>
      </c>
      <c r="CR26">
        <v>569.75706500000001</v>
      </c>
      <c r="CS26">
        <v>571.46048499999995</v>
      </c>
      <c r="CT26">
        <v>573.08612500000004</v>
      </c>
      <c r="CU26">
        <v>574.64779999999996</v>
      </c>
      <c r="CV26">
        <v>576.16885000000002</v>
      </c>
      <c r="CW26">
        <v>577.54179499999998</v>
      </c>
      <c r="CX26">
        <v>578.82798000000003</v>
      </c>
      <c r="CY26">
        <v>580.02865999999995</v>
      </c>
      <c r="CZ26">
        <v>581.19857000000002</v>
      </c>
      <c r="DA26">
        <v>582.19762000000003</v>
      </c>
      <c r="DB26">
        <v>583.13197000000002</v>
      </c>
      <c r="DC26">
        <v>583.96992</v>
      </c>
      <c r="DD26">
        <v>584.65088000000003</v>
      </c>
      <c r="DE26">
        <v>585.25386500000002</v>
      </c>
      <c r="DF26">
        <v>585.80406500000004</v>
      </c>
      <c r="DG26">
        <v>586.15548000000001</v>
      </c>
      <c r="DH26">
        <v>586.41026499999998</v>
      </c>
      <c r="DI26">
        <v>586.62693000000002</v>
      </c>
      <c r="DJ26">
        <v>586.85012500000005</v>
      </c>
      <c r="DK26">
        <v>587.03826500000002</v>
      </c>
      <c r="DL26">
        <v>587.22340499999996</v>
      </c>
      <c r="DM26">
        <v>587.32772999999997</v>
      </c>
      <c r="DN26">
        <v>587.49537499999997</v>
      </c>
      <c r="DO26">
        <v>587.576325</v>
      </c>
      <c r="DP26">
        <v>587.53946499999995</v>
      </c>
    </row>
    <row r="27" spans="1:120" x14ac:dyDescent="0.25">
      <c r="A27" t="s">
        <v>131</v>
      </c>
      <c r="B27" t="s">
        <v>132</v>
      </c>
      <c r="C27" s="101" t="s">
        <v>93</v>
      </c>
      <c r="D27" s="101" t="s">
        <v>134</v>
      </c>
      <c r="E27" s="101">
        <v>50</v>
      </c>
      <c r="F27" s="101" t="s">
        <v>137</v>
      </c>
      <c r="G27" s="101" t="s">
        <v>138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 s="101">
        <v>1.399070338</v>
      </c>
      <c r="AT27">
        <v>1.4281676910000001</v>
      </c>
      <c r="AU27">
        <v>1.4505633769999999</v>
      </c>
      <c r="AV27">
        <v>1.4766430829999999</v>
      </c>
      <c r="AW27">
        <v>1.501849652</v>
      </c>
      <c r="AX27" s="101">
        <v>1.52898877</v>
      </c>
      <c r="AY27">
        <v>1.558455828</v>
      </c>
      <c r="AZ27">
        <v>1.590603083</v>
      </c>
      <c r="BA27">
        <v>1.623436809</v>
      </c>
      <c r="BB27">
        <v>1.6610489660000001</v>
      </c>
      <c r="BC27">
        <v>1.6974862209999999</v>
      </c>
      <c r="BD27">
        <v>1.732546221</v>
      </c>
      <c r="BE27">
        <v>1.7657627890000001</v>
      </c>
      <c r="BF27">
        <v>1.7981027890000001</v>
      </c>
      <c r="BG27">
        <v>1.8268591620000001</v>
      </c>
      <c r="BH27">
        <v>1.8514785739999999</v>
      </c>
      <c r="BI27">
        <v>1.8770046520000001</v>
      </c>
      <c r="BJ27">
        <v>1.903841613</v>
      </c>
      <c r="BK27">
        <v>1.933371613</v>
      </c>
      <c r="BL27">
        <v>1.963599162</v>
      </c>
      <c r="BM27">
        <v>1.9944276910000001</v>
      </c>
      <c r="BN27">
        <v>2.0292266130000001</v>
      </c>
      <c r="BO27">
        <v>2.0638303379999998</v>
      </c>
      <c r="BP27">
        <v>2.096494554</v>
      </c>
      <c r="BQ27">
        <v>2.1262950439999999</v>
      </c>
      <c r="BR27">
        <v>2.1518660249999999</v>
      </c>
      <c r="BS27">
        <v>2.1723410250000001</v>
      </c>
      <c r="BT27">
        <v>2.1917783769999999</v>
      </c>
      <c r="BU27">
        <v>2.2128545540000002</v>
      </c>
      <c r="BV27">
        <v>2.2343625930000002</v>
      </c>
      <c r="BW27">
        <v>2.2573815150000001</v>
      </c>
      <c r="BX27">
        <v>2.2827389660000001</v>
      </c>
      <c r="BY27">
        <v>2.3057415149999998</v>
      </c>
      <c r="BZ27">
        <v>2.3271970049999999</v>
      </c>
      <c r="CA27">
        <v>2.3501474949999999</v>
      </c>
      <c r="CB27">
        <v>2.3693817109999999</v>
      </c>
      <c r="CC27">
        <v>2.3850278870000001</v>
      </c>
      <c r="CD27">
        <v>2.4021833770000001</v>
      </c>
      <c r="CE27">
        <v>2.4190283770000001</v>
      </c>
      <c r="CF27">
        <v>2.4350744560000002</v>
      </c>
      <c r="CG27">
        <v>2.4519920050000001</v>
      </c>
      <c r="CH27">
        <v>2.4711872010000002</v>
      </c>
      <c r="CI27">
        <v>2.4932761229999998</v>
      </c>
      <c r="CJ27">
        <v>2.5159556319999998</v>
      </c>
      <c r="CK27">
        <v>2.5352856319999999</v>
      </c>
      <c r="CL27">
        <v>2.5522218090000002</v>
      </c>
      <c r="CM27">
        <v>2.5646432790000002</v>
      </c>
      <c r="CN27">
        <v>2.5780180829999999</v>
      </c>
      <c r="CO27">
        <v>2.5887212210000001</v>
      </c>
      <c r="CP27">
        <v>2.5962515150000001</v>
      </c>
      <c r="CQ27">
        <v>2.6061320050000001</v>
      </c>
      <c r="CR27">
        <v>2.6175317109999998</v>
      </c>
      <c r="CS27">
        <v>2.627756711</v>
      </c>
      <c r="CT27">
        <v>2.6400554359999999</v>
      </c>
      <c r="CU27">
        <v>2.654647593</v>
      </c>
      <c r="CV27">
        <v>2.6702272009999999</v>
      </c>
      <c r="CW27">
        <v>2.6841452399999999</v>
      </c>
      <c r="CX27">
        <v>2.6962552400000002</v>
      </c>
      <c r="CY27">
        <v>2.7059654360000001</v>
      </c>
      <c r="CZ27">
        <v>2.7140559259999999</v>
      </c>
      <c r="DA27">
        <v>2.7214409260000001</v>
      </c>
      <c r="DB27">
        <v>2.7280409259999998</v>
      </c>
      <c r="DC27">
        <v>2.7351959259999998</v>
      </c>
      <c r="DD27">
        <v>2.743021417</v>
      </c>
      <c r="DE27">
        <v>2.7530952399999999</v>
      </c>
      <c r="DF27">
        <v>2.7639152400000002</v>
      </c>
      <c r="DG27">
        <v>2.7749552400000002</v>
      </c>
      <c r="DH27">
        <v>2.78642024</v>
      </c>
      <c r="DI27">
        <v>2.7943758280000002</v>
      </c>
      <c r="DJ27">
        <v>2.799016221</v>
      </c>
      <c r="DK27">
        <v>2.8012869070000002</v>
      </c>
      <c r="DL27">
        <v>2.803956613</v>
      </c>
      <c r="DM27">
        <v>2.8098366129999999</v>
      </c>
      <c r="DN27">
        <v>2.812877201</v>
      </c>
      <c r="DO27">
        <v>2.817787005</v>
      </c>
      <c r="DP27">
        <v>2.825177005</v>
      </c>
    </row>
    <row r="28" spans="1:120" x14ac:dyDescent="0.25">
      <c r="A28" t="s">
        <v>131</v>
      </c>
      <c r="B28" t="s">
        <v>132</v>
      </c>
      <c r="C28" s="101" t="s">
        <v>93</v>
      </c>
      <c r="D28" s="101" t="s">
        <v>134</v>
      </c>
      <c r="E28" s="101">
        <v>83</v>
      </c>
      <c r="F28" s="101" t="s">
        <v>135</v>
      </c>
      <c r="G28" s="101" t="s">
        <v>136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432.93425860000002</v>
      </c>
      <c r="AU28">
        <v>436.03986179999998</v>
      </c>
      <c r="AV28">
        <v>439.17701460000001</v>
      </c>
      <c r="AW28">
        <v>442.34072409999999</v>
      </c>
      <c r="AX28">
        <v>445.53605750000003</v>
      </c>
      <c r="AY28">
        <v>448.80484719999998</v>
      </c>
      <c r="AZ28">
        <v>452.05503420000002</v>
      </c>
      <c r="BA28">
        <v>455.30488939999998</v>
      </c>
      <c r="BB28">
        <v>458.59178450000002</v>
      </c>
      <c r="BC28">
        <v>461.90383059999999</v>
      </c>
      <c r="BD28">
        <v>465.19339389999999</v>
      </c>
      <c r="BE28">
        <v>468.4939258</v>
      </c>
      <c r="BF28">
        <v>471.83873410000001</v>
      </c>
      <c r="BG28">
        <v>475.20895789999997</v>
      </c>
      <c r="BH28">
        <v>478.5891881</v>
      </c>
      <c r="BI28">
        <v>482.02228680000002</v>
      </c>
      <c r="BJ28">
        <v>485.42540489999999</v>
      </c>
      <c r="BK28">
        <v>488.80018130000002</v>
      </c>
      <c r="BL28">
        <v>492.25950289999997</v>
      </c>
      <c r="BM28">
        <v>495.6757652</v>
      </c>
      <c r="BN28">
        <v>499.0913291</v>
      </c>
      <c r="BO28">
        <v>502.55274739999999</v>
      </c>
      <c r="BP28">
        <v>506.00007529999999</v>
      </c>
      <c r="BQ28">
        <v>509.44592899999998</v>
      </c>
      <c r="BR28">
        <v>512.87976309999999</v>
      </c>
      <c r="BS28">
        <v>516.35368000000005</v>
      </c>
      <c r="BT28">
        <v>519.77465859999995</v>
      </c>
      <c r="BU28">
        <v>523.09024769999996</v>
      </c>
      <c r="BV28">
        <v>526.39254330000006</v>
      </c>
      <c r="BW28">
        <v>529.75122169999997</v>
      </c>
      <c r="BX28">
        <v>533.10600839999995</v>
      </c>
      <c r="BY28">
        <v>536.4350872</v>
      </c>
      <c r="BZ28">
        <v>539.70671340000001</v>
      </c>
      <c r="CA28">
        <v>542.91278999999997</v>
      </c>
      <c r="CB28">
        <v>546.05358200000001</v>
      </c>
      <c r="CC28">
        <v>549.16991180000002</v>
      </c>
      <c r="CD28">
        <v>552.33328700000004</v>
      </c>
      <c r="CE28">
        <v>555.45016120000003</v>
      </c>
      <c r="CF28">
        <v>558.47587699999997</v>
      </c>
      <c r="CG28">
        <v>561.51867800000002</v>
      </c>
      <c r="CH28">
        <v>564.50555329999997</v>
      </c>
      <c r="CI28">
        <v>567.45853590000002</v>
      </c>
      <c r="CJ28">
        <v>570.31363510000006</v>
      </c>
      <c r="CK28">
        <v>573.15678500000001</v>
      </c>
      <c r="CL28">
        <v>575.76874459999999</v>
      </c>
      <c r="CM28">
        <v>578.37755219999997</v>
      </c>
      <c r="CN28">
        <v>581.15864169999998</v>
      </c>
      <c r="CO28">
        <v>583.84658860000002</v>
      </c>
      <c r="CP28">
        <v>586.18917009999996</v>
      </c>
      <c r="CQ28">
        <v>588.34391029999995</v>
      </c>
      <c r="CR28">
        <v>590.67698170000006</v>
      </c>
      <c r="CS28">
        <v>592.80677279999998</v>
      </c>
      <c r="CT28">
        <v>594.82254439999997</v>
      </c>
      <c r="CU28">
        <v>596.629324</v>
      </c>
      <c r="CV28">
        <v>598.35780190000003</v>
      </c>
      <c r="CW28">
        <v>600.11596889999998</v>
      </c>
      <c r="CX28">
        <v>601.72365709999997</v>
      </c>
      <c r="CY28">
        <v>603.25397369999996</v>
      </c>
      <c r="CZ28">
        <v>604.59274240000002</v>
      </c>
      <c r="DA28">
        <v>605.89218019999998</v>
      </c>
      <c r="DB28">
        <v>607.49696759999995</v>
      </c>
      <c r="DC28">
        <v>608.69950440000002</v>
      </c>
      <c r="DD28">
        <v>609.62782809999999</v>
      </c>
      <c r="DE28">
        <v>610.74881400000004</v>
      </c>
      <c r="DF28">
        <v>611.78546640000002</v>
      </c>
      <c r="DG28">
        <v>612.60664380000003</v>
      </c>
      <c r="DH28">
        <v>613.25515659999996</v>
      </c>
      <c r="DI28">
        <v>613.8769873</v>
      </c>
      <c r="DJ28">
        <v>614.75320880000004</v>
      </c>
      <c r="DK28">
        <v>615.24674110000001</v>
      </c>
      <c r="DL28">
        <v>615.91298689999996</v>
      </c>
      <c r="DM28">
        <v>616.22093629999995</v>
      </c>
      <c r="DN28">
        <v>616.52545459999999</v>
      </c>
      <c r="DO28">
        <v>616.86499000000003</v>
      </c>
      <c r="DP28">
        <v>617.07698259999995</v>
      </c>
    </row>
    <row r="29" spans="1:120" x14ac:dyDescent="0.25">
      <c r="A29" t="s">
        <v>131</v>
      </c>
      <c r="B29" t="s">
        <v>132</v>
      </c>
      <c r="C29" s="101" t="s">
        <v>93</v>
      </c>
      <c r="D29" s="101" t="s">
        <v>134</v>
      </c>
      <c r="E29" s="101">
        <v>83</v>
      </c>
      <c r="F29" s="101" t="s">
        <v>137</v>
      </c>
      <c r="G29" s="101" t="s">
        <v>138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1.5970451029999999</v>
      </c>
      <c r="AU29">
        <v>1.626993454</v>
      </c>
      <c r="AV29">
        <v>1.6569330950000001</v>
      </c>
      <c r="AW29">
        <v>1.6917243360000001</v>
      </c>
      <c r="AX29">
        <v>1.725091817</v>
      </c>
      <c r="AY29">
        <v>1.760071054</v>
      </c>
      <c r="AZ29">
        <v>1.80105235</v>
      </c>
      <c r="BA29">
        <v>1.84092005</v>
      </c>
      <c r="BB29">
        <v>1.884710187</v>
      </c>
      <c r="BC29">
        <v>1.929929564</v>
      </c>
      <c r="BD29">
        <v>1.9715702479999999</v>
      </c>
      <c r="BE29">
        <v>2.0100651539999999</v>
      </c>
      <c r="BF29">
        <v>2.0536091540000001</v>
      </c>
      <c r="BG29">
        <v>2.0956716540000002</v>
      </c>
      <c r="BH29">
        <v>2.1316789379999999</v>
      </c>
      <c r="BI29">
        <v>2.1731806069999999</v>
      </c>
      <c r="BJ29">
        <v>2.2089102519999999</v>
      </c>
      <c r="BK29">
        <v>2.2446850380000001</v>
      </c>
      <c r="BL29">
        <v>2.2813279249999998</v>
      </c>
      <c r="BM29">
        <v>2.3231687380000001</v>
      </c>
      <c r="BN29">
        <v>2.362253275</v>
      </c>
      <c r="BO29">
        <v>2.4074139379999999</v>
      </c>
      <c r="BP29">
        <v>2.447783738</v>
      </c>
      <c r="BQ29">
        <v>2.4845440380000001</v>
      </c>
      <c r="BR29">
        <v>2.5160933380000001</v>
      </c>
      <c r="BS29">
        <v>2.543849238</v>
      </c>
      <c r="BT29">
        <v>2.5694742380000002</v>
      </c>
      <c r="BU29">
        <v>2.594143672</v>
      </c>
      <c r="BV29">
        <v>2.6245356279999998</v>
      </c>
      <c r="BW29">
        <v>2.6566434050000001</v>
      </c>
      <c r="BX29">
        <v>2.6906378050000002</v>
      </c>
      <c r="BY29">
        <v>2.7226327380000002</v>
      </c>
      <c r="BZ29">
        <v>2.7526767130000001</v>
      </c>
      <c r="CA29">
        <v>2.7817961210000002</v>
      </c>
      <c r="CB29">
        <v>2.8067024790000001</v>
      </c>
      <c r="CC29">
        <v>2.8293100789999999</v>
      </c>
      <c r="CD29">
        <v>2.850346713</v>
      </c>
      <c r="CE29">
        <v>2.8706238129999999</v>
      </c>
      <c r="CF29">
        <v>2.8905651360000002</v>
      </c>
      <c r="CG29">
        <v>2.9105771109999998</v>
      </c>
      <c r="CH29">
        <v>2.9354926109999999</v>
      </c>
      <c r="CI29">
        <v>2.9620117110000002</v>
      </c>
      <c r="CJ29">
        <v>2.9882012109999998</v>
      </c>
      <c r="CK29">
        <v>3.012027711</v>
      </c>
      <c r="CL29">
        <v>3.0324344459999999</v>
      </c>
      <c r="CM29">
        <v>3.0493942459999999</v>
      </c>
      <c r="CN29">
        <v>3.0650697459999998</v>
      </c>
      <c r="CO29">
        <v>3.0804088460000001</v>
      </c>
      <c r="CP29">
        <v>3.0950742189999998</v>
      </c>
      <c r="CQ29">
        <v>3.1104825190000001</v>
      </c>
      <c r="CR29">
        <v>3.126035119</v>
      </c>
      <c r="CS29">
        <v>3.1428919190000002</v>
      </c>
      <c r="CT29">
        <v>3.1623756850000002</v>
      </c>
      <c r="CU29">
        <v>3.1814963700000001</v>
      </c>
      <c r="CV29">
        <v>3.2008988440000001</v>
      </c>
      <c r="CW29">
        <v>3.21748447</v>
      </c>
      <c r="CX29">
        <v>3.2323707700000002</v>
      </c>
      <c r="CY29">
        <v>3.2432712540000002</v>
      </c>
      <c r="CZ29">
        <v>3.2546644439999999</v>
      </c>
      <c r="DA29">
        <v>3.2650754869999998</v>
      </c>
      <c r="DB29">
        <v>3.2760109869999998</v>
      </c>
      <c r="DC29">
        <v>3.2869358210000001</v>
      </c>
      <c r="DD29">
        <v>3.2984435539999999</v>
      </c>
      <c r="DE29">
        <v>3.3108069539999998</v>
      </c>
      <c r="DF29">
        <v>3.3247653869999998</v>
      </c>
      <c r="DG29">
        <v>3.3388578870000001</v>
      </c>
      <c r="DH29">
        <v>3.3538220750000001</v>
      </c>
      <c r="DI29">
        <v>3.3659568110000002</v>
      </c>
      <c r="DJ29">
        <v>3.3740789109999998</v>
      </c>
      <c r="DK29">
        <v>3.3822313070000001</v>
      </c>
      <c r="DL29">
        <v>3.3866808719999999</v>
      </c>
      <c r="DM29">
        <v>3.3936378770000002</v>
      </c>
      <c r="DN29">
        <v>3.4034999770000001</v>
      </c>
      <c r="DO29">
        <v>3.4138360419999998</v>
      </c>
      <c r="DP29">
        <v>3.425341542</v>
      </c>
    </row>
    <row r="30" spans="1:120" x14ac:dyDescent="0.25">
      <c r="A30" t="s">
        <v>131</v>
      </c>
      <c r="B30" t="s">
        <v>132</v>
      </c>
      <c r="C30" s="101" t="s">
        <v>93</v>
      </c>
      <c r="D30" s="101" t="s">
        <v>134</v>
      </c>
      <c r="E30" s="101">
        <v>95</v>
      </c>
      <c r="F30" s="101" t="s">
        <v>135</v>
      </c>
      <c r="G30" s="101" t="s">
        <v>136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437.86035399999997</v>
      </c>
      <c r="AV30">
        <v>441.18303550000002</v>
      </c>
      <c r="AW30">
        <v>444.5342685</v>
      </c>
      <c r="AX30">
        <v>447.91512749999998</v>
      </c>
      <c r="AY30">
        <v>451.32525800000002</v>
      </c>
      <c r="AZ30">
        <v>454.77144449999997</v>
      </c>
      <c r="BA30">
        <v>458.27263299999998</v>
      </c>
      <c r="BB30">
        <v>461.78643499999998</v>
      </c>
      <c r="BC30">
        <v>465.34048200000001</v>
      </c>
      <c r="BD30">
        <v>468.9184095</v>
      </c>
      <c r="BE30">
        <v>472.436194</v>
      </c>
      <c r="BF30">
        <v>476.00040749999999</v>
      </c>
      <c r="BG30">
        <v>479.68292700000001</v>
      </c>
      <c r="BH30">
        <v>483.31343049999998</v>
      </c>
      <c r="BI30">
        <v>486.95194800000002</v>
      </c>
      <c r="BJ30">
        <v>490.59968049999998</v>
      </c>
      <c r="BK30">
        <v>494.36728699999998</v>
      </c>
      <c r="BL30">
        <v>497.89660450000002</v>
      </c>
      <c r="BM30">
        <v>501.53349200000002</v>
      </c>
      <c r="BN30">
        <v>505.15524449999998</v>
      </c>
      <c r="BO30">
        <v>508.9388495</v>
      </c>
      <c r="BP30">
        <v>512.51273100000003</v>
      </c>
      <c r="BQ30">
        <v>516.29314950000003</v>
      </c>
      <c r="BR30">
        <v>520.09225800000002</v>
      </c>
      <c r="BS30">
        <v>523.90571550000004</v>
      </c>
      <c r="BT30">
        <v>527.66575350000005</v>
      </c>
      <c r="BU30">
        <v>531.43606350000005</v>
      </c>
      <c r="BV30">
        <v>535.08246350000002</v>
      </c>
      <c r="BW30">
        <v>538.89671499999997</v>
      </c>
      <c r="BX30">
        <v>542.60543050000001</v>
      </c>
      <c r="BY30">
        <v>546.15838250000002</v>
      </c>
      <c r="BZ30">
        <v>549.70723299999997</v>
      </c>
      <c r="CA30">
        <v>553.20332199999996</v>
      </c>
      <c r="CB30">
        <v>556.62816699999996</v>
      </c>
      <c r="CC30">
        <v>559.84220649999997</v>
      </c>
      <c r="CD30">
        <v>563.20248349999997</v>
      </c>
      <c r="CE30">
        <v>566.60813450000001</v>
      </c>
      <c r="CF30">
        <v>569.88366799999994</v>
      </c>
      <c r="CG30">
        <v>573.057999</v>
      </c>
      <c r="CH30">
        <v>576.39012500000001</v>
      </c>
      <c r="CI30">
        <v>579.67296099999999</v>
      </c>
      <c r="CJ30">
        <v>582.90871600000003</v>
      </c>
      <c r="CK30">
        <v>586.09567749999997</v>
      </c>
      <c r="CL30">
        <v>589.22878249999997</v>
      </c>
      <c r="CM30">
        <v>592.30202150000002</v>
      </c>
      <c r="CN30">
        <v>595.26745300000005</v>
      </c>
      <c r="CO30">
        <v>598.12801300000001</v>
      </c>
      <c r="CP30">
        <v>600.88545599999998</v>
      </c>
      <c r="CQ30">
        <v>603.5405015</v>
      </c>
      <c r="CR30">
        <v>606.09586049999996</v>
      </c>
      <c r="CS30">
        <v>608.55419800000004</v>
      </c>
      <c r="CT30">
        <v>611.11666200000002</v>
      </c>
      <c r="CU30">
        <v>613.52490250000005</v>
      </c>
      <c r="CV30">
        <v>615.77642849999995</v>
      </c>
      <c r="CW30">
        <v>617.64628600000003</v>
      </c>
      <c r="CX30">
        <v>619.46905449999997</v>
      </c>
      <c r="CY30">
        <v>621.33821550000005</v>
      </c>
      <c r="CZ30">
        <v>623.07768250000004</v>
      </c>
      <c r="DA30">
        <v>624.68972299999996</v>
      </c>
      <c r="DB30">
        <v>626.20249750000005</v>
      </c>
      <c r="DC30">
        <v>627.51703950000001</v>
      </c>
      <c r="DD30">
        <v>628.85563049999996</v>
      </c>
      <c r="DE30">
        <v>630.0010115</v>
      </c>
      <c r="DF30">
        <v>631.0594175</v>
      </c>
      <c r="DG30">
        <v>632.02415299999996</v>
      </c>
      <c r="DH30">
        <v>632.91246249999995</v>
      </c>
      <c r="DI30">
        <v>633.71873800000003</v>
      </c>
      <c r="DJ30">
        <v>634.62001299999997</v>
      </c>
      <c r="DK30">
        <v>635.465191</v>
      </c>
      <c r="DL30">
        <v>636.53784050000002</v>
      </c>
      <c r="DM30">
        <v>637.55099050000001</v>
      </c>
      <c r="DN30">
        <v>638.50450000000001</v>
      </c>
      <c r="DO30">
        <v>639.364867</v>
      </c>
      <c r="DP30">
        <v>639.68148299999996</v>
      </c>
    </row>
    <row r="31" spans="1:120" x14ac:dyDescent="0.25">
      <c r="A31" t="s">
        <v>131</v>
      </c>
      <c r="B31" t="s">
        <v>132</v>
      </c>
      <c r="C31" s="101" t="s">
        <v>93</v>
      </c>
      <c r="D31" s="101" t="s">
        <v>134</v>
      </c>
      <c r="E31" s="101">
        <v>95</v>
      </c>
      <c r="F31" s="101" t="s">
        <v>137</v>
      </c>
      <c r="G31" s="101" t="s">
        <v>138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 s="101">
        <v>1.723338681</v>
      </c>
      <c r="AU31" s="101">
        <v>1.7596296229999999</v>
      </c>
      <c r="AV31" s="101">
        <v>1.796390809</v>
      </c>
      <c r="AW31">
        <v>1.836644975</v>
      </c>
      <c r="AX31">
        <v>1.8811020439999999</v>
      </c>
      <c r="AY31" s="101">
        <v>1.9218697010000001</v>
      </c>
      <c r="AZ31" s="101">
        <v>1.9668589949999999</v>
      </c>
      <c r="BA31" s="101">
        <v>2.0132169950000001</v>
      </c>
      <c r="BB31">
        <v>2.0637177009999998</v>
      </c>
      <c r="BC31">
        <v>2.1206732499999998</v>
      </c>
      <c r="BD31">
        <v>2.1745411030000001</v>
      </c>
      <c r="BE31">
        <v>2.2292862599999999</v>
      </c>
      <c r="BF31">
        <v>2.2804260740000002</v>
      </c>
      <c r="BG31">
        <v>2.3289823090000001</v>
      </c>
      <c r="BH31">
        <v>2.3748003089999998</v>
      </c>
      <c r="BI31">
        <v>2.4169828679999998</v>
      </c>
      <c r="BJ31">
        <v>2.4604165830000002</v>
      </c>
      <c r="BK31">
        <v>2.5052330540000001</v>
      </c>
      <c r="BL31">
        <v>2.552996995</v>
      </c>
      <c r="BM31">
        <v>2.6046909949999999</v>
      </c>
      <c r="BN31">
        <v>2.6584594949999998</v>
      </c>
      <c r="BO31">
        <v>2.713415887</v>
      </c>
      <c r="BP31">
        <v>2.770704093</v>
      </c>
      <c r="BQ31">
        <v>2.823844593</v>
      </c>
      <c r="BR31">
        <v>2.8712030930000001</v>
      </c>
      <c r="BS31">
        <v>2.9126080050000001</v>
      </c>
      <c r="BT31">
        <v>2.9462805049999998</v>
      </c>
      <c r="BU31">
        <v>2.9781000149999999</v>
      </c>
      <c r="BV31">
        <v>3.0172169360000001</v>
      </c>
      <c r="BW31">
        <v>3.0586609359999999</v>
      </c>
      <c r="BX31">
        <v>3.0989652699999999</v>
      </c>
      <c r="BY31">
        <v>3.1352255339999999</v>
      </c>
      <c r="BZ31">
        <v>3.17651474</v>
      </c>
      <c r="CA31">
        <v>3.2171257400000002</v>
      </c>
      <c r="CB31">
        <v>3.253373093</v>
      </c>
      <c r="CC31">
        <v>3.2818882299999999</v>
      </c>
      <c r="CD31">
        <v>3.3085122299999998</v>
      </c>
      <c r="CE31">
        <v>3.33501073</v>
      </c>
      <c r="CF31">
        <v>3.3619952299999998</v>
      </c>
      <c r="CG31">
        <v>3.394220544</v>
      </c>
      <c r="CH31">
        <v>3.4356655439999999</v>
      </c>
      <c r="CI31">
        <v>3.4803541720000002</v>
      </c>
      <c r="CJ31">
        <v>3.5169144069999998</v>
      </c>
      <c r="CK31">
        <v>3.5469634559999998</v>
      </c>
      <c r="CL31">
        <v>3.5752392990000001</v>
      </c>
      <c r="CM31">
        <v>3.6005052989999999</v>
      </c>
      <c r="CN31">
        <v>3.6237102989999999</v>
      </c>
      <c r="CO31">
        <v>3.6465637989999999</v>
      </c>
      <c r="CP31">
        <v>3.6681983580000002</v>
      </c>
      <c r="CQ31">
        <v>3.6868323580000002</v>
      </c>
      <c r="CR31">
        <v>3.7056273580000001</v>
      </c>
      <c r="CS31">
        <v>3.729724123</v>
      </c>
      <c r="CT31">
        <v>3.7580621230000002</v>
      </c>
      <c r="CU31">
        <v>3.7870151230000002</v>
      </c>
      <c r="CV31">
        <v>3.8158296229999999</v>
      </c>
      <c r="CW31">
        <v>3.8435951230000001</v>
      </c>
      <c r="CX31">
        <v>3.870183623</v>
      </c>
      <c r="CY31">
        <v>3.894990623</v>
      </c>
      <c r="CZ31">
        <v>3.914124181</v>
      </c>
      <c r="DA31">
        <v>3.9293485640000001</v>
      </c>
      <c r="DB31">
        <v>3.9426390640000002</v>
      </c>
      <c r="DC31">
        <v>3.956912564</v>
      </c>
      <c r="DD31">
        <v>3.9709348869999999</v>
      </c>
      <c r="DE31">
        <v>3.984413387</v>
      </c>
      <c r="DF31">
        <v>4.0058869169999998</v>
      </c>
      <c r="DG31">
        <v>4.0298049169999999</v>
      </c>
      <c r="DH31">
        <v>4.0542264169999997</v>
      </c>
      <c r="DI31">
        <v>4.0758224170000004</v>
      </c>
      <c r="DJ31">
        <v>4.093465417</v>
      </c>
      <c r="DK31">
        <v>4.1080363279999998</v>
      </c>
      <c r="DL31">
        <v>4.1155478280000004</v>
      </c>
      <c r="DM31">
        <v>4.1235158280000004</v>
      </c>
      <c r="DN31">
        <v>4.1323243280000002</v>
      </c>
      <c r="DO31">
        <v>4.1439028279999999</v>
      </c>
      <c r="DP31">
        <v>4.1598993279999998</v>
      </c>
    </row>
    <row r="32" spans="1:120" x14ac:dyDescent="0.25">
      <c r="C32" s="101"/>
      <c r="D32" s="101"/>
      <c r="E32" s="101"/>
      <c r="F32" s="101"/>
      <c r="G32" s="101"/>
    </row>
    <row r="33" spans="3:7" x14ac:dyDescent="0.25">
      <c r="C33" s="101"/>
      <c r="D33" s="101"/>
      <c r="E33" s="101"/>
      <c r="F33" s="101"/>
      <c r="G33" s="101"/>
    </row>
    <row r="34" spans="3:7" x14ac:dyDescent="0.25">
      <c r="C34" s="101"/>
      <c r="D34" s="101"/>
      <c r="E34" s="101"/>
      <c r="F34" s="101"/>
      <c r="G34" s="101"/>
    </row>
    <row r="35" spans="3:7" x14ac:dyDescent="0.25">
      <c r="C35" s="101"/>
      <c r="D35" s="101"/>
      <c r="E35" s="101"/>
      <c r="F35" s="101"/>
      <c r="G35" s="101"/>
    </row>
    <row r="36" spans="3:7" x14ac:dyDescent="0.25">
      <c r="C36" s="101"/>
      <c r="D36" s="101"/>
      <c r="E36" s="101"/>
      <c r="F36" s="101"/>
      <c r="G36" s="101"/>
    </row>
    <row r="37" spans="3:7" x14ac:dyDescent="0.25">
      <c r="C37" s="101"/>
      <c r="D37" s="101"/>
      <c r="E37" s="101"/>
      <c r="F37" s="101"/>
      <c r="G37" s="101"/>
    </row>
    <row r="38" spans="3:7" x14ac:dyDescent="0.25">
      <c r="C38" s="101"/>
      <c r="D38" s="101"/>
      <c r="E38" s="101"/>
      <c r="F38" s="101"/>
      <c r="G38" s="101"/>
    </row>
    <row r="39" spans="3:7" x14ac:dyDescent="0.25">
      <c r="C39" s="101"/>
      <c r="D39" s="101"/>
      <c r="E39" s="101"/>
      <c r="F39" s="101"/>
      <c r="G39" s="101"/>
    </row>
    <row r="40" spans="3:7" x14ac:dyDescent="0.25">
      <c r="C40" s="101"/>
      <c r="D40" s="101"/>
      <c r="E40" s="101"/>
      <c r="F40" s="101"/>
      <c r="G40" s="101"/>
    </row>
    <row r="41" spans="3:7" x14ac:dyDescent="0.25">
      <c r="C41" s="101"/>
      <c r="D41" s="101"/>
      <c r="E41" s="101"/>
      <c r="F41" s="101"/>
      <c r="G41" s="101"/>
    </row>
    <row r="42" spans="3:7" x14ac:dyDescent="0.25">
      <c r="C42" s="101"/>
      <c r="D42" s="101"/>
      <c r="E42" s="101"/>
      <c r="F42" s="101"/>
      <c r="G42" s="101"/>
    </row>
    <row r="43" spans="3:7" x14ac:dyDescent="0.25">
      <c r="C43" s="101"/>
      <c r="D43" s="101"/>
      <c r="E43" s="101"/>
      <c r="F43" s="101"/>
      <c r="G43" s="101"/>
    </row>
    <row r="44" spans="3:7" x14ac:dyDescent="0.25">
      <c r="C44" s="101"/>
      <c r="D44" s="101"/>
      <c r="E44" s="101"/>
      <c r="F44" s="101"/>
      <c r="G44" s="101"/>
    </row>
    <row r="45" spans="3:7" x14ac:dyDescent="0.25">
      <c r="C45" s="101"/>
      <c r="D45" s="101"/>
      <c r="E45" s="101"/>
      <c r="F45" s="101"/>
      <c r="G45" s="101"/>
    </row>
    <row r="46" spans="3:7" x14ac:dyDescent="0.25">
      <c r="C46" s="101"/>
      <c r="D46" s="101"/>
      <c r="E46" s="101"/>
      <c r="F46" s="101"/>
      <c r="G46" s="101"/>
    </row>
    <row r="47" spans="3:7" x14ac:dyDescent="0.25">
      <c r="C47" s="101"/>
      <c r="D47" s="101"/>
      <c r="E47" s="101"/>
      <c r="F47" s="101"/>
      <c r="G47" s="101"/>
    </row>
    <row r="48" spans="3:7" x14ac:dyDescent="0.25">
      <c r="C48" s="101"/>
      <c r="D48" s="101"/>
      <c r="E48" s="101"/>
      <c r="F48" s="101"/>
      <c r="G48" s="101"/>
    </row>
    <row r="49" spans="3:7" x14ac:dyDescent="0.25">
      <c r="C49" s="101"/>
      <c r="D49" s="101"/>
      <c r="E49" s="101"/>
      <c r="F49" s="101"/>
      <c r="G49" s="101"/>
    </row>
    <row r="50" spans="3:7" x14ac:dyDescent="0.25">
      <c r="C50" s="101"/>
      <c r="D50" s="101"/>
      <c r="E50" s="101"/>
      <c r="F50" s="101"/>
      <c r="G50" s="101"/>
    </row>
    <row r="51" spans="3:7" x14ac:dyDescent="0.25">
      <c r="C51" s="101"/>
      <c r="D51" s="101"/>
      <c r="E51" s="101"/>
      <c r="F51" s="101"/>
      <c r="G51" s="101"/>
    </row>
    <row r="52" spans="3:7" x14ac:dyDescent="0.25">
      <c r="C52" s="101"/>
      <c r="D52" s="101"/>
      <c r="E52" s="101"/>
      <c r="F52" s="101"/>
      <c r="G52" s="101"/>
    </row>
    <row r="53" spans="3:7" x14ac:dyDescent="0.25">
      <c r="C53" s="101"/>
      <c r="D53" s="101"/>
      <c r="E53" s="101"/>
      <c r="F53" s="101"/>
      <c r="G53" s="101"/>
    </row>
    <row r="54" spans="3:7" x14ac:dyDescent="0.25">
      <c r="C54" s="101"/>
      <c r="D54" s="101"/>
      <c r="E54" s="101"/>
      <c r="F54" s="101"/>
      <c r="G54" s="101"/>
    </row>
    <row r="55" spans="3:7" x14ac:dyDescent="0.25">
      <c r="C55" s="101"/>
      <c r="D55" s="101"/>
      <c r="E55" s="101"/>
      <c r="F55" s="101"/>
      <c r="G55" s="101"/>
    </row>
    <row r="56" spans="3:7" x14ac:dyDescent="0.25">
      <c r="C56" s="101"/>
      <c r="D56" s="101"/>
      <c r="E56" s="101"/>
      <c r="F56" s="101"/>
      <c r="G56" s="101"/>
    </row>
    <row r="57" spans="3:7" x14ac:dyDescent="0.25">
      <c r="C57" s="101"/>
      <c r="D57" s="101"/>
      <c r="E57" s="101"/>
      <c r="F57" s="101"/>
      <c r="G57" s="101"/>
    </row>
    <row r="58" spans="3:7" x14ac:dyDescent="0.25">
      <c r="C58" s="101"/>
      <c r="D58" s="101"/>
      <c r="E58" s="101"/>
      <c r="F58" s="101"/>
      <c r="G58" s="101"/>
    </row>
    <row r="59" spans="3:7" x14ac:dyDescent="0.25">
      <c r="C59" s="101"/>
      <c r="D59" s="101"/>
      <c r="E59" s="101"/>
      <c r="F59" s="101"/>
      <c r="G59" s="101"/>
    </row>
    <row r="60" spans="3:7" x14ac:dyDescent="0.25">
      <c r="C60" s="101"/>
      <c r="D60" s="101"/>
      <c r="E60" s="101"/>
      <c r="F60" s="101"/>
      <c r="G60" s="101"/>
    </row>
    <row r="61" spans="3:7" x14ac:dyDescent="0.25">
      <c r="C61" s="101"/>
      <c r="D61" s="101"/>
      <c r="E61" s="101"/>
      <c r="F61" s="101"/>
      <c r="G61" s="101"/>
    </row>
    <row r="62" spans="3:7" x14ac:dyDescent="0.25">
      <c r="C62" s="101"/>
      <c r="D62" s="101"/>
      <c r="E62" s="101"/>
      <c r="F62" s="101"/>
      <c r="G62" s="101"/>
    </row>
    <row r="63" spans="3:7" x14ac:dyDescent="0.25">
      <c r="C63" s="101"/>
      <c r="D63" s="101"/>
      <c r="E63" s="101"/>
      <c r="F63" s="101"/>
      <c r="G63" s="101"/>
    </row>
    <row r="64" spans="3:7" x14ac:dyDescent="0.25">
      <c r="C64" s="101"/>
      <c r="D64" s="101"/>
      <c r="E64" s="101"/>
      <c r="F64" s="101"/>
      <c r="G64" s="101"/>
    </row>
    <row r="65" spans="3:7" x14ac:dyDescent="0.25">
      <c r="C65" s="101"/>
      <c r="D65" s="101"/>
      <c r="E65" s="101"/>
      <c r="F65" s="101"/>
      <c r="G65" s="101"/>
    </row>
    <row r="66" spans="3:7" x14ac:dyDescent="0.25">
      <c r="C66" s="101"/>
      <c r="D66" s="101"/>
      <c r="E66" s="101"/>
      <c r="F66" s="101"/>
      <c r="G66" s="101"/>
    </row>
    <row r="67" spans="3:7" x14ac:dyDescent="0.25">
      <c r="C67" s="101"/>
      <c r="D67" s="101"/>
      <c r="E67" s="101"/>
      <c r="F67" s="101"/>
      <c r="G67" s="101"/>
    </row>
    <row r="68" spans="3:7" x14ac:dyDescent="0.25">
      <c r="C68" s="101"/>
      <c r="D68" s="101"/>
      <c r="E68" s="101"/>
      <c r="F68" s="101"/>
      <c r="G68" s="101"/>
    </row>
    <row r="69" spans="3:7" x14ac:dyDescent="0.25">
      <c r="C69" s="101"/>
      <c r="D69" s="101"/>
      <c r="E69" s="101"/>
      <c r="F69" s="101"/>
      <c r="G69" s="101"/>
    </row>
    <row r="70" spans="3:7" x14ac:dyDescent="0.25">
      <c r="C70" s="101"/>
      <c r="D70" s="101"/>
      <c r="E70" s="101"/>
      <c r="F70" s="101"/>
      <c r="G70" s="101"/>
    </row>
    <row r="71" spans="3:7" x14ac:dyDescent="0.25">
      <c r="C71" s="101"/>
      <c r="D71" s="101"/>
      <c r="E71" s="101"/>
      <c r="F71" s="101"/>
      <c r="G71" s="101"/>
    </row>
    <row r="72" spans="3:7" x14ac:dyDescent="0.25">
      <c r="C72" s="101"/>
      <c r="D72" s="101"/>
      <c r="E72" s="101"/>
      <c r="F72" s="101"/>
      <c r="G72" s="101"/>
    </row>
    <row r="73" spans="3:7" x14ac:dyDescent="0.25">
      <c r="C73" s="101"/>
      <c r="D73" s="101"/>
      <c r="E73" s="101"/>
      <c r="F73" s="101"/>
      <c r="G73" s="101"/>
    </row>
    <row r="74" spans="3:7" x14ac:dyDescent="0.25">
      <c r="C74" s="101"/>
      <c r="D74" s="101"/>
      <c r="E74" s="101"/>
      <c r="F74" s="101"/>
      <c r="G74" s="101"/>
    </row>
    <row r="75" spans="3:7" x14ac:dyDescent="0.25">
      <c r="C75" s="101"/>
      <c r="D75" s="101"/>
      <c r="E75" s="101"/>
      <c r="F75" s="101"/>
      <c r="G75" s="101"/>
    </row>
    <row r="76" spans="3:7" x14ac:dyDescent="0.25">
      <c r="C76" s="101"/>
      <c r="D76" s="101"/>
      <c r="E76" s="101"/>
      <c r="F76" s="101"/>
      <c r="G76" s="101"/>
    </row>
    <row r="77" spans="3:7" x14ac:dyDescent="0.25">
      <c r="C77" s="101"/>
      <c r="D77" s="101"/>
      <c r="E77" s="101"/>
      <c r="F77" s="101"/>
      <c r="G77" s="101"/>
    </row>
    <row r="78" spans="3:7" x14ac:dyDescent="0.25">
      <c r="C78" s="101"/>
      <c r="D78" s="101"/>
      <c r="E78" s="101"/>
      <c r="F78" s="101"/>
      <c r="G78" s="101"/>
    </row>
    <row r="79" spans="3:7" x14ac:dyDescent="0.25">
      <c r="C79" s="101"/>
      <c r="D79" s="101"/>
      <c r="E79" s="101"/>
      <c r="F79" s="101"/>
      <c r="G79" s="101"/>
    </row>
    <row r="80" spans="3:7" x14ac:dyDescent="0.25">
      <c r="C80" s="101"/>
      <c r="D80" s="101"/>
      <c r="E80" s="101"/>
      <c r="F80" s="101"/>
      <c r="G80" s="101"/>
    </row>
    <row r="81" spans="3:7" x14ac:dyDescent="0.25">
      <c r="C81" s="101"/>
      <c r="D81" s="101"/>
      <c r="E81" s="101"/>
      <c r="F81" s="101"/>
      <c r="G81" s="101"/>
    </row>
    <row r="82" spans="3:7" x14ac:dyDescent="0.25">
      <c r="C82" s="101"/>
      <c r="D82" s="101"/>
      <c r="E82" s="101"/>
      <c r="F82" s="101"/>
      <c r="G82" s="101"/>
    </row>
    <row r="83" spans="3:7" x14ac:dyDescent="0.25">
      <c r="C83" s="101"/>
      <c r="D83" s="101"/>
      <c r="E83" s="101"/>
      <c r="F83" s="101"/>
      <c r="G83" s="101"/>
    </row>
    <row r="84" spans="3:7" x14ac:dyDescent="0.25">
      <c r="C84" s="101"/>
      <c r="D84" s="101"/>
      <c r="E84" s="101"/>
      <c r="F84" s="101"/>
      <c r="G84" s="101"/>
    </row>
    <row r="85" spans="3:7" x14ac:dyDescent="0.25">
      <c r="C85" s="101"/>
      <c r="D85" s="101"/>
      <c r="E85" s="101"/>
      <c r="F85" s="101"/>
      <c r="G85" s="101"/>
    </row>
    <row r="86" spans="3:7" x14ac:dyDescent="0.25">
      <c r="C86" s="101"/>
      <c r="D86" s="101"/>
      <c r="E86" s="101"/>
      <c r="F86" s="101"/>
      <c r="G86" s="101"/>
    </row>
    <row r="87" spans="3:7" x14ac:dyDescent="0.25">
      <c r="C87" s="101"/>
      <c r="D87" s="101"/>
      <c r="E87" s="101"/>
      <c r="F87" s="101"/>
      <c r="G87" s="101"/>
    </row>
    <row r="88" spans="3:7" x14ac:dyDescent="0.25">
      <c r="C88" s="101"/>
      <c r="D88" s="101"/>
      <c r="E88" s="101"/>
      <c r="F88" s="101"/>
      <c r="G88" s="101"/>
    </row>
    <row r="89" spans="3:7" x14ac:dyDescent="0.25">
      <c r="C89" s="101"/>
      <c r="D89" s="101"/>
      <c r="E89" s="101"/>
      <c r="F89" s="101"/>
      <c r="G89" s="101"/>
    </row>
    <row r="90" spans="3:7" x14ac:dyDescent="0.25">
      <c r="C90" s="101"/>
      <c r="D90" s="101"/>
      <c r="E90" s="101"/>
      <c r="F90" s="101"/>
      <c r="G90" s="101"/>
    </row>
    <row r="91" spans="3:7" x14ac:dyDescent="0.25">
      <c r="C91" s="101"/>
      <c r="D91" s="101"/>
      <c r="E91" s="101"/>
      <c r="F91" s="101"/>
      <c r="G91" s="101"/>
    </row>
    <row r="92" spans="3:7" x14ac:dyDescent="0.25">
      <c r="C92" s="101"/>
      <c r="D92" s="101"/>
      <c r="E92" s="101"/>
      <c r="F92" s="101"/>
      <c r="G92" s="101"/>
    </row>
    <row r="93" spans="3:7" x14ac:dyDescent="0.25">
      <c r="C93" s="101"/>
      <c r="D93" s="101"/>
      <c r="E93" s="101"/>
      <c r="F93" s="101"/>
      <c r="G93" s="101"/>
    </row>
    <row r="94" spans="3:7" x14ac:dyDescent="0.25">
      <c r="C94" s="101"/>
      <c r="D94" s="101"/>
      <c r="E94" s="101"/>
      <c r="F94" s="101"/>
      <c r="G94" s="101"/>
    </row>
    <row r="95" spans="3:7" x14ac:dyDescent="0.25">
      <c r="C95" s="101"/>
      <c r="D95" s="101"/>
      <c r="E95" s="101"/>
      <c r="F95" s="101"/>
      <c r="G95" s="101"/>
    </row>
    <row r="96" spans="3:7" x14ac:dyDescent="0.25">
      <c r="C96" s="101"/>
      <c r="D96" s="101"/>
      <c r="E96" s="101"/>
      <c r="F96" s="101"/>
      <c r="G96" s="101"/>
    </row>
    <row r="97" spans="3:7" x14ac:dyDescent="0.25">
      <c r="C97" s="101"/>
      <c r="D97" s="101"/>
      <c r="E97" s="101"/>
      <c r="F97" s="101"/>
      <c r="G97" s="101"/>
    </row>
    <row r="98" spans="3:7" x14ac:dyDescent="0.25">
      <c r="C98" s="101"/>
      <c r="D98" s="101"/>
      <c r="E98" s="101"/>
      <c r="F98" s="101"/>
      <c r="G98" s="101"/>
    </row>
    <row r="99" spans="3:7" x14ac:dyDescent="0.25">
      <c r="C99" s="101"/>
      <c r="D99" s="101"/>
      <c r="E99" s="101"/>
      <c r="F99" s="101"/>
      <c r="G99" s="101"/>
    </row>
    <row r="100" spans="3:7" x14ac:dyDescent="0.25">
      <c r="C100" s="101"/>
      <c r="D100" s="101"/>
      <c r="E100" s="101"/>
      <c r="F100" s="101"/>
      <c r="G100" s="101"/>
    </row>
    <row r="101" spans="3:7" x14ac:dyDescent="0.25">
      <c r="C101" s="101"/>
      <c r="D101" s="101"/>
      <c r="E101" s="101"/>
      <c r="F101" s="101"/>
      <c r="G101" s="101"/>
    </row>
    <row r="102" spans="3:7" x14ac:dyDescent="0.25">
      <c r="C102" s="101"/>
      <c r="D102" s="101"/>
      <c r="E102" s="101"/>
      <c r="F102" s="101"/>
      <c r="G102" s="101"/>
    </row>
    <row r="103" spans="3:7" x14ac:dyDescent="0.25">
      <c r="C103" s="101"/>
      <c r="D103" s="101"/>
      <c r="E103" s="101"/>
      <c r="F103" s="101"/>
      <c r="G103" s="101"/>
    </row>
    <row r="104" spans="3:7" x14ac:dyDescent="0.25">
      <c r="C104" s="101"/>
      <c r="D104" s="101"/>
      <c r="E104" s="101"/>
      <c r="F104" s="101"/>
      <c r="G104" s="101"/>
    </row>
    <row r="105" spans="3:7" x14ac:dyDescent="0.25">
      <c r="C105" s="101"/>
      <c r="D105" s="101"/>
      <c r="E105" s="101"/>
      <c r="F105" s="101"/>
      <c r="G105" s="101"/>
    </row>
    <row r="106" spans="3:7" x14ac:dyDescent="0.25">
      <c r="C106" s="101"/>
      <c r="D106" s="101"/>
      <c r="E106" s="101"/>
      <c r="F106" s="101"/>
      <c r="G106" s="101"/>
    </row>
    <row r="107" spans="3:7" x14ac:dyDescent="0.25">
      <c r="C107" s="101"/>
      <c r="D107" s="101"/>
      <c r="E107" s="101"/>
      <c r="F107" s="101"/>
      <c r="G107" s="101"/>
    </row>
    <row r="108" spans="3:7" x14ac:dyDescent="0.25">
      <c r="C108" s="101"/>
      <c r="D108" s="101"/>
      <c r="E108" s="101"/>
      <c r="F108" s="101"/>
      <c r="G108" s="101"/>
    </row>
    <row r="109" spans="3:7" x14ac:dyDescent="0.25">
      <c r="C109" s="101"/>
      <c r="D109" s="101"/>
      <c r="E109" s="101"/>
      <c r="F109" s="101"/>
      <c r="G109" s="101"/>
    </row>
    <row r="110" spans="3:7" x14ac:dyDescent="0.25">
      <c r="C110" s="101"/>
      <c r="D110" s="101"/>
      <c r="E110" s="101"/>
      <c r="F110" s="101"/>
      <c r="G110" s="101"/>
    </row>
    <row r="111" spans="3:7" x14ac:dyDescent="0.25">
      <c r="C111" s="101"/>
      <c r="D111" s="101"/>
      <c r="E111" s="101"/>
      <c r="F111" s="101"/>
      <c r="G111" s="101"/>
    </row>
    <row r="112" spans="3:7" x14ac:dyDescent="0.25">
      <c r="C112" s="101"/>
      <c r="D112" s="101"/>
      <c r="E112" s="101"/>
      <c r="F112" s="101"/>
      <c r="G112" s="101"/>
    </row>
    <row r="113" spans="3:7" x14ac:dyDescent="0.25">
      <c r="C113" s="101"/>
      <c r="D113" s="101"/>
      <c r="E113" s="101"/>
      <c r="F113" s="101"/>
      <c r="G113" s="101"/>
    </row>
    <row r="114" spans="3:7" x14ac:dyDescent="0.25">
      <c r="C114" s="101"/>
      <c r="D114" s="101"/>
      <c r="E114" s="101"/>
      <c r="F114" s="101"/>
      <c r="G114" s="101"/>
    </row>
    <row r="115" spans="3:7" x14ac:dyDescent="0.25">
      <c r="C115" s="101"/>
      <c r="D115" s="101"/>
      <c r="E115" s="101"/>
      <c r="F115" s="101"/>
      <c r="G115" s="101"/>
    </row>
    <row r="116" spans="3:7" x14ac:dyDescent="0.25">
      <c r="C116" s="101"/>
      <c r="D116" s="101"/>
      <c r="E116" s="101"/>
      <c r="F116" s="101"/>
      <c r="G116" s="101"/>
    </row>
    <row r="117" spans="3:7" x14ac:dyDescent="0.25">
      <c r="C117" s="101"/>
      <c r="D117" s="101"/>
      <c r="E117" s="101"/>
      <c r="F117" s="101"/>
      <c r="G117" s="101"/>
    </row>
    <row r="118" spans="3:7" x14ac:dyDescent="0.25">
      <c r="C118" s="101"/>
      <c r="D118" s="101"/>
      <c r="E118" s="101"/>
      <c r="F118" s="101"/>
      <c r="G118" s="101"/>
    </row>
    <row r="119" spans="3:7" x14ac:dyDescent="0.25">
      <c r="C119" s="101"/>
      <c r="D119" s="101"/>
      <c r="E119" s="101"/>
      <c r="F119" s="101"/>
      <c r="G119" s="101"/>
    </row>
    <row r="120" spans="3:7" x14ac:dyDescent="0.25">
      <c r="C120" s="101"/>
      <c r="D120" s="101"/>
      <c r="E120" s="101"/>
      <c r="F120" s="101"/>
      <c r="G120" s="101"/>
    </row>
    <row r="121" spans="3:7" x14ac:dyDescent="0.25">
      <c r="C121" s="101"/>
      <c r="D121" s="101"/>
      <c r="E121" s="101"/>
      <c r="F121" s="101"/>
      <c r="G121" s="101"/>
    </row>
    <row r="122" spans="3:7" x14ac:dyDescent="0.25">
      <c r="C122" s="101"/>
      <c r="D122" s="101"/>
      <c r="E122" s="101"/>
      <c r="F122" s="101"/>
      <c r="G122" s="101"/>
    </row>
    <row r="123" spans="3:7" x14ac:dyDescent="0.25">
      <c r="C123" s="101"/>
      <c r="D123" s="101"/>
      <c r="E123" s="101"/>
      <c r="F123" s="101"/>
      <c r="G123" s="101"/>
    </row>
    <row r="124" spans="3:7" x14ac:dyDescent="0.25">
      <c r="C124" s="101"/>
      <c r="D124" s="101"/>
      <c r="E124" s="101"/>
      <c r="F124" s="101"/>
      <c r="G124" s="101"/>
    </row>
    <row r="125" spans="3:7" x14ac:dyDescent="0.25">
      <c r="C125" s="101"/>
      <c r="D125" s="101"/>
      <c r="E125" s="101"/>
      <c r="F125" s="101"/>
      <c r="G125" s="101"/>
    </row>
    <row r="126" spans="3:7" x14ac:dyDescent="0.25">
      <c r="C126" s="101"/>
      <c r="D126" s="101"/>
      <c r="E126" s="101"/>
      <c r="F126" s="101"/>
      <c r="G126" s="101"/>
    </row>
    <row r="127" spans="3:7" x14ac:dyDescent="0.25">
      <c r="C127" s="101"/>
      <c r="D127" s="101"/>
      <c r="E127" s="101"/>
      <c r="F127" s="101"/>
      <c r="G127" s="101"/>
    </row>
    <row r="128" spans="3:7" x14ac:dyDescent="0.25">
      <c r="C128" s="101"/>
      <c r="D128" s="101"/>
      <c r="E128" s="101"/>
      <c r="F128" s="101"/>
      <c r="G128" s="101"/>
    </row>
    <row r="129" spans="3:7" x14ac:dyDescent="0.25">
      <c r="C129" s="101"/>
      <c r="D129" s="101"/>
      <c r="E129" s="101"/>
      <c r="F129" s="101"/>
      <c r="G129" s="101"/>
    </row>
    <row r="130" spans="3:7" x14ac:dyDescent="0.25">
      <c r="C130" s="101"/>
      <c r="D130" s="101"/>
      <c r="E130" s="101"/>
      <c r="F130" s="101"/>
      <c r="G130" s="101"/>
    </row>
    <row r="131" spans="3:7" x14ac:dyDescent="0.25">
      <c r="C131" s="101"/>
      <c r="D131" s="101"/>
      <c r="E131" s="101"/>
      <c r="F131" s="101"/>
      <c r="G131" s="101"/>
    </row>
    <row r="132" spans="3:7" x14ac:dyDescent="0.25">
      <c r="C132" s="101"/>
      <c r="D132" s="101"/>
      <c r="E132" s="101"/>
      <c r="F132" s="101"/>
      <c r="G132" s="101"/>
    </row>
    <row r="133" spans="3:7" x14ac:dyDescent="0.25">
      <c r="C133" s="101"/>
      <c r="D133" s="101"/>
      <c r="E133" s="101"/>
      <c r="F133" s="101"/>
      <c r="G133" s="101"/>
    </row>
    <row r="134" spans="3:7" x14ac:dyDescent="0.25">
      <c r="C134" s="101"/>
      <c r="D134" s="101"/>
      <c r="E134" s="101"/>
      <c r="F134" s="101"/>
      <c r="G134" s="101"/>
    </row>
    <row r="135" spans="3:7" x14ac:dyDescent="0.25">
      <c r="C135" s="101"/>
      <c r="D135" s="101"/>
      <c r="E135" s="101"/>
      <c r="F135" s="101"/>
      <c r="G135" s="101"/>
    </row>
    <row r="136" spans="3:7" x14ac:dyDescent="0.25">
      <c r="C136" s="101"/>
      <c r="D136" s="101"/>
      <c r="E136" s="101"/>
      <c r="F136" s="101"/>
      <c r="G136" s="101"/>
    </row>
    <row r="137" spans="3:7" x14ac:dyDescent="0.25">
      <c r="C137" s="101"/>
      <c r="D137" s="101"/>
      <c r="E137" s="101"/>
      <c r="F137" s="101"/>
      <c r="G137" s="101"/>
    </row>
    <row r="138" spans="3:7" x14ac:dyDescent="0.25">
      <c r="C138" s="101"/>
      <c r="D138" s="101"/>
      <c r="E138" s="101"/>
      <c r="F138" s="101"/>
      <c r="G138" s="101"/>
    </row>
    <row r="139" spans="3:7" x14ac:dyDescent="0.25">
      <c r="C139" s="101"/>
      <c r="D139" s="101"/>
      <c r="E139" s="101"/>
      <c r="F139" s="101"/>
      <c r="G139" s="101"/>
    </row>
    <row r="140" spans="3:7" x14ac:dyDescent="0.25">
      <c r="C140" s="101"/>
      <c r="D140" s="101"/>
      <c r="E140" s="101"/>
      <c r="F140" s="101"/>
      <c r="G140" s="101"/>
    </row>
    <row r="141" spans="3:7" x14ac:dyDescent="0.25">
      <c r="C141" s="101"/>
      <c r="D141" s="101"/>
      <c r="E141" s="101"/>
      <c r="F141" s="101"/>
      <c r="G141" s="101"/>
    </row>
    <row r="142" spans="3:7" x14ac:dyDescent="0.25">
      <c r="C142" s="101"/>
      <c r="D142" s="101"/>
      <c r="E142" s="101"/>
      <c r="F142" s="101"/>
      <c r="G142" s="101"/>
    </row>
    <row r="143" spans="3:7" x14ac:dyDescent="0.25">
      <c r="C143" s="101"/>
      <c r="D143" s="101"/>
      <c r="E143" s="101"/>
      <c r="F143" s="101"/>
      <c r="G143" s="101"/>
    </row>
    <row r="144" spans="3:7" x14ac:dyDescent="0.25">
      <c r="C144" s="101"/>
      <c r="D144" s="101"/>
      <c r="E144" s="101"/>
      <c r="F144" s="101"/>
      <c r="G144" s="101"/>
    </row>
    <row r="145" spans="3:7" x14ac:dyDescent="0.25">
      <c r="C145" s="101"/>
      <c r="D145" s="101"/>
      <c r="E145" s="101"/>
      <c r="F145" s="101"/>
      <c r="G145" s="101"/>
    </row>
    <row r="146" spans="3:7" x14ac:dyDescent="0.25">
      <c r="C146" s="101"/>
      <c r="D146" s="101"/>
      <c r="E146" s="101"/>
      <c r="F146" s="101"/>
      <c r="G146" s="101"/>
    </row>
    <row r="147" spans="3:7" x14ac:dyDescent="0.25">
      <c r="C147" s="101"/>
      <c r="D147" s="101"/>
      <c r="E147" s="101"/>
      <c r="F147" s="101"/>
      <c r="G147" s="101"/>
    </row>
    <row r="148" spans="3:7" x14ac:dyDescent="0.25">
      <c r="C148" s="101"/>
      <c r="D148" s="101"/>
      <c r="E148" s="101"/>
      <c r="F148" s="101"/>
      <c r="G148" s="101"/>
    </row>
    <row r="149" spans="3:7" x14ac:dyDescent="0.25">
      <c r="C149" s="101"/>
      <c r="D149" s="101"/>
      <c r="E149" s="101"/>
      <c r="F149" s="101"/>
      <c r="G149" s="101"/>
    </row>
    <row r="150" spans="3:7" x14ac:dyDescent="0.25">
      <c r="C150" s="101"/>
      <c r="D150" s="101"/>
      <c r="E150" s="101"/>
      <c r="F150" s="101"/>
      <c r="G150" s="101"/>
    </row>
    <row r="151" spans="3:7" x14ac:dyDescent="0.25">
      <c r="C151" s="101"/>
      <c r="D151" s="101"/>
      <c r="E151" s="101"/>
      <c r="F151" s="101"/>
      <c r="G151" s="101"/>
    </row>
    <row r="152" spans="3:7" x14ac:dyDescent="0.25">
      <c r="C152" s="101"/>
      <c r="D152" s="101"/>
      <c r="E152" s="101"/>
      <c r="F152" s="101"/>
      <c r="G152" s="101"/>
    </row>
    <row r="153" spans="3:7" x14ac:dyDescent="0.25">
      <c r="C153" s="101"/>
      <c r="D153" s="101"/>
      <c r="E153" s="101"/>
      <c r="F153" s="101"/>
      <c r="G153" s="101"/>
    </row>
    <row r="154" spans="3:7" x14ac:dyDescent="0.25">
      <c r="C154" s="101"/>
      <c r="D154" s="101"/>
      <c r="E154" s="101"/>
      <c r="F154" s="101"/>
      <c r="G154" s="101"/>
    </row>
    <row r="155" spans="3:7" x14ac:dyDescent="0.25">
      <c r="C155" s="101"/>
      <c r="D155" s="101"/>
      <c r="E155" s="101"/>
      <c r="F155" s="101"/>
      <c r="G155" s="101"/>
    </row>
    <row r="156" spans="3:7" x14ac:dyDescent="0.25">
      <c r="C156" s="101"/>
      <c r="D156" s="101"/>
      <c r="E156" s="101"/>
      <c r="F156" s="101"/>
      <c r="G156" s="101"/>
    </row>
    <row r="157" spans="3:7" x14ac:dyDescent="0.25">
      <c r="C157" s="101"/>
      <c r="D157" s="101"/>
      <c r="E157" s="101"/>
      <c r="F157" s="101"/>
      <c r="G157" s="101"/>
    </row>
    <row r="158" spans="3:7" x14ac:dyDescent="0.25">
      <c r="C158" s="101"/>
      <c r="D158" s="101"/>
      <c r="E158" s="101"/>
      <c r="F158" s="101"/>
      <c r="G158" s="101"/>
    </row>
    <row r="159" spans="3:7" x14ac:dyDescent="0.25">
      <c r="C159" s="101"/>
      <c r="D159" s="101"/>
      <c r="E159" s="101"/>
      <c r="F159" s="101"/>
      <c r="G159" s="101"/>
    </row>
    <row r="160" spans="3:7" x14ac:dyDescent="0.25">
      <c r="C160" s="101"/>
      <c r="D160" s="101"/>
      <c r="E160" s="101"/>
      <c r="F160" s="101"/>
      <c r="G160" s="101"/>
    </row>
    <row r="161" spans="3:7" x14ac:dyDescent="0.25">
      <c r="C161" s="101"/>
      <c r="D161" s="101"/>
      <c r="E161" s="101"/>
      <c r="F161" s="101"/>
      <c r="G161" s="101"/>
    </row>
    <row r="162" spans="3:7" x14ac:dyDescent="0.25">
      <c r="C162" s="101"/>
      <c r="D162" s="101"/>
      <c r="E162" s="101"/>
      <c r="F162" s="101"/>
      <c r="G162" s="101"/>
    </row>
    <row r="163" spans="3:7" x14ac:dyDescent="0.25">
      <c r="C163" s="101"/>
      <c r="D163" s="101"/>
      <c r="E163" s="101"/>
      <c r="F163" s="101"/>
      <c r="G163" s="101"/>
    </row>
    <row r="164" spans="3:7" x14ac:dyDescent="0.25">
      <c r="C164" s="101"/>
      <c r="D164" s="101"/>
      <c r="E164" s="101"/>
      <c r="F164" s="101"/>
      <c r="G164" s="101"/>
    </row>
    <row r="165" spans="3:7" x14ac:dyDescent="0.25">
      <c r="C165" s="101"/>
      <c r="D165" s="101"/>
      <c r="E165" s="101"/>
      <c r="F165" s="101"/>
      <c r="G165" s="101"/>
    </row>
    <row r="166" spans="3:7" x14ac:dyDescent="0.25">
      <c r="C166" s="101"/>
      <c r="D166" s="101"/>
      <c r="E166" s="101"/>
      <c r="F166" s="101"/>
      <c r="G166" s="101"/>
    </row>
    <row r="167" spans="3:7" x14ac:dyDescent="0.25">
      <c r="C167" s="101"/>
      <c r="D167" s="101"/>
      <c r="E167" s="101"/>
      <c r="F167" s="101"/>
      <c r="G167" s="101"/>
    </row>
    <row r="168" spans="3:7" x14ac:dyDescent="0.25">
      <c r="C168" s="101"/>
      <c r="D168" s="101"/>
      <c r="E168" s="101"/>
      <c r="F168" s="101"/>
      <c r="G168" s="101"/>
    </row>
    <row r="169" spans="3:7" x14ac:dyDescent="0.25">
      <c r="C169" s="101"/>
      <c r="D169" s="101"/>
      <c r="E169" s="101"/>
      <c r="F169" s="101"/>
      <c r="G169" s="101"/>
    </row>
    <row r="170" spans="3:7" x14ac:dyDescent="0.25">
      <c r="C170" s="101"/>
      <c r="D170" s="101"/>
      <c r="E170" s="101"/>
      <c r="F170" s="101"/>
      <c r="G170" s="101"/>
    </row>
    <row r="171" spans="3:7" x14ac:dyDescent="0.25">
      <c r="C171" s="101"/>
      <c r="D171" s="101"/>
      <c r="E171" s="101"/>
      <c r="F171" s="101"/>
      <c r="G171" s="101"/>
    </row>
    <row r="172" spans="3:7" x14ac:dyDescent="0.25">
      <c r="C172" s="101"/>
      <c r="D172" s="101"/>
      <c r="E172" s="101"/>
      <c r="F172" s="101"/>
      <c r="G172" s="101"/>
    </row>
    <row r="173" spans="3:7" x14ac:dyDescent="0.25">
      <c r="C173" s="101"/>
      <c r="D173" s="101"/>
      <c r="E173" s="101"/>
      <c r="F173" s="101"/>
      <c r="G173" s="101"/>
    </row>
    <row r="174" spans="3:7" x14ac:dyDescent="0.25">
      <c r="C174" s="101"/>
      <c r="D174" s="101"/>
      <c r="E174" s="101"/>
      <c r="F174" s="101"/>
      <c r="G174" s="101"/>
    </row>
    <row r="175" spans="3:7" x14ac:dyDescent="0.25">
      <c r="C175" s="101"/>
      <c r="D175" s="101"/>
      <c r="E175" s="101"/>
      <c r="F175" s="101"/>
      <c r="G175" s="101"/>
    </row>
    <row r="176" spans="3:7" x14ac:dyDescent="0.25">
      <c r="C176" s="101"/>
      <c r="D176" s="101"/>
      <c r="E176" s="101"/>
      <c r="F176" s="101"/>
      <c r="G176" s="101"/>
    </row>
    <row r="177" spans="3:7" x14ac:dyDescent="0.25">
      <c r="C177" s="101"/>
      <c r="D177" s="101"/>
      <c r="E177" s="101"/>
      <c r="F177" s="101"/>
      <c r="G177" s="101"/>
    </row>
    <row r="178" spans="3:7" x14ac:dyDescent="0.25">
      <c r="C178" s="101"/>
      <c r="D178" s="101"/>
      <c r="E178" s="101"/>
      <c r="F178" s="101"/>
      <c r="G178" s="101"/>
    </row>
    <row r="179" spans="3:7" x14ac:dyDescent="0.25">
      <c r="C179" s="101"/>
      <c r="D179" s="101"/>
      <c r="E179" s="101"/>
      <c r="F179" s="101"/>
      <c r="G179" s="101"/>
    </row>
    <row r="180" spans="3:7" x14ac:dyDescent="0.25">
      <c r="C180" s="101"/>
      <c r="D180" s="101"/>
      <c r="E180" s="101"/>
      <c r="F180" s="101"/>
      <c r="G180" s="101"/>
    </row>
    <row r="181" spans="3:7" x14ac:dyDescent="0.25">
      <c r="C181" s="101"/>
      <c r="D181" s="101"/>
      <c r="E181" s="101"/>
      <c r="F181" s="101"/>
      <c r="G181" s="101"/>
    </row>
    <row r="182" spans="3:7" x14ac:dyDescent="0.25">
      <c r="C182" s="101"/>
      <c r="D182" s="101"/>
      <c r="E182" s="101"/>
      <c r="F182" s="101"/>
      <c r="G182" s="101"/>
    </row>
    <row r="183" spans="3:7" x14ac:dyDescent="0.25">
      <c r="C183" s="101"/>
      <c r="D183" s="101"/>
      <c r="E183" s="101"/>
      <c r="F183" s="101"/>
      <c r="G183" s="101"/>
    </row>
    <row r="184" spans="3:7" x14ac:dyDescent="0.25">
      <c r="C184" s="101"/>
      <c r="D184" s="101"/>
      <c r="E184" s="101"/>
      <c r="F184" s="101"/>
      <c r="G184" s="101"/>
    </row>
    <row r="185" spans="3:7" x14ac:dyDescent="0.25">
      <c r="C185" s="101"/>
      <c r="D185" s="101"/>
      <c r="E185" s="101"/>
      <c r="F185" s="101"/>
      <c r="G185" s="101"/>
    </row>
    <row r="186" spans="3:7" x14ac:dyDescent="0.25">
      <c r="C186" s="101"/>
      <c r="D186" s="101"/>
      <c r="E186" s="101"/>
      <c r="F186" s="101"/>
      <c r="G186" s="101"/>
    </row>
    <row r="187" spans="3:7" x14ac:dyDescent="0.25">
      <c r="C187" s="101"/>
      <c r="D187" s="101"/>
      <c r="E187" s="101"/>
      <c r="F187" s="101"/>
      <c r="G187" s="101"/>
    </row>
    <row r="188" spans="3:7" x14ac:dyDescent="0.25">
      <c r="C188" s="101"/>
      <c r="D188" s="101"/>
      <c r="E188" s="101"/>
      <c r="F188" s="101"/>
      <c r="G188" s="101"/>
    </row>
    <row r="189" spans="3:7" x14ac:dyDescent="0.25">
      <c r="C189" s="101"/>
      <c r="D189" s="101"/>
      <c r="E189" s="101"/>
      <c r="F189" s="101"/>
      <c r="G189" s="101"/>
    </row>
    <row r="190" spans="3:7" x14ac:dyDescent="0.25">
      <c r="C190" s="101"/>
      <c r="D190" s="101"/>
      <c r="E190" s="101"/>
      <c r="F190" s="101"/>
      <c r="G190" s="101"/>
    </row>
    <row r="191" spans="3:7" x14ac:dyDescent="0.25">
      <c r="C191" s="101"/>
      <c r="D191" s="101"/>
      <c r="E191" s="101"/>
      <c r="F191" s="101"/>
      <c r="G191" s="101"/>
    </row>
    <row r="192" spans="3:7" x14ac:dyDescent="0.25">
      <c r="C192" s="101"/>
      <c r="D192" s="101"/>
      <c r="E192" s="101"/>
      <c r="F192" s="101"/>
      <c r="G192" s="101"/>
    </row>
    <row r="193" spans="3:7" x14ac:dyDescent="0.25">
      <c r="C193" s="101"/>
      <c r="D193" s="101"/>
      <c r="E193" s="101"/>
      <c r="F193" s="101"/>
      <c r="G193" s="101"/>
    </row>
    <row r="194" spans="3:7" x14ac:dyDescent="0.25">
      <c r="C194" s="101"/>
      <c r="D194" s="101"/>
      <c r="E194" s="101"/>
      <c r="F194" s="101"/>
      <c r="G194" s="101"/>
    </row>
    <row r="195" spans="3:7" x14ac:dyDescent="0.25">
      <c r="C195" s="101"/>
      <c r="D195" s="101"/>
      <c r="E195" s="101"/>
      <c r="F195" s="101"/>
      <c r="G195" s="101"/>
    </row>
    <row r="196" spans="3:7" x14ac:dyDescent="0.25">
      <c r="C196" s="101"/>
      <c r="D196" s="101"/>
      <c r="E196" s="101"/>
      <c r="F196" s="101"/>
      <c r="G196" s="101"/>
    </row>
    <row r="197" spans="3:7" x14ac:dyDescent="0.25">
      <c r="C197" s="101"/>
      <c r="D197" s="101"/>
      <c r="E197" s="101"/>
      <c r="F197" s="101"/>
      <c r="G197" s="101"/>
    </row>
    <row r="198" spans="3:7" x14ac:dyDescent="0.25">
      <c r="C198" s="101"/>
      <c r="D198" s="101"/>
      <c r="E198" s="101"/>
      <c r="F198" s="101"/>
      <c r="G198" s="101"/>
    </row>
    <row r="199" spans="3:7" x14ac:dyDescent="0.25">
      <c r="C199" s="101"/>
      <c r="D199" s="101"/>
      <c r="E199" s="101"/>
      <c r="F199" s="101"/>
      <c r="G199" s="101"/>
    </row>
    <row r="200" spans="3:7" x14ac:dyDescent="0.25">
      <c r="C200" s="101"/>
      <c r="D200" s="101"/>
      <c r="E200" s="101"/>
      <c r="F200" s="101"/>
      <c r="G200" s="101"/>
    </row>
    <row r="201" spans="3:7" x14ac:dyDescent="0.25">
      <c r="C201" s="101"/>
      <c r="D201" s="101"/>
      <c r="E201" s="101"/>
      <c r="F201" s="101"/>
      <c r="G201" s="101"/>
    </row>
    <row r="202" spans="3:7" x14ac:dyDescent="0.25">
      <c r="C202" s="101"/>
      <c r="D202" s="101"/>
      <c r="E202" s="101"/>
      <c r="F202" s="101"/>
      <c r="G202" s="101"/>
    </row>
    <row r="203" spans="3:7" x14ac:dyDescent="0.25">
      <c r="C203" s="101"/>
      <c r="D203" s="101"/>
      <c r="E203" s="101"/>
      <c r="F203" s="101"/>
      <c r="G203" s="101"/>
    </row>
    <row r="204" spans="3:7" x14ac:dyDescent="0.25">
      <c r="C204" s="101"/>
      <c r="D204" s="101"/>
      <c r="E204" s="101"/>
      <c r="F204" s="101"/>
      <c r="G204" s="101"/>
    </row>
    <row r="205" spans="3:7" x14ac:dyDescent="0.25">
      <c r="C205" s="101"/>
      <c r="D205" s="101"/>
      <c r="E205" s="101"/>
      <c r="F205" s="101"/>
      <c r="G205" s="101"/>
    </row>
    <row r="206" spans="3:7" x14ac:dyDescent="0.25">
      <c r="C206" s="101"/>
      <c r="D206" s="101"/>
      <c r="E206" s="101"/>
      <c r="F206" s="101"/>
      <c r="G206" s="101"/>
    </row>
    <row r="207" spans="3:7" x14ac:dyDescent="0.25">
      <c r="C207" s="101"/>
      <c r="D207" s="101"/>
      <c r="E207" s="101"/>
      <c r="F207" s="101"/>
      <c r="G207" s="101"/>
    </row>
    <row r="208" spans="3:7" x14ac:dyDescent="0.25">
      <c r="C208" s="101"/>
      <c r="D208" s="101"/>
      <c r="E208" s="101"/>
      <c r="F208" s="101"/>
      <c r="G208" s="101"/>
    </row>
    <row r="209" spans="3:7" x14ac:dyDescent="0.25">
      <c r="C209" s="101"/>
      <c r="D209" s="101"/>
      <c r="E209" s="101"/>
      <c r="F209" s="101"/>
      <c r="G209" s="101"/>
    </row>
    <row r="210" spans="3:7" x14ac:dyDescent="0.25">
      <c r="C210" s="101"/>
      <c r="D210" s="101"/>
      <c r="E210" s="101"/>
      <c r="F210" s="101"/>
      <c r="G210" s="101"/>
    </row>
    <row r="211" spans="3:7" x14ac:dyDescent="0.25">
      <c r="C211" s="101"/>
      <c r="D211" s="101"/>
      <c r="E211" s="101"/>
      <c r="F211" s="101"/>
      <c r="G211" s="101"/>
    </row>
    <row r="212" spans="3:7" x14ac:dyDescent="0.25">
      <c r="C212" s="101"/>
      <c r="D212" s="101"/>
      <c r="E212" s="101"/>
      <c r="F212" s="101"/>
      <c r="G212" s="101"/>
    </row>
    <row r="213" spans="3:7" x14ac:dyDescent="0.25">
      <c r="C213" s="101"/>
      <c r="D213" s="101"/>
      <c r="E213" s="101"/>
      <c r="F213" s="101"/>
      <c r="G213" s="101"/>
    </row>
    <row r="214" spans="3:7" x14ac:dyDescent="0.25">
      <c r="C214" s="101"/>
      <c r="D214" s="101"/>
      <c r="E214" s="101"/>
      <c r="F214" s="101"/>
      <c r="G214" s="101"/>
    </row>
    <row r="215" spans="3:7" x14ac:dyDescent="0.25">
      <c r="C215" s="101"/>
      <c r="D215" s="101"/>
      <c r="E215" s="101"/>
      <c r="F215" s="101"/>
      <c r="G215" s="101"/>
    </row>
    <row r="216" spans="3:7" x14ac:dyDescent="0.25">
      <c r="C216" s="101"/>
      <c r="D216" s="101"/>
      <c r="E216" s="101"/>
      <c r="F216" s="101"/>
      <c r="G216" s="101"/>
    </row>
    <row r="217" spans="3:7" x14ac:dyDescent="0.25">
      <c r="C217" s="101"/>
      <c r="D217" s="101"/>
      <c r="E217" s="101"/>
      <c r="F217" s="101"/>
      <c r="G217" s="101"/>
    </row>
    <row r="218" spans="3:7" x14ac:dyDescent="0.25">
      <c r="C218" s="101"/>
      <c r="D218" s="101"/>
      <c r="E218" s="101"/>
      <c r="F218" s="101"/>
      <c r="G218" s="101"/>
    </row>
    <row r="219" spans="3:7" x14ac:dyDescent="0.25">
      <c r="C219" s="101"/>
      <c r="D219" s="101"/>
      <c r="E219" s="101"/>
      <c r="F219" s="101"/>
      <c r="G219" s="101"/>
    </row>
    <row r="220" spans="3:7" x14ac:dyDescent="0.25">
      <c r="C220" s="101"/>
      <c r="D220" s="101"/>
      <c r="E220" s="101"/>
      <c r="F220" s="101"/>
      <c r="G220" s="101"/>
    </row>
    <row r="221" spans="3:7" x14ac:dyDescent="0.25">
      <c r="C221" s="101"/>
      <c r="D221" s="101"/>
      <c r="E221" s="101"/>
      <c r="F221" s="101"/>
      <c r="G221" s="101"/>
    </row>
    <row r="222" spans="3:7" x14ac:dyDescent="0.25">
      <c r="C222" s="101"/>
      <c r="D222" s="101"/>
      <c r="E222" s="101"/>
      <c r="F222" s="101"/>
      <c r="G222" s="101"/>
    </row>
    <row r="223" spans="3:7" x14ac:dyDescent="0.25">
      <c r="C223" s="101"/>
      <c r="D223" s="101"/>
      <c r="E223" s="101"/>
      <c r="F223" s="101"/>
      <c r="G223" s="101"/>
    </row>
    <row r="224" spans="3:7" x14ac:dyDescent="0.25">
      <c r="C224" s="101"/>
      <c r="D224" s="101"/>
      <c r="E224" s="101"/>
      <c r="F224" s="101"/>
      <c r="G224" s="101"/>
    </row>
    <row r="225" spans="3:7" x14ac:dyDescent="0.25">
      <c r="C225" s="101"/>
      <c r="D225" s="101"/>
      <c r="E225" s="101"/>
      <c r="F225" s="101"/>
      <c r="G225" s="101"/>
    </row>
    <row r="226" spans="3:7" x14ac:dyDescent="0.25">
      <c r="C226" s="101"/>
      <c r="D226" s="101"/>
      <c r="E226" s="101"/>
      <c r="F226" s="101"/>
      <c r="G226" s="101"/>
    </row>
    <row r="227" spans="3:7" x14ac:dyDescent="0.25">
      <c r="C227" s="101"/>
      <c r="D227" s="101"/>
      <c r="E227" s="101"/>
      <c r="F227" s="101"/>
      <c r="G227" s="101"/>
    </row>
    <row r="228" spans="3:7" x14ac:dyDescent="0.25">
      <c r="C228" s="101"/>
      <c r="D228" s="101"/>
      <c r="E228" s="101"/>
      <c r="F228" s="101"/>
      <c r="G228" s="101"/>
    </row>
    <row r="229" spans="3:7" x14ac:dyDescent="0.25">
      <c r="C229" s="101"/>
      <c r="D229" s="101"/>
      <c r="E229" s="101"/>
      <c r="F229" s="101"/>
      <c r="G229" s="101"/>
    </row>
    <row r="230" spans="3:7" x14ac:dyDescent="0.25">
      <c r="C230" s="101"/>
      <c r="D230" s="101"/>
      <c r="E230" s="101"/>
      <c r="F230" s="101"/>
      <c r="G230" s="101"/>
    </row>
    <row r="231" spans="3:7" x14ac:dyDescent="0.25">
      <c r="C231" s="101"/>
      <c r="D231" s="101"/>
      <c r="E231" s="101"/>
      <c r="F231" s="101"/>
      <c r="G231" s="101"/>
    </row>
    <row r="232" spans="3:7" x14ac:dyDescent="0.25">
      <c r="C232" s="101"/>
      <c r="D232" s="101"/>
      <c r="E232" s="101"/>
      <c r="F232" s="101"/>
      <c r="G232" s="101"/>
    </row>
    <row r="233" spans="3:7" x14ac:dyDescent="0.25">
      <c r="C233" s="101"/>
      <c r="D233" s="101"/>
      <c r="E233" s="101"/>
      <c r="F233" s="101"/>
      <c r="G233" s="101"/>
    </row>
    <row r="234" spans="3:7" x14ac:dyDescent="0.25">
      <c r="C234" s="101"/>
      <c r="D234" s="101"/>
      <c r="E234" s="101"/>
      <c r="F234" s="101"/>
      <c r="G234" s="101"/>
    </row>
    <row r="235" spans="3:7" x14ac:dyDescent="0.25">
      <c r="C235" s="101"/>
      <c r="D235" s="101"/>
      <c r="E235" s="101"/>
      <c r="F235" s="101"/>
      <c r="G235" s="101"/>
    </row>
    <row r="236" spans="3:7" x14ac:dyDescent="0.25">
      <c r="C236" s="101"/>
      <c r="D236" s="101"/>
      <c r="E236" s="101"/>
      <c r="F236" s="101"/>
      <c r="G236" s="101"/>
    </row>
    <row r="237" spans="3:7" x14ac:dyDescent="0.25">
      <c r="C237" s="101"/>
      <c r="D237" s="101"/>
      <c r="E237" s="101"/>
      <c r="F237" s="101"/>
      <c r="G237" s="101"/>
    </row>
    <row r="238" spans="3:7" x14ac:dyDescent="0.25">
      <c r="C238" s="101"/>
      <c r="D238" s="101"/>
      <c r="E238" s="101"/>
      <c r="F238" s="101"/>
      <c r="G238" s="101"/>
    </row>
    <row r="239" spans="3:7" x14ac:dyDescent="0.25">
      <c r="C239" s="101"/>
      <c r="D239" s="101"/>
      <c r="E239" s="101"/>
      <c r="F239" s="101"/>
      <c r="G239" s="101"/>
    </row>
    <row r="240" spans="3:7" x14ac:dyDescent="0.25">
      <c r="C240" s="101"/>
      <c r="D240" s="101"/>
      <c r="E240" s="101"/>
      <c r="F240" s="101"/>
      <c r="G240" s="101"/>
    </row>
    <row r="241" spans="3:7" x14ac:dyDescent="0.25">
      <c r="C241" s="101"/>
      <c r="D241" s="101"/>
      <c r="E241" s="101"/>
      <c r="F241" s="101"/>
      <c r="G241" s="101"/>
    </row>
    <row r="242" spans="3:7" x14ac:dyDescent="0.25">
      <c r="C242" s="101"/>
      <c r="D242" s="101"/>
      <c r="E242" s="101"/>
      <c r="F242" s="101"/>
      <c r="G242" s="101"/>
    </row>
    <row r="243" spans="3:7" x14ac:dyDescent="0.25">
      <c r="C243" s="101"/>
      <c r="D243" s="101"/>
      <c r="E243" s="101"/>
      <c r="F243" s="101"/>
      <c r="G243" s="101"/>
    </row>
    <row r="244" spans="3:7" x14ac:dyDescent="0.25">
      <c r="C244" s="101"/>
      <c r="D244" s="101"/>
      <c r="E244" s="101"/>
      <c r="F244" s="101"/>
      <c r="G244" s="101"/>
    </row>
    <row r="245" spans="3:7" x14ac:dyDescent="0.25">
      <c r="C245" s="101"/>
      <c r="D245" s="101"/>
      <c r="E245" s="101"/>
      <c r="F245" s="101"/>
      <c r="G245" s="101"/>
    </row>
    <row r="246" spans="3:7" x14ac:dyDescent="0.25">
      <c r="C246" s="101"/>
      <c r="D246" s="101"/>
      <c r="E246" s="101"/>
      <c r="F246" s="101"/>
      <c r="G246" s="101"/>
    </row>
    <row r="247" spans="3:7" x14ac:dyDescent="0.25">
      <c r="C247" s="101"/>
      <c r="D247" s="101"/>
      <c r="E247" s="101"/>
      <c r="F247" s="101"/>
      <c r="G247" s="101"/>
    </row>
    <row r="248" spans="3:7" x14ac:dyDescent="0.25">
      <c r="C248" s="101"/>
      <c r="D248" s="101"/>
      <c r="E248" s="101"/>
      <c r="F248" s="101"/>
      <c r="G248" s="101"/>
    </row>
    <row r="249" spans="3:7" x14ac:dyDescent="0.25">
      <c r="C249" s="101"/>
      <c r="D249" s="101"/>
      <c r="E249" s="101"/>
      <c r="F249" s="101"/>
      <c r="G249" s="101"/>
    </row>
    <row r="250" spans="3:7" x14ac:dyDescent="0.25">
      <c r="C250" s="101"/>
      <c r="D250" s="101"/>
      <c r="E250" s="101"/>
      <c r="F250" s="101"/>
      <c r="G250" s="101"/>
    </row>
    <row r="251" spans="3:7" x14ac:dyDescent="0.25">
      <c r="C251" s="101"/>
      <c r="D251" s="101"/>
      <c r="E251" s="101"/>
      <c r="F251" s="101"/>
      <c r="G251" s="101"/>
    </row>
    <row r="252" spans="3:7" x14ac:dyDescent="0.25">
      <c r="C252" s="101"/>
      <c r="D252" s="101"/>
      <c r="E252" s="101"/>
      <c r="F252" s="101"/>
      <c r="G252" s="101"/>
    </row>
    <row r="253" spans="3:7" x14ac:dyDescent="0.25">
      <c r="C253" s="101"/>
      <c r="D253" s="101"/>
      <c r="E253" s="101"/>
      <c r="F253" s="101"/>
      <c r="G253" s="101"/>
    </row>
    <row r="254" spans="3:7" x14ac:dyDescent="0.25">
      <c r="C254" s="101"/>
      <c r="D254" s="101"/>
      <c r="E254" s="101"/>
      <c r="F254" s="101"/>
      <c r="G254" s="101"/>
    </row>
    <row r="255" spans="3:7" x14ac:dyDescent="0.25">
      <c r="C255" s="101"/>
      <c r="D255" s="101"/>
      <c r="E255" s="101"/>
      <c r="F255" s="101"/>
      <c r="G255" s="101"/>
    </row>
    <row r="256" spans="3:7" x14ac:dyDescent="0.25">
      <c r="C256" s="101"/>
      <c r="D256" s="101"/>
      <c r="E256" s="101"/>
      <c r="F256" s="101"/>
      <c r="G256" s="101"/>
    </row>
    <row r="257" spans="3:7" x14ac:dyDescent="0.25">
      <c r="C257" s="101"/>
      <c r="D257" s="101"/>
      <c r="E257" s="101"/>
      <c r="F257" s="101"/>
      <c r="G257" s="101"/>
    </row>
    <row r="258" spans="3:7" x14ac:dyDescent="0.25">
      <c r="C258" s="101"/>
      <c r="D258" s="101"/>
      <c r="E258" s="101"/>
      <c r="F258" s="101"/>
      <c r="G258" s="101"/>
    </row>
    <row r="259" spans="3:7" x14ac:dyDescent="0.25">
      <c r="C259" s="101"/>
      <c r="D259" s="101"/>
      <c r="E259" s="101"/>
      <c r="F259" s="101"/>
      <c r="G259" s="101"/>
    </row>
    <row r="260" spans="3:7" x14ac:dyDescent="0.25">
      <c r="C260" s="101"/>
      <c r="D260" s="101"/>
      <c r="E260" s="101"/>
      <c r="F260" s="101"/>
      <c r="G260" s="101"/>
    </row>
    <row r="261" spans="3:7" x14ac:dyDescent="0.25">
      <c r="C261" s="101"/>
      <c r="D261" s="101"/>
      <c r="E261" s="101"/>
      <c r="F261" s="101"/>
      <c r="G261" s="101"/>
    </row>
    <row r="262" spans="3:7" x14ac:dyDescent="0.25">
      <c r="C262" s="101"/>
      <c r="D262" s="101"/>
      <c r="E262" s="101"/>
      <c r="F262" s="101"/>
      <c r="G262" s="101"/>
    </row>
    <row r="263" spans="3:7" x14ac:dyDescent="0.25">
      <c r="C263" s="101"/>
      <c r="D263" s="101"/>
      <c r="E263" s="101"/>
      <c r="F263" s="101"/>
      <c r="G263" s="101"/>
    </row>
    <row r="264" spans="3:7" x14ac:dyDescent="0.25">
      <c r="C264" s="101"/>
      <c r="D264" s="101"/>
      <c r="E264" s="101"/>
      <c r="F264" s="101"/>
      <c r="G264" s="101"/>
    </row>
    <row r="265" spans="3:7" x14ac:dyDescent="0.25">
      <c r="C265" s="101"/>
      <c r="D265" s="101"/>
      <c r="E265" s="101"/>
      <c r="F265" s="101"/>
      <c r="G265" s="101"/>
    </row>
    <row r="266" spans="3:7" x14ac:dyDescent="0.25">
      <c r="C266" s="101"/>
      <c r="D266" s="101"/>
      <c r="E266" s="101"/>
      <c r="F266" s="101"/>
      <c r="G266" s="101"/>
    </row>
    <row r="267" spans="3:7" x14ac:dyDescent="0.25">
      <c r="C267" s="101"/>
      <c r="D267" s="101"/>
      <c r="E267" s="101"/>
      <c r="F267" s="101"/>
      <c r="G267" s="101"/>
    </row>
    <row r="268" spans="3:7" x14ac:dyDescent="0.25">
      <c r="C268" s="101"/>
      <c r="D268" s="101"/>
      <c r="E268" s="101"/>
      <c r="F268" s="101"/>
      <c r="G268" s="101"/>
    </row>
    <row r="269" spans="3:7" x14ac:dyDescent="0.25">
      <c r="C269" s="101"/>
      <c r="D269" s="101"/>
      <c r="E269" s="101"/>
      <c r="F269" s="101"/>
      <c r="G269" s="101"/>
    </row>
    <row r="270" spans="3:7" x14ac:dyDescent="0.25">
      <c r="C270" s="101"/>
      <c r="D270" s="101"/>
      <c r="E270" s="101"/>
      <c r="F270" s="101"/>
      <c r="G270" s="101"/>
    </row>
    <row r="271" spans="3:7" x14ac:dyDescent="0.25">
      <c r="C271" s="101"/>
      <c r="D271" s="101"/>
      <c r="E271" s="101"/>
      <c r="F271" s="101"/>
      <c r="G271" s="101"/>
    </row>
    <row r="272" spans="3:7" x14ac:dyDescent="0.25">
      <c r="C272" s="101"/>
      <c r="D272" s="101"/>
      <c r="E272" s="101"/>
      <c r="F272" s="101"/>
      <c r="G272" s="101"/>
    </row>
    <row r="273" spans="3:7" x14ac:dyDescent="0.25">
      <c r="C273" s="101"/>
      <c r="D273" s="101"/>
      <c r="E273" s="101"/>
      <c r="F273" s="101"/>
      <c r="G273" s="101"/>
    </row>
    <row r="274" spans="3:7" x14ac:dyDescent="0.25">
      <c r="C274" s="101"/>
      <c r="D274" s="101"/>
      <c r="E274" s="101"/>
      <c r="F274" s="101"/>
      <c r="G274" s="101"/>
    </row>
    <row r="275" spans="3:7" x14ac:dyDescent="0.25">
      <c r="C275" s="101"/>
      <c r="D275" s="101"/>
      <c r="E275" s="101"/>
      <c r="F275" s="101"/>
      <c r="G275" s="101"/>
    </row>
    <row r="276" spans="3:7" x14ac:dyDescent="0.25">
      <c r="C276" s="101"/>
      <c r="D276" s="101"/>
      <c r="E276" s="101"/>
      <c r="F276" s="101"/>
      <c r="G276" s="101"/>
    </row>
    <row r="277" spans="3:7" x14ac:dyDescent="0.25">
      <c r="C277" s="101"/>
      <c r="D277" s="101"/>
      <c r="E277" s="101"/>
      <c r="F277" s="101"/>
      <c r="G277" s="101"/>
    </row>
    <row r="278" spans="3:7" x14ac:dyDescent="0.25">
      <c r="C278" s="101"/>
      <c r="D278" s="101"/>
      <c r="E278" s="101"/>
      <c r="F278" s="101"/>
      <c r="G278" s="101"/>
    </row>
    <row r="279" spans="3:7" x14ac:dyDescent="0.25">
      <c r="C279" s="101"/>
      <c r="D279" s="101"/>
      <c r="E279" s="101"/>
      <c r="F279" s="101"/>
      <c r="G279" s="101"/>
    </row>
    <row r="280" spans="3:7" x14ac:dyDescent="0.25">
      <c r="C280" s="101"/>
      <c r="D280" s="101"/>
      <c r="E280" s="101"/>
      <c r="F280" s="101"/>
      <c r="G280" s="101"/>
    </row>
    <row r="281" spans="3:7" x14ac:dyDescent="0.25">
      <c r="C281" s="101"/>
      <c r="D281" s="101"/>
      <c r="E281" s="101"/>
      <c r="F281" s="101"/>
      <c r="G281" s="101"/>
    </row>
    <row r="282" spans="3:7" x14ac:dyDescent="0.25">
      <c r="C282" s="101"/>
      <c r="D282" s="101"/>
      <c r="E282" s="101"/>
      <c r="F282" s="101"/>
      <c r="G282" s="101"/>
    </row>
    <row r="283" spans="3:7" x14ac:dyDescent="0.25">
      <c r="C283" s="101"/>
      <c r="D283" s="101"/>
      <c r="E283" s="101"/>
      <c r="F283" s="101"/>
      <c r="G283" s="101"/>
    </row>
    <row r="284" spans="3:7" x14ac:dyDescent="0.25">
      <c r="C284" s="101"/>
      <c r="D284" s="101"/>
      <c r="E284" s="101"/>
      <c r="F284" s="101"/>
      <c r="G284" s="101"/>
    </row>
    <row r="285" spans="3:7" x14ac:dyDescent="0.25">
      <c r="C285" s="101"/>
      <c r="D285" s="101"/>
      <c r="E285" s="101"/>
      <c r="F285" s="101"/>
      <c r="G285" s="101"/>
    </row>
    <row r="286" spans="3:7" x14ac:dyDescent="0.25">
      <c r="C286" s="101"/>
      <c r="D286" s="101"/>
      <c r="E286" s="101"/>
      <c r="F286" s="101"/>
      <c r="G286" s="101"/>
    </row>
    <row r="287" spans="3:7" x14ac:dyDescent="0.25">
      <c r="C287" s="101"/>
      <c r="D287" s="101"/>
      <c r="E287" s="101"/>
      <c r="F287" s="101"/>
      <c r="G287" s="101"/>
    </row>
    <row r="288" spans="3:7" x14ac:dyDescent="0.25">
      <c r="C288" s="101"/>
      <c r="D288" s="101"/>
      <c r="E288" s="101"/>
      <c r="F288" s="101"/>
      <c r="G288" s="101"/>
    </row>
    <row r="289" spans="3:7" x14ac:dyDescent="0.25">
      <c r="C289" s="101"/>
      <c r="D289" s="101"/>
      <c r="E289" s="101"/>
      <c r="F289" s="101"/>
      <c r="G289" s="101"/>
    </row>
    <row r="290" spans="3:7" x14ac:dyDescent="0.25">
      <c r="C290" s="101"/>
      <c r="D290" s="101"/>
      <c r="E290" s="101"/>
      <c r="F290" s="101"/>
      <c r="G290" s="101"/>
    </row>
    <row r="291" spans="3:7" x14ac:dyDescent="0.25">
      <c r="C291" s="101"/>
      <c r="D291" s="101"/>
      <c r="E291" s="101"/>
      <c r="F291" s="101"/>
      <c r="G291" s="101"/>
    </row>
    <row r="292" spans="3:7" x14ac:dyDescent="0.25">
      <c r="C292" s="101"/>
      <c r="D292" s="101"/>
      <c r="E292" s="101"/>
      <c r="F292" s="101"/>
      <c r="G292" s="101"/>
    </row>
    <row r="293" spans="3:7" x14ac:dyDescent="0.25">
      <c r="C293" s="101"/>
      <c r="D293" s="101"/>
      <c r="E293" s="101"/>
      <c r="F293" s="101"/>
      <c r="G293" s="101"/>
    </row>
    <row r="294" spans="3:7" x14ac:dyDescent="0.25">
      <c r="C294" s="101"/>
      <c r="D294" s="101"/>
      <c r="E294" s="101"/>
      <c r="F294" s="101"/>
      <c r="G294" s="101"/>
    </row>
    <row r="295" spans="3:7" x14ac:dyDescent="0.25">
      <c r="C295" s="101"/>
      <c r="D295" s="101"/>
      <c r="E295" s="101"/>
      <c r="F295" s="101"/>
      <c r="G295" s="101"/>
    </row>
    <row r="296" spans="3:7" x14ac:dyDescent="0.25">
      <c r="C296" s="101"/>
      <c r="D296" s="101"/>
      <c r="E296" s="101"/>
      <c r="F296" s="101"/>
      <c r="G296" s="101"/>
    </row>
    <row r="297" spans="3:7" x14ac:dyDescent="0.25">
      <c r="C297" s="101"/>
      <c r="D297" s="101"/>
      <c r="E297" s="101"/>
      <c r="F297" s="101"/>
      <c r="G297" s="101"/>
    </row>
    <row r="298" spans="3:7" x14ac:dyDescent="0.25">
      <c r="C298" s="101"/>
      <c r="D298" s="101"/>
      <c r="E298" s="101"/>
      <c r="F298" s="101"/>
      <c r="G298" s="101"/>
    </row>
    <row r="299" spans="3:7" x14ac:dyDescent="0.25">
      <c r="C299" s="101"/>
      <c r="D299" s="101"/>
      <c r="E299" s="101"/>
      <c r="F299" s="101"/>
      <c r="G299" s="101"/>
    </row>
    <row r="300" spans="3:7" x14ac:dyDescent="0.25">
      <c r="C300" s="101"/>
      <c r="D300" s="101"/>
      <c r="E300" s="101"/>
      <c r="F300" s="101"/>
      <c r="G300" s="101"/>
    </row>
    <row r="301" spans="3:7" x14ac:dyDescent="0.25">
      <c r="C301" s="101"/>
      <c r="D301" s="101"/>
      <c r="E301" s="101"/>
      <c r="F301" s="101"/>
      <c r="G301" s="101"/>
    </row>
    <row r="302" spans="3:7" x14ac:dyDescent="0.25">
      <c r="C302" s="101"/>
      <c r="D302" s="101"/>
      <c r="E302" s="101"/>
      <c r="F302" s="101"/>
      <c r="G302" s="101"/>
    </row>
    <row r="303" spans="3:7" x14ac:dyDescent="0.25">
      <c r="C303" s="101"/>
      <c r="D303" s="101"/>
      <c r="E303" s="101"/>
      <c r="F303" s="101"/>
      <c r="G303" s="101"/>
    </row>
    <row r="304" spans="3:7" x14ac:dyDescent="0.25">
      <c r="C304" s="101"/>
      <c r="D304" s="101"/>
      <c r="E304" s="101"/>
      <c r="F304" s="101"/>
      <c r="G304" s="101"/>
    </row>
    <row r="305" spans="3:7" x14ac:dyDescent="0.25">
      <c r="C305" s="101"/>
      <c r="D305" s="101"/>
      <c r="E305" s="101"/>
      <c r="F305" s="101"/>
      <c r="G305" s="101"/>
    </row>
    <row r="306" spans="3:7" x14ac:dyDescent="0.25">
      <c r="C306" s="101"/>
      <c r="D306" s="101"/>
      <c r="E306" s="101"/>
      <c r="F306" s="101"/>
      <c r="G306" s="101"/>
    </row>
    <row r="307" spans="3:7" x14ac:dyDescent="0.25">
      <c r="C307" s="101"/>
      <c r="D307" s="101"/>
      <c r="E307" s="101"/>
      <c r="F307" s="101"/>
      <c r="G307" s="101"/>
    </row>
    <row r="308" spans="3:7" x14ac:dyDescent="0.25">
      <c r="C308" s="101"/>
      <c r="D308" s="101"/>
      <c r="E308" s="101"/>
      <c r="F308" s="101"/>
      <c r="G308" s="101"/>
    </row>
    <row r="309" spans="3:7" x14ac:dyDescent="0.25">
      <c r="C309" s="101"/>
      <c r="D309" s="101"/>
      <c r="E309" s="101"/>
      <c r="F309" s="101"/>
      <c r="G309" s="101"/>
    </row>
    <row r="310" spans="3:7" x14ac:dyDescent="0.25">
      <c r="C310" s="101"/>
      <c r="D310" s="101"/>
      <c r="E310" s="101"/>
      <c r="F310" s="101"/>
      <c r="G310" s="101"/>
    </row>
    <row r="311" spans="3:7" x14ac:dyDescent="0.25">
      <c r="C311" s="101"/>
      <c r="D311" s="101"/>
      <c r="E311" s="101"/>
      <c r="F311" s="101"/>
      <c r="G311" s="101"/>
    </row>
    <row r="312" spans="3:7" x14ac:dyDescent="0.25">
      <c r="C312" s="101"/>
      <c r="D312" s="101"/>
      <c r="E312" s="101"/>
      <c r="F312" s="101"/>
      <c r="G312" s="101"/>
    </row>
    <row r="313" spans="3:7" x14ac:dyDescent="0.25">
      <c r="C313" s="101"/>
      <c r="D313" s="101"/>
      <c r="E313" s="101"/>
      <c r="F313" s="101"/>
      <c r="G313" s="101"/>
    </row>
    <row r="314" spans="3:7" x14ac:dyDescent="0.25">
      <c r="C314" s="101"/>
      <c r="D314" s="101"/>
      <c r="E314" s="101"/>
      <c r="F314" s="101"/>
      <c r="G314" s="101"/>
    </row>
    <row r="315" spans="3:7" x14ac:dyDescent="0.25">
      <c r="C315" s="101"/>
      <c r="D315" s="101"/>
      <c r="E315" s="101"/>
      <c r="F315" s="101"/>
      <c r="G315" s="101"/>
    </row>
    <row r="316" spans="3:7" x14ac:dyDescent="0.25">
      <c r="C316" s="101"/>
      <c r="D316" s="101"/>
      <c r="E316" s="101"/>
      <c r="F316" s="101"/>
      <c r="G316" s="101"/>
    </row>
    <row r="317" spans="3:7" x14ac:dyDescent="0.25">
      <c r="C317" s="101"/>
      <c r="D317" s="101"/>
      <c r="E317" s="101"/>
      <c r="F317" s="101"/>
      <c r="G317" s="101"/>
    </row>
    <row r="318" spans="3:7" x14ac:dyDescent="0.25">
      <c r="C318" s="101"/>
      <c r="D318" s="101"/>
      <c r="E318" s="101"/>
      <c r="F318" s="101"/>
      <c r="G318" s="101"/>
    </row>
    <row r="319" spans="3:7" x14ac:dyDescent="0.25">
      <c r="C319" s="101"/>
      <c r="D319" s="101"/>
      <c r="E319" s="101"/>
      <c r="F319" s="101"/>
      <c r="G319" s="101"/>
    </row>
    <row r="320" spans="3:7" x14ac:dyDescent="0.25">
      <c r="C320" s="101"/>
      <c r="D320" s="101"/>
      <c r="E320" s="101"/>
      <c r="F320" s="101"/>
      <c r="G320" s="101"/>
    </row>
    <row r="321" spans="3:7" x14ac:dyDescent="0.25">
      <c r="C321" s="101"/>
      <c r="D321" s="101"/>
      <c r="E321" s="101"/>
      <c r="F321" s="101"/>
      <c r="G321" s="101"/>
    </row>
    <row r="322" spans="3:7" x14ac:dyDescent="0.25">
      <c r="C322" s="101"/>
      <c r="D322" s="101"/>
      <c r="E322" s="101"/>
      <c r="F322" s="101"/>
      <c r="G322" s="101"/>
    </row>
    <row r="323" spans="3:7" x14ac:dyDescent="0.25">
      <c r="C323" s="101"/>
      <c r="D323" s="101"/>
      <c r="E323" s="101"/>
      <c r="F323" s="101"/>
      <c r="G323" s="101"/>
    </row>
    <row r="324" spans="3:7" x14ac:dyDescent="0.25">
      <c r="C324" s="101"/>
      <c r="D324" s="101"/>
      <c r="E324" s="101"/>
      <c r="F324" s="101"/>
      <c r="G324" s="101"/>
    </row>
    <row r="325" spans="3:7" x14ac:dyDescent="0.25">
      <c r="C325" s="101"/>
      <c r="D325" s="101"/>
      <c r="E325" s="101"/>
      <c r="F325" s="101"/>
      <c r="G325" s="101"/>
    </row>
    <row r="326" spans="3:7" x14ac:dyDescent="0.25">
      <c r="C326" s="101"/>
      <c r="D326" s="101"/>
      <c r="E326" s="101"/>
      <c r="F326" s="101"/>
      <c r="G326" s="101"/>
    </row>
    <row r="327" spans="3:7" x14ac:dyDescent="0.25">
      <c r="C327" s="101"/>
      <c r="D327" s="101"/>
      <c r="E327" s="101"/>
      <c r="F327" s="101"/>
      <c r="G327" s="101"/>
    </row>
    <row r="328" spans="3:7" x14ac:dyDescent="0.25">
      <c r="C328" s="101"/>
      <c r="D328" s="101"/>
      <c r="E328" s="101"/>
      <c r="F328" s="101"/>
      <c r="G328" s="101"/>
    </row>
    <row r="329" spans="3:7" x14ac:dyDescent="0.25">
      <c r="C329" s="101"/>
      <c r="D329" s="101"/>
      <c r="E329" s="101"/>
      <c r="F329" s="101"/>
      <c r="G329" s="101"/>
    </row>
    <row r="330" spans="3:7" x14ac:dyDescent="0.25">
      <c r="C330" s="101"/>
      <c r="D330" s="101"/>
      <c r="E330" s="101"/>
      <c r="F330" s="101"/>
      <c r="G330" s="101"/>
    </row>
    <row r="331" spans="3:7" x14ac:dyDescent="0.25">
      <c r="C331" s="101"/>
      <c r="D331" s="101"/>
      <c r="E331" s="101"/>
      <c r="F331" s="101"/>
      <c r="G331" s="101"/>
    </row>
    <row r="332" spans="3:7" x14ac:dyDescent="0.25">
      <c r="C332" s="101"/>
      <c r="D332" s="101"/>
      <c r="E332" s="101"/>
      <c r="F332" s="101"/>
      <c r="G332" s="101"/>
    </row>
    <row r="333" spans="3:7" x14ac:dyDescent="0.25">
      <c r="C333" s="101"/>
      <c r="D333" s="101"/>
      <c r="E333" s="101"/>
      <c r="F333" s="101"/>
      <c r="G333" s="101"/>
    </row>
    <row r="334" spans="3:7" x14ac:dyDescent="0.25">
      <c r="C334" s="101"/>
      <c r="D334" s="101"/>
      <c r="E334" s="101"/>
      <c r="F334" s="101"/>
      <c r="G334" s="101"/>
    </row>
    <row r="335" spans="3:7" x14ac:dyDescent="0.25">
      <c r="C335" s="101"/>
      <c r="D335" s="101"/>
      <c r="E335" s="101"/>
      <c r="F335" s="101"/>
      <c r="G335" s="101"/>
    </row>
    <row r="336" spans="3:7" x14ac:dyDescent="0.25">
      <c r="C336" s="101"/>
      <c r="D336" s="101"/>
      <c r="E336" s="101"/>
      <c r="F336" s="101"/>
      <c r="G336" s="101"/>
    </row>
    <row r="337" spans="3:7" x14ac:dyDescent="0.25">
      <c r="C337" s="101"/>
      <c r="D337" s="101"/>
      <c r="E337" s="101"/>
      <c r="F337" s="101"/>
      <c r="G337" s="101"/>
    </row>
    <row r="338" spans="3:7" x14ac:dyDescent="0.25">
      <c r="C338" s="101"/>
      <c r="D338" s="101"/>
      <c r="E338" s="101"/>
      <c r="F338" s="101"/>
      <c r="G338" s="101"/>
    </row>
    <row r="339" spans="3:7" x14ac:dyDescent="0.25">
      <c r="C339" s="101"/>
      <c r="D339" s="101"/>
      <c r="E339" s="101"/>
      <c r="F339" s="101"/>
      <c r="G339" s="101"/>
    </row>
    <row r="340" spans="3:7" x14ac:dyDescent="0.25">
      <c r="C340" s="101"/>
      <c r="D340" s="101"/>
      <c r="E340" s="101"/>
      <c r="F340" s="101"/>
      <c r="G340" s="101"/>
    </row>
    <row r="341" spans="3:7" x14ac:dyDescent="0.25">
      <c r="C341" s="101"/>
      <c r="D341" s="101"/>
      <c r="E341" s="101"/>
      <c r="F341" s="101"/>
      <c r="G341" s="101"/>
    </row>
    <row r="342" spans="3:7" x14ac:dyDescent="0.25">
      <c r="C342" s="101"/>
      <c r="D342" s="101"/>
      <c r="E342" s="101"/>
      <c r="F342" s="101"/>
      <c r="G342" s="101"/>
    </row>
    <row r="343" spans="3:7" x14ac:dyDescent="0.25">
      <c r="C343" s="101"/>
      <c r="D343" s="101"/>
      <c r="E343" s="101"/>
      <c r="F343" s="101"/>
      <c r="G343" s="101"/>
    </row>
    <row r="344" spans="3:7" x14ac:dyDescent="0.25">
      <c r="C344" s="101"/>
      <c r="D344" s="101"/>
      <c r="E344" s="101"/>
      <c r="F344" s="101"/>
      <c r="G344" s="101"/>
    </row>
    <row r="345" spans="3:7" x14ac:dyDescent="0.25">
      <c r="C345" s="101"/>
      <c r="D345" s="101"/>
      <c r="E345" s="101"/>
      <c r="F345" s="101"/>
      <c r="G345" s="101"/>
    </row>
    <row r="346" spans="3:7" x14ac:dyDescent="0.25">
      <c r="C346" s="101"/>
      <c r="D346" s="101"/>
      <c r="E346" s="101"/>
      <c r="F346" s="101"/>
      <c r="G346" s="101"/>
    </row>
    <row r="347" spans="3:7" x14ac:dyDescent="0.25">
      <c r="C347" s="101"/>
      <c r="D347" s="101"/>
      <c r="E347" s="101"/>
      <c r="F347" s="101"/>
      <c r="G347" s="101"/>
    </row>
    <row r="348" spans="3:7" x14ac:dyDescent="0.25">
      <c r="C348" s="101"/>
      <c r="D348" s="101"/>
      <c r="E348" s="101"/>
      <c r="F348" s="101"/>
      <c r="G348" s="101"/>
    </row>
    <row r="349" spans="3:7" x14ac:dyDescent="0.25">
      <c r="C349" s="101"/>
      <c r="D349" s="101"/>
      <c r="E349" s="101"/>
      <c r="F349" s="101"/>
      <c r="G349" s="101"/>
    </row>
    <row r="350" spans="3:7" x14ac:dyDescent="0.25">
      <c r="C350" s="101"/>
      <c r="D350" s="101"/>
      <c r="E350" s="101"/>
      <c r="F350" s="101"/>
      <c r="G350" s="101"/>
    </row>
    <row r="351" spans="3:7" x14ac:dyDescent="0.25">
      <c r="C351" s="101"/>
      <c r="D351" s="101"/>
      <c r="E351" s="101"/>
      <c r="F351" s="101"/>
      <c r="G351" s="101"/>
    </row>
    <row r="352" spans="3:7" x14ac:dyDescent="0.25">
      <c r="C352" s="101"/>
      <c r="D352" s="101"/>
      <c r="E352" s="101"/>
      <c r="F352" s="101"/>
      <c r="G352" s="101"/>
    </row>
    <row r="353" spans="3:7" x14ac:dyDescent="0.25">
      <c r="C353" s="101"/>
      <c r="D353" s="101"/>
      <c r="E353" s="101"/>
      <c r="F353" s="101"/>
      <c r="G353" s="101"/>
    </row>
    <row r="354" spans="3:7" x14ac:dyDescent="0.25">
      <c r="C354" s="101"/>
      <c r="D354" s="101"/>
      <c r="E354" s="101"/>
      <c r="F354" s="101"/>
      <c r="G354" s="101"/>
    </row>
    <row r="355" spans="3:7" x14ac:dyDescent="0.25">
      <c r="C355" s="101"/>
      <c r="D355" s="101"/>
      <c r="E355" s="101"/>
      <c r="F355" s="101"/>
      <c r="G355" s="101"/>
    </row>
    <row r="356" spans="3:7" x14ac:dyDescent="0.25">
      <c r="C356" s="101"/>
      <c r="D356" s="101"/>
      <c r="E356" s="101"/>
      <c r="F356" s="101"/>
      <c r="G356" s="10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A7AA-C03E-4BA7-957C-A80142A170CB}">
  <sheetPr codeName="Sheet9"/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131</v>
      </c>
      <c r="B2" t="s">
        <v>132</v>
      </c>
      <c r="C2" t="s">
        <v>78</v>
      </c>
      <c r="D2" t="s">
        <v>134</v>
      </c>
      <c r="E2">
        <v>5</v>
      </c>
      <c r="F2" t="s">
        <v>135</v>
      </c>
      <c r="G2" t="s">
        <v>136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430.89926450000002</v>
      </c>
      <c r="AV2">
        <v>433.51552500000003</v>
      </c>
      <c r="AW2">
        <v>436.1816685</v>
      </c>
      <c r="AX2">
        <v>438.81405000000001</v>
      </c>
      <c r="AY2">
        <v>441.48197549999998</v>
      </c>
      <c r="AZ2">
        <v>444.18880000000001</v>
      </c>
      <c r="BA2">
        <v>446.8026855</v>
      </c>
      <c r="BB2">
        <v>449.44639000000001</v>
      </c>
      <c r="BC2">
        <v>452.12629500000003</v>
      </c>
      <c r="BD2">
        <v>454.8014005</v>
      </c>
      <c r="BE2">
        <v>457.45089050000001</v>
      </c>
      <c r="BF2">
        <v>460.0986115</v>
      </c>
      <c r="BG2">
        <v>462.74594450000001</v>
      </c>
      <c r="BH2">
        <v>465.39203950000001</v>
      </c>
      <c r="BI2">
        <v>468.03705000000002</v>
      </c>
      <c r="BJ2">
        <v>470.64354800000001</v>
      </c>
      <c r="BK2">
        <v>473.2332955</v>
      </c>
      <c r="BL2">
        <v>475.78364099999999</v>
      </c>
      <c r="BM2">
        <v>478.36329849999998</v>
      </c>
      <c r="BN2">
        <v>480.89603249999999</v>
      </c>
      <c r="BO2">
        <v>483.42058650000001</v>
      </c>
      <c r="BP2">
        <v>485.97601850000001</v>
      </c>
      <c r="BQ2">
        <v>488.53453999999999</v>
      </c>
      <c r="BR2">
        <v>491.06516349999998</v>
      </c>
      <c r="BS2">
        <v>493.56760200000002</v>
      </c>
      <c r="BT2">
        <v>496.02168899999998</v>
      </c>
      <c r="BU2">
        <v>498.43488550000001</v>
      </c>
      <c r="BV2">
        <v>500.78266550000001</v>
      </c>
      <c r="BW2">
        <v>503.0902835</v>
      </c>
      <c r="BX2">
        <v>505.4258155</v>
      </c>
      <c r="BY2">
        <v>507.71185050000003</v>
      </c>
      <c r="BZ2">
        <v>509.9506925</v>
      </c>
      <c r="CA2">
        <v>512.15771299999994</v>
      </c>
      <c r="CB2">
        <v>514.32718699999998</v>
      </c>
      <c r="CC2">
        <v>516.45702700000004</v>
      </c>
      <c r="CD2">
        <v>518.52129249999996</v>
      </c>
      <c r="CE2">
        <v>520.53319099999999</v>
      </c>
      <c r="CF2">
        <v>522.49454449999996</v>
      </c>
      <c r="CG2">
        <v>524.40560749999997</v>
      </c>
      <c r="CH2">
        <v>526.28855850000002</v>
      </c>
      <c r="CI2">
        <v>528.141571</v>
      </c>
      <c r="CJ2">
        <v>529.95415100000002</v>
      </c>
      <c r="CK2">
        <v>531.72450400000002</v>
      </c>
      <c r="CL2">
        <v>533.44541500000003</v>
      </c>
      <c r="CM2">
        <v>535.11139849999995</v>
      </c>
      <c r="CN2">
        <v>536.69068500000003</v>
      </c>
      <c r="CO2">
        <v>538.17102050000005</v>
      </c>
      <c r="CP2">
        <v>539.57400099999995</v>
      </c>
      <c r="CQ2">
        <v>540.89818449999996</v>
      </c>
      <c r="CR2">
        <v>542.14483600000005</v>
      </c>
      <c r="CS2">
        <v>543.31501749999995</v>
      </c>
      <c r="CT2">
        <v>544.41164800000001</v>
      </c>
      <c r="CU2">
        <v>545.43867399999999</v>
      </c>
      <c r="CV2">
        <v>546.39778049999995</v>
      </c>
      <c r="CW2">
        <v>547.28882650000003</v>
      </c>
      <c r="CX2">
        <v>548.0836855</v>
      </c>
      <c r="CY2">
        <v>548.78440550000005</v>
      </c>
      <c r="CZ2">
        <v>549.38987050000003</v>
      </c>
      <c r="DA2">
        <v>549.90241849999995</v>
      </c>
      <c r="DB2">
        <v>550.32099100000005</v>
      </c>
      <c r="DC2">
        <v>550.64838399999996</v>
      </c>
      <c r="DD2">
        <v>550.88824450000004</v>
      </c>
      <c r="DE2">
        <v>551.04275949999999</v>
      </c>
      <c r="DF2">
        <v>551.1152075</v>
      </c>
      <c r="DG2">
        <v>551.10935749999999</v>
      </c>
      <c r="DH2">
        <v>551.07254950000004</v>
      </c>
      <c r="DI2">
        <v>551.00278100000003</v>
      </c>
      <c r="DJ2">
        <v>550.89320299999997</v>
      </c>
      <c r="DK2">
        <v>550.73963449999997</v>
      </c>
      <c r="DL2">
        <v>550.54623600000002</v>
      </c>
      <c r="DM2">
        <v>550.32523000000003</v>
      </c>
      <c r="DN2">
        <v>550.06376650000004</v>
      </c>
      <c r="DO2">
        <v>549.76256650000005</v>
      </c>
      <c r="DP2">
        <v>549.42124999999999</v>
      </c>
    </row>
    <row r="3" spans="1:120" x14ac:dyDescent="0.25">
      <c r="A3" t="s">
        <v>131</v>
      </c>
      <c r="B3" t="s">
        <v>132</v>
      </c>
      <c r="C3" t="s">
        <v>78</v>
      </c>
      <c r="D3" t="s">
        <v>134</v>
      </c>
      <c r="E3">
        <v>5</v>
      </c>
      <c r="F3" t="s">
        <v>137</v>
      </c>
      <c r="G3" t="s">
        <v>138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 s="101">
        <v>1.1204362299999999</v>
      </c>
      <c r="AT3" s="101">
        <v>1.1389768870000001</v>
      </c>
      <c r="AU3">
        <v>1.1560318869999999</v>
      </c>
      <c r="AV3">
        <v>1.1759715049999999</v>
      </c>
      <c r="AW3">
        <v>1.1965833379999999</v>
      </c>
      <c r="AX3" s="101">
        <v>1.2130870739999999</v>
      </c>
      <c r="AY3" s="101">
        <v>1.2315961129999999</v>
      </c>
      <c r="AZ3">
        <v>1.2559263190000001</v>
      </c>
      <c r="BA3">
        <v>1.2812236910000001</v>
      </c>
      <c r="BB3">
        <v>1.31127075</v>
      </c>
      <c r="BC3">
        <v>1.3411028380000001</v>
      </c>
      <c r="BD3">
        <v>1.3694498580000001</v>
      </c>
      <c r="BE3">
        <v>1.391945319</v>
      </c>
      <c r="BF3">
        <v>1.410505093</v>
      </c>
      <c r="BG3">
        <v>1.4230580930000001</v>
      </c>
      <c r="BH3">
        <v>1.438171828</v>
      </c>
      <c r="BI3">
        <v>1.4587946810000001</v>
      </c>
      <c r="BJ3">
        <v>1.4766057889999999</v>
      </c>
      <c r="BK3">
        <v>1.496772819</v>
      </c>
      <c r="BL3">
        <v>1.513898819</v>
      </c>
      <c r="BM3">
        <v>1.5341407010000001</v>
      </c>
      <c r="BN3">
        <v>1.5628329750000001</v>
      </c>
      <c r="BO3">
        <v>1.5916787889999999</v>
      </c>
      <c r="BP3">
        <v>1.614535289</v>
      </c>
      <c r="BQ3">
        <v>1.6322320050000001</v>
      </c>
      <c r="BR3">
        <v>1.6445390049999999</v>
      </c>
      <c r="BS3">
        <v>1.6549025049999999</v>
      </c>
      <c r="BT3">
        <v>1.664861221</v>
      </c>
      <c r="BU3">
        <v>1.674819721</v>
      </c>
      <c r="BV3">
        <v>1.688805809</v>
      </c>
      <c r="BW3">
        <v>1.706588515</v>
      </c>
      <c r="BX3">
        <v>1.7262490150000001</v>
      </c>
      <c r="BY3">
        <v>1.744345515</v>
      </c>
      <c r="BZ3">
        <v>1.761870015</v>
      </c>
      <c r="CA3">
        <v>1.77752474</v>
      </c>
      <c r="CB3">
        <v>1.787905858</v>
      </c>
      <c r="CC3">
        <v>1.797960387</v>
      </c>
      <c r="CD3">
        <v>1.8079590539999999</v>
      </c>
      <c r="CE3">
        <v>1.813370554</v>
      </c>
      <c r="CF3">
        <v>1.8195190539999999</v>
      </c>
      <c r="CG3">
        <v>1.8274460539999999</v>
      </c>
      <c r="CH3">
        <v>1.8415565250000001</v>
      </c>
      <c r="CI3">
        <v>1.858170525</v>
      </c>
      <c r="CJ3">
        <v>1.8737550249999999</v>
      </c>
      <c r="CK3">
        <v>1.885145407</v>
      </c>
      <c r="CL3">
        <v>1.89103474</v>
      </c>
      <c r="CM3">
        <v>1.89303924</v>
      </c>
      <c r="CN3">
        <v>1.8969822700000001</v>
      </c>
      <c r="CO3">
        <v>1.9035752699999999</v>
      </c>
      <c r="CP3">
        <v>1.9096892700000001</v>
      </c>
      <c r="CQ3">
        <v>1.915963426</v>
      </c>
      <c r="CR3">
        <v>1.9206009260000001</v>
      </c>
      <c r="CS3">
        <v>1.927035426</v>
      </c>
      <c r="CT3">
        <v>1.9362619169999999</v>
      </c>
      <c r="CU3">
        <v>1.9455225540000001</v>
      </c>
      <c r="CV3">
        <v>1.954634907</v>
      </c>
      <c r="CW3">
        <v>1.961982407</v>
      </c>
      <c r="CX3">
        <v>1.9675329070000001</v>
      </c>
      <c r="CY3">
        <v>1.9700669070000001</v>
      </c>
      <c r="CZ3">
        <v>1.971711907</v>
      </c>
      <c r="DA3">
        <v>1.9708109069999999</v>
      </c>
      <c r="DB3">
        <v>1.969895554</v>
      </c>
      <c r="DC3">
        <v>1.970883054</v>
      </c>
      <c r="DD3">
        <v>1.9738421909999999</v>
      </c>
      <c r="DE3">
        <v>1.9801196910000001</v>
      </c>
      <c r="DF3">
        <v>1.987745691</v>
      </c>
      <c r="DG3">
        <v>1.995436191</v>
      </c>
      <c r="DH3">
        <v>2.0036906910000001</v>
      </c>
      <c r="DI3">
        <v>2.009437691</v>
      </c>
      <c r="DJ3">
        <v>2.0127281909999999</v>
      </c>
      <c r="DK3">
        <v>2.0145565740000002</v>
      </c>
      <c r="DL3">
        <v>2.011811485</v>
      </c>
      <c r="DM3">
        <v>2.0114154750000002</v>
      </c>
      <c r="DN3">
        <v>2.008408975</v>
      </c>
      <c r="DO3">
        <v>2.0082444750000001</v>
      </c>
      <c r="DP3">
        <v>2.0120234749999999</v>
      </c>
    </row>
    <row r="4" spans="1:120" x14ac:dyDescent="0.25">
      <c r="A4" t="s">
        <v>131</v>
      </c>
      <c r="B4" t="s">
        <v>132</v>
      </c>
      <c r="C4" t="s">
        <v>78</v>
      </c>
      <c r="D4" t="s">
        <v>134</v>
      </c>
      <c r="E4">
        <v>17</v>
      </c>
      <c r="F4" t="s">
        <v>135</v>
      </c>
      <c r="G4" t="s">
        <v>136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428.942296</v>
      </c>
      <c r="AU4">
        <v>431.63367909999999</v>
      </c>
      <c r="AV4">
        <v>434.33123080000001</v>
      </c>
      <c r="AW4">
        <v>437.05968849999999</v>
      </c>
      <c r="AX4">
        <v>439.76675699999998</v>
      </c>
      <c r="AY4">
        <v>442.48795730000001</v>
      </c>
      <c r="AZ4">
        <v>445.21866390000002</v>
      </c>
      <c r="BA4">
        <v>447.91890189999998</v>
      </c>
      <c r="BB4">
        <v>450.64788650000003</v>
      </c>
      <c r="BC4">
        <v>453.36806180000002</v>
      </c>
      <c r="BD4">
        <v>456.1101931</v>
      </c>
      <c r="BE4">
        <v>458.84931760000001</v>
      </c>
      <c r="BF4">
        <v>461.60046319999998</v>
      </c>
      <c r="BG4">
        <v>464.33769369999999</v>
      </c>
      <c r="BH4">
        <v>467.06926090000002</v>
      </c>
      <c r="BI4">
        <v>469.79749820000001</v>
      </c>
      <c r="BJ4">
        <v>472.53303570000003</v>
      </c>
      <c r="BK4">
        <v>475.2231347</v>
      </c>
      <c r="BL4">
        <v>477.9026078</v>
      </c>
      <c r="BM4">
        <v>480.53840559999998</v>
      </c>
      <c r="BN4">
        <v>483.17975799999999</v>
      </c>
      <c r="BO4">
        <v>485.88260000000002</v>
      </c>
      <c r="BP4">
        <v>488.52283629999999</v>
      </c>
      <c r="BQ4">
        <v>491.1575216</v>
      </c>
      <c r="BR4">
        <v>493.80028470000002</v>
      </c>
      <c r="BS4">
        <v>496.43648930000001</v>
      </c>
      <c r="BT4">
        <v>499.02375319999999</v>
      </c>
      <c r="BU4">
        <v>501.56547649999999</v>
      </c>
      <c r="BV4">
        <v>504.08725129999999</v>
      </c>
      <c r="BW4">
        <v>506.52129830000001</v>
      </c>
      <c r="BX4">
        <v>508.95241420000002</v>
      </c>
      <c r="BY4">
        <v>511.34903960000003</v>
      </c>
      <c r="BZ4">
        <v>513.71394269999996</v>
      </c>
      <c r="CA4">
        <v>516.03496289999998</v>
      </c>
      <c r="CB4">
        <v>518.29257719999998</v>
      </c>
      <c r="CC4">
        <v>520.52215309999997</v>
      </c>
      <c r="CD4">
        <v>522.74820409999995</v>
      </c>
      <c r="CE4">
        <v>524.875452</v>
      </c>
      <c r="CF4">
        <v>526.96117189999995</v>
      </c>
      <c r="CG4">
        <v>529.01225460000001</v>
      </c>
      <c r="CH4">
        <v>531.02586680000002</v>
      </c>
      <c r="CI4">
        <v>533.0011538</v>
      </c>
      <c r="CJ4">
        <v>534.95319800000004</v>
      </c>
      <c r="CK4">
        <v>536.85986909999997</v>
      </c>
      <c r="CL4">
        <v>538.72090130000004</v>
      </c>
      <c r="CM4">
        <v>540.53215409999996</v>
      </c>
      <c r="CN4">
        <v>542.24901899999998</v>
      </c>
      <c r="CO4">
        <v>543.85980749999999</v>
      </c>
      <c r="CP4">
        <v>545.33670070000005</v>
      </c>
      <c r="CQ4">
        <v>546.71707119999996</v>
      </c>
      <c r="CR4">
        <v>548.08484659999999</v>
      </c>
      <c r="CS4">
        <v>549.38274860000001</v>
      </c>
      <c r="CT4">
        <v>550.60525029999997</v>
      </c>
      <c r="CU4">
        <v>551.75557040000001</v>
      </c>
      <c r="CV4">
        <v>552.84575299999995</v>
      </c>
      <c r="CW4">
        <v>553.86149269999999</v>
      </c>
      <c r="CX4">
        <v>554.7556237</v>
      </c>
      <c r="CY4">
        <v>555.5488689</v>
      </c>
      <c r="CZ4">
        <v>556.22498069999995</v>
      </c>
      <c r="DA4">
        <v>556.83737470000005</v>
      </c>
      <c r="DB4">
        <v>557.34907169999997</v>
      </c>
      <c r="DC4">
        <v>557.75096250000001</v>
      </c>
      <c r="DD4">
        <v>558.06412799999998</v>
      </c>
      <c r="DE4">
        <v>558.27635480000004</v>
      </c>
      <c r="DF4">
        <v>558.36948729999995</v>
      </c>
      <c r="DG4">
        <v>558.37196849999998</v>
      </c>
      <c r="DH4">
        <v>558.34683840000002</v>
      </c>
      <c r="DI4">
        <v>558.38227570000004</v>
      </c>
      <c r="DJ4">
        <v>558.37870620000001</v>
      </c>
      <c r="DK4">
        <v>558.32947060000004</v>
      </c>
      <c r="DL4">
        <v>558.23485979999998</v>
      </c>
      <c r="DM4">
        <v>558.09598110000002</v>
      </c>
      <c r="DN4">
        <v>557.91048239999998</v>
      </c>
      <c r="DO4">
        <v>557.67782150000005</v>
      </c>
      <c r="DP4">
        <v>557.41153880000002</v>
      </c>
    </row>
    <row r="5" spans="1:120" x14ac:dyDescent="0.25">
      <c r="A5" t="s">
        <v>131</v>
      </c>
      <c r="B5" t="s">
        <v>132</v>
      </c>
      <c r="C5" t="s">
        <v>78</v>
      </c>
      <c r="D5" t="s">
        <v>134</v>
      </c>
      <c r="E5">
        <v>17</v>
      </c>
      <c r="F5" t="s">
        <v>137</v>
      </c>
      <c r="G5" t="s">
        <v>138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1.2389558810000001</v>
      </c>
      <c r="AT5">
        <v>1.261514901</v>
      </c>
      <c r="AU5">
        <v>1.2837739189999999</v>
      </c>
      <c r="AV5">
        <v>1.305397452</v>
      </c>
      <c r="AW5">
        <v>1.3263071719999999</v>
      </c>
      <c r="AX5">
        <v>1.346436615</v>
      </c>
      <c r="AY5">
        <v>1.365575142</v>
      </c>
      <c r="AZ5">
        <v>1.387165717</v>
      </c>
      <c r="BA5">
        <v>1.4121520009999999</v>
      </c>
      <c r="BB5">
        <v>1.4450477719999999</v>
      </c>
      <c r="BC5">
        <v>1.475037707</v>
      </c>
      <c r="BD5">
        <v>1.5071132380000001</v>
      </c>
      <c r="BE5">
        <v>1.5319330600000001</v>
      </c>
      <c r="BF5">
        <v>1.5550466949999999</v>
      </c>
      <c r="BG5">
        <v>1.5761064069999999</v>
      </c>
      <c r="BH5">
        <v>1.59632986</v>
      </c>
      <c r="BI5">
        <v>1.6160101600000001</v>
      </c>
      <c r="BJ5">
        <v>1.6372198010000001</v>
      </c>
      <c r="BK5">
        <v>1.660288701</v>
      </c>
      <c r="BL5">
        <v>1.6863266770000001</v>
      </c>
      <c r="BM5">
        <v>1.718199577</v>
      </c>
      <c r="BN5">
        <v>1.7478209680000001</v>
      </c>
      <c r="BO5">
        <v>1.7739865749999999</v>
      </c>
      <c r="BP5">
        <v>1.8016352339999999</v>
      </c>
      <c r="BQ5">
        <v>1.8242858340000001</v>
      </c>
      <c r="BR5">
        <v>1.8425638010000001</v>
      </c>
      <c r="BS5">
        <v>1.8608248519999999</v>
      </c>
      <c r="BT5">
        <v>1.879262252</v>
      </c>
      <c r="BU5">
        <v>1.8932289849999999</v>
      </c>
      <c r="BV5">
        <v>1.9108189520000001</v>
      </c>
      <c r="BW5">
        <v>1.929470907</v>
      </c>
      <c r="BX5">
        <v>1.9478273129999999</v>
      </c>
      <c r="BY5">
        <v>1.9676856380000001</v>
      </c>
      <c r="BZ5">
        <v>1.9832508639999999</v>
      </c>
      <c r="CA5">
        <v>1.998449777</v>
      </c>
      <c r="CB5">
        <v>2.0130097070000001</v>
      </c>
      <c r="CC5">
        <v>2.0221501719999999</v>
      </c>
      <c r="CD5">
        <v>2.032261272</v>
      </c>
      <c r="CE5">
        <v>2.042054995</v>
      </c>
      <c r="CF5">
        <v>2.0518299949999999</v>
      </c>
      <c r="CG5">
        <v>2.0629837279999999</v>
      </c>
      <c r="CH5">
        <v>2.0775858380000001</v>
      </c>
      <c r="CI5">
        <v>2.092584768</v>
      </c>
      <c r="CJ5">
        <v>2.1086382279999998</v>
      </c>
      <c r="CK5">
        <v>2.1209252740000002</v>
      </c>
      <c r="CL5">
        <v>2.1306798740000001</v>
      </c>
      <c r="CM5">
        <v>2.1410068440000001</v>
      </c>
      <c r="CN5">
        <v>2.146790695</v>
      </c>
      <c r="CO5">
        <v>2.1533952620000001</v>
      </c>
      <c r="CP5">
        <v>2.1611235070000001</v>
      </c>
      <c r="CQ5">
        <v>2.1691778190000002</v>
      </c>
      <c r="CR5">
        <v>2.176291354</v>
      </c>
      <c r="CS5">
        <v>2.1822878540000001</v>
      </c>
      <c r="CT5">
        <v>2.1906320890000002</v>
      </c>
      <c r="CU5">
        <v>2.2023827890000001</v>
      </c>
      <c r="CV5">
        <v>2.2143397889999998</v>
      </c>
      <c r="CW5">
        <v>2.2241377249999998</v>
      </c>
      <c r="CX5">
        <v>2.2305018250000002</v>
      </c>
      <c r="CY5">
        <v>2.2354018990000002</v>
      </c>
      <c r="CZ5">
        <v>2.2420193230000001</v>
      </c>
      <c r="DA5">
        <v>2.246419366</v>
      </c>
      <c r="DB5">
        <v>2.2499026660000001</v>
      </c>
      <c r="DC5">
        <v>2.2543442659999999</v>
      </c>
      <c r="DD5">
        <v>2.257709932</v>
      </c>
      <c r="DE5">
        <v>2.259218132</v>
      </c>
      <c r="DF5">
        <v>2.2651328149999999</v>
      </c>
      <c r="DG5">
        <v>2.2732371809999998</v>
      </c>
      <c r="DH5">
        <v>2.2819310810000002</v>
      </c>
      <c r="DI5">
        <v>2.288747281</v>
      </c>
      <c r="DJ5">
        <v>2.2930209480000001</v>
      </c>
      <c r="DK5">
        <v>2.2926562480000001</v>
      </c>
      <c r="DL5">
        <v>2.2914232480000001</v>
      </c>
      <c r="DM5">
        <v>2.2906115480000002</v>
      </c>
      <c r="DN5">
        <v>2.2915919069999999</v>
      </c>
      <c r="DO5">
        <v>2.2926649889999999</v>
      </c>
      <c r="DP5">
        <v>2.2945575069999999</v>
      </c>
    </row>
    <row r="6" spans="1:120" x14ac:dyDescent="0.25">
      <c r="A6" t="s">
        <v>131</v>
      </c>
      <c r="B6" t="s">
        <v>132</v>
      </c>
      <c r="C6" t="s">
        <v>78</v>
      </c>
      <c r="D6" t="s">
        <v>134</v>
      </c>
      <c r="E6">
        <v>50</v>
      </c>
      <c r="F6" t="s">
        <v>135</v>
      </c>
      <c r="G6" t="s">
        <v>136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430.65291500000001</v>
      </c>
      <c r="AU6">
        <v>433.48855500000002</v>
      </c>
      <c r="AV6">
        <v>436.34086000000002</v>
      </c>
      <c r="AW6">
        <v>439.25450499999999</v>
      </c>
      <c r="AX6">
        <v>442.21442999999999</v>
      </c>
      <c r="AY6">
        <v>445.204725</v>
      </c>
      <c r="AZ6">
        <v>448.20881500000002</v>
      </c>
      <c r="BA6">
        <v>451.20166499999999</v>
      </c>
      <c r="BB6">
        <v>454.20786500000003</v>
      </c>
      <c r="BC6">
        <v>457.26447000000002</v>
      </c>
      <c r="BD6">
        <v>460.32315999999997</v>
      </c>
      <c r="BE6">
        <v>463.35345000000001</v>
      </c>
      <c r="BF6">
        <v>466.40937000000002</v>
      </c>
      <c r="BG6">
        <v>469.48412000000002</v>
      </c>
      <c r="BH6">
        <v>472.56364500000001</v>
      </c>
      <c r="BI6">
        <v>475.688175</v>
      </c>
      <c r="BJ6">
        <v>478.82056999999998</v>
      </c>
      <c r="BK6">
        <v>481.93390499999998</v>
      </c>
      <c r="BL6">
        <v>484.97973500000001</v>
      </c>
      <c r="BM6">
        <v>487.96066000000002</v>
      </c>
      <c r="BN6">
        <v>490.91390000000001</v>
      </c>
      <c r="BO6">
        <v>493.85856999999999</v>
      </c>
      <c r="BP6">
        <v>496.85090500000001</v>
      </c>
      <c r="BQ6">
        <v>500.00372499999997</v>
      </c>
      <c r="BR6">
        <v>503.04393499999998</v>
      </c>
      <c r="BS6">
        <v>506.0831</v>
      </c>
      <c r="BT6">
        <v>509.16924</v>
      </c>
      <c r="BU6">
        <v>512.23105499999997</v>
      </c>
      <c r="BV6">
        <v>515.20209999999997</v>
      </c>
      <c r="BW6">
        <v>518.03284499999995</v>
      </c>
      <c r="BX6">
        <v>520.93259999999998</v>
      </c>
      <c r="BY6">
        <v>523.858925</v>
      </c>
      <c r="BZ6">
        <v>526.64350999999999</v>
      </c>
      <c r="CA6">
        <v>529.36338999999998</v>
      </c>
      <c r="CB6">
        <v>532.068715</v>
      </c>
      <c r="CC6">
        <v>534.79510500000004</v>
      </c>
      <c r="CD6">
        <v>537.53835000000004</v>
      </c>
      <c r="CE6">
        <v>540.17605000000003</v>
      </c>
      <c r="CF6">
        <v>542.70248500000002</v>
      </c>
      <c r="CG6">
        <v>545.16749000000004</v>
      </c>
      <c r="CH6">
        <v>547.53940999999998</v>
      </c>
      <c r="CI6">
        <v>549.96192499999995</v>
      </c>
      <c r="CJ6">
        <v>552.33325500000001</v>
      </c>
      <c r="CK6">
        <v>554.62797499999999</v>
      </c>
      <c r="CL6">
        <v>556.88113999999996</v>
      </c>
      <c r="CM6">
        <v>559.13052000000005</v>
      </c>
      <c r="CN6">
        <v>561.34119999999996</v>
      </c>
      <c r="CO6">
        <v>563.50300500000003</v>
      </c>
      <c r="CP6">
        <v>565.62038500000006</v>
      </c>
      <c r="CQ6">
        <v>567.58348000000001</v>
      </c>
      <c r="CR6">
        <v>569.42278999999996</v>
      </c>
      <c r="CS6">
        <v>571.12388499999997</v>
      </c>
      <c r="CT6">
        <v>572.74240999999995</v>
      </c>
      <c r="CU6">
        <v>574.28860999999995</v>
      </c>
      <c r="CV6">
        <v>575.80309999999997</v>
      </c>
      <c r="CW6">
        <v>577.17672500000003</v>
      </c>
      <c r="CX6">
        <v>578.43991500000004</v>
      </c>
      <c r="CY6">
        <v>579.65078500000004</v>
      </c>
      <c r="CZ6">
        <v>580.80749500000002</v>
      </c>
      <c r="DA6">
        <v>581.79949999999997</v>
      </c>
      <c r="DB6">
        <v>582.72451000000001</v>
      </c>
      <c r="DC6">
        <v>583.54642000000001</v>
      </c>
      <c r="DD6">
        <v>584.22979499999997</v>
      </c>
      <c r="DE6">
        <v>584.82604000000003</v>
      </c>
      <c r="DF6">
        <v>585.36057500000004</v>
      </c>
      <c r="DG6">
        <v>585.69794000000002</v>
      </c>
      <c r="DH6">
        <v>585.94656499999996</v>
      </c>
      <c r="DI6">
        <v>586.17341999999996</v>
      </c>
      <c r="DJ6">
        <v>586.39028499999995</v>
      </c>
      <c r="DK6">
        <v>586.57997499999999</v>
      </c>
      <c r="DL6">
        <v>586.74419999999998</v>
      </c>
      <c r="DM6">
        <v>586.85562500000003</v>
      </c>
      <c r="DN6">
        <v>587.01536999999996</v>
      </c>
      <c r="DO6">
        <v>587.08271000000002</v>
      </c>
      <c r="DP6">
        <v>587.03970500000003</v>
      </c>
    </row>
    <row r="7" spans="1:120" x14ac:dyDescent="0.25">
      <c r="A7" t="s">
        <v>131</v>
      </c>
      <c r="B7" t="s">
        <v>132</v>
      </c>
      <c r="C7" t="s">
        <v>78</v>
      </c>
      <c r="D7" t="s">
        <v>134</v>
      </c>
      <c r="E7">
        <v>50</v>
      </c>
      <c r="F7" t="s">
        <v>137</v>
      </c>
      <c r="G7" t="s">
        <v>138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1.399070338</v>
      </c>
      <c r="AT7">
        <v>1.4281676910000001</v>
      </c>
      <c r="AU7" s="101">
        <v>1.4505533770000001</v>
      </c>
      <c r="AV7" s="101">
        <v>1.476623083</v>
      </c>
      <c r="AW7" s="101">
        <v>1.5017696519999999</v>
      </c>
      <c r="AX7" s="101">
        <v>1.5288287700000001</v>
      </c>
      <c r="AY7">
        <v>1.5583058279999999</v>
      </c>
      <c r="AZ7" s="101">
        <v>1.5903280829999999</v>
      </c>
      <c r="BA7" s="101">
        <v>1.6230868089999999</v>
      </c>
      <c r="BB7" s="101">
        <v>1.6607439660000001</v>
      </c>
      <c r="BC7" s="101">
        <v>1.696961221</v>
      </c>
      <c r="BD7">
        <v>1.7320308280000001</v>
      </c>
      <c r="BE7">
        <v>1.7651977889999999</v>
      </c>
      <c r="BF7">
        <v>1.7974977889999999</v>
      </c>
      <c r="BG7">
        <v>1.8263591619999999</v>
      </c>
      <c r="BH7">
        <v>1.851153574</v>
      </c>
      <c r="BI7">
        <v>1.876349652</v>
      </c>
      <c r="BJ7">
        <v>1.903297201</v>
      </c>
      <c r="BK7">
        <v>1.932646613</v>
      </c>
      <c r="BL7">
        <v>1.9628791619999999</v>
      </c>
      <c r="BM7">
        <v>1.993742691</v>
      </c>
      <c r="BN7">
        <v>2.0284366130000002</v>
      </c>
      <c r="BO7">
        <v>2.0632053379999999</v>
      </c>
      <c r="BP7">
        <v>2.0958395539999999</v>
      </c>
      <c r="BQ7">
        <v>2.1256150439999999</v>
      </c>
      <c r="BR7">
        <v>2.1511760249999998</v>
      </c>
      <c r="BS7">
        <v>2.1716160250000001</v>
      </c>
      <c r="BT7">
        <v>2.1910933770000001</v>
      </c>
      <c r="BU7">
        <v>2.2120295539999999</v>
      </c>
      <c r="BV7">
        <v>2.2334975930000001</v>
      </c>
      <c r="BW7">
        <v>2.2565115150000001</v>
      </c>
      <c r="BX7">
        <v>2.2817289660000002</v>
      </c>
      <c r="BY7">
        <v>2.3047620050000002</v>
      </c>
      <c r="BZ7">
        <v>2.3261020050000001</v>
      </c>
      <c r="CA7">
        <v>2.3490374950000001</v>
      </c>
      <c r="CB7">
        <v>2.3682967110000002</v>
      </c>
      <c r="CC7">
        <v>2.3839028870000001</v>
      </c>
      <c r="CD7">
        <v>2.4009583769999998</v>
      </c>
      <c r="CE7">
        <v>2.4177683769999998</v>
      </c>
      <c r="CF7">
        <v>2.4337744560000001</v>
      </c>
      <c r="CG7">
        <v>2.4506972010000001</v>
      </c>
      <c r="CH7">
        <v>2.4698870049999999</v>
      </c>
      <c r="CI7">
        <v>2.4918711230000001</v>
      </c>
      <c r="CJ7">
        <v>2.514590632</v>
      </c>
      <c r="CK7">
        <v>2.5338656319999999</v>
      </c>
      <c r="CL7">
        <v>2.550876809</v>
      </c>
      <c r="CM7">
        <v>2.563113279</v>
      </c>
      <c r="CN7">
        <v>2.5764480829999998</v>
      </c>
      <c r="CO7">
        <v>2.5868162209999999</v>
      </c>
      <c r="CP7">
        <v>2.594411515</v>
      </c>
      <c r="CQ7">
        <v>2.6044370049999999</v>
      </c>
      <c r="CR7">
        <v>2.6157617110000002</v>
      </c>
      <c r="CS7">
        <v>2.6259467110000001</v>
      </c>
      <c r="CT7">
        <v>2.638035436</v>
      </c>
      <c r="CU7">
        <v>2.6527275929999998</v>
      </c>
      <c r="CV7">
        <v>2.6681972009999999</v>
      </c>
      <c r="CW7">
        <v>2.68223024</v>
      </c>
      <c r="CX7">
        <v>2.6943052399999998</v>
      </c>
      <c r="CY7">
        <v>2.7038054360000001</v>
      </c>
      <c r="CZ7">
        <v>2.7120659260000002</v>
      </c>
      <c r="DA7">
        <v>2.7194159259999999</v>
      </c>
      <c r="DB7">
        <v>2.7259859259999999</v>
      </c>
      <c r="DC7">
        <v>2.7331109260000002</v>
      </c>
      <c r="DD7">
        <v>2.7407909259999998</v>
      </c>
      <c r="DE7">
        <v>2.7509152399999999</v>
      </c>
      <c r="DF7">
        <v>2.76171524</v>
      </c>
      <c r="DG7">
        <v>2.7727152400000001</v>
      </c>
      <c r="DH7">
        <v>2.7841352399999999</v>
      </c>
      <c r="DI7">
        <v>2.7920358279999999</v>
      </c>
      <c r="DJ7">
        <v>2.7964069070000002</v>
      </c>
      <c r="DK7">
        <v>2.7986619070000001</v>
      </c>
      <c r="DL7">
        <v>2.8017016130000001</v>
      </c>
      <c r="DM7">
        <v>2.807546613</v>
      </c>
      <c r="DN7">
        <v>2.8103422010000001</v>
      </c>
      <c r="DO7">
        <v>2.8152620050000001</v>
      </c>
      <c r="DP7">
        <v>2.8226270050000002</v>
      </c>
    </row>
    <row r="8" spans="1:120" x14ac:dyDescent="0.25">
      <c r="A8" t="s">
        <v>131</v>
      </c>
      <c r="B8" t="s">
        <v>132</v>
      </c>
      <c r="C8" t="s">
        <v>78</v>
      </c>
      <c r="D8" t="s">
        <v>134</v>
      </c>
      <c r="E8">
        <v>83</v>
      </c>
      <c r="F8" t="s">
        <v>135</v>
      </c>
      <c r="G8" t="s">
        <v>136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432.93425860000002</v>
      </c>
      <c r="AU8">
        <v>436.0398667</v>
      </c>
      <c r="AV8">
        <v>439.17693930000002</v>
      </c>
      <c r="AW8">
        <v>442.3402486</v>
      </c>
      <c r="AX8">
        <v>445.5345188</v>
      </c>
      <c r="AY8">
        <v>448.80165190000002</v>
      </c>
      <c r="AZ8">
        <v>452.049691</v>
      </c>
      <c r="BA8">
        <v>455.29559110000002</v>
      </c>
      <c r="BB8">
        <v>458.57773959999997</v>
      </c>
      <c r="BC8">
        <v>461.8883988</v>
      </c>
      <c r="BD8">
        <v>465.16967510000001</v>
      </c>
      <c r="BE8">
        <v>468.4635164</v>
      </c>
      <c r="BF8">
        <v>471.80219840000001</v>
      </c>
      <c r="BG8">
        <v>475.16306109999999</v>
      </c>
      <c r="BH8">
        <v>478.53458510000002</v>
      </c>
      <c r="BI8">
        <v>481.95762960000002</v>
      </c>
      <c r="BJ8">
        <v>485.35272379999998</v>
      </c>
      <c r="BK8">
        <v>488.71748600000001</v>
      </c>
      <c r="BL8">
        <v>492.1664667</v>
      </c>
      <c r="BM8">
        <v>495.57296400000001</v>
      </c>
      <c r="BN8">
        <v>498.98016100000001</v>
      </c>
      <c r="BO8">
        <v>502.43217550000003</v>
      </c>
      <c r="BP8">
        <v>505.86450059999999</v>
      </c>
      <c r="BQ8">
        <v>509.30847160000002</v>
      </c>
      <c r="BR8">
        <v>512.73387969999999</v>
      </c>
      <c r="BS8">
        <v>516.19484420000003</v>
      </c>
      <c r="BT8">
        <v>519.60705189999999</v>
      </c>
      <c r="BU8">
        <v>522.91995099999997</v>
      </c>
      <c r="BV8">
        <v>526.21438120000005</v>
      </c>
      <c r="BW8">
        <v>529.56656569999996</v>
      </c>
      <c r="BX8">
        <v>532.91269790000001</v>
      </c>
      <c r="BY8">
        <v>536.22364809999999</v>
      </c>
      <c r="BZ8">
        <v>539.49896739999997</v>
      </c>
      <c r="CA8">
        <v>542.6896921</v>
      </c>
      <c r="CB8">
        <v>545.82588610000005</v>
      </c>
      <c r="CC8">
        <v>548.93826850000005</v>
      </c>
      <c r="CD8">
        <v>552.09704380000005</v>
      </c>
      <c r="CE8">
        <v>555.19595619999996</v>
      </c>
      <c r="CF8">
        <v>558.22244179999996</v>
      </c>
      <c r="CG8">
        <v>561.25775769999996</v>
      </c>
      <c r="CH8">
        <v>564.23274189999995</v>
      </c>
      <c r="CI8">
        <v>567.14421270000003</v>
      </c>
      <c r="CJ8">
        <v>570.01590650000003</v>
      </c>
      <c r="CK8">
        <v>572.85680179999997</v>
      </c>
      <c r="CL8">
        <v>575.45974220000005</v>
      </c>
      <c r="CM8">
        <v>578.06652629999996</v>
      </c>
      <c r="CN8">
        <v>580.82208869999999</v>
      </c>
      <c r="CO8">
        <v>583.51800730000002</v>
      </c>
      <c r="CP8">
        <v>585.8438883</v>
      </c>
      <c r="CQ8">
        <v>588.00112079999997</v>
      </c>
      <c r="CR8">
        <v>590.32673750000004</v>
      </c>
      <c r="CS8">
        <v>592.45252419999997</v>
      </c>
      <c r="CT8">
        <v>594.43937770000002</v>
      </c>
      <c r="CU8">
        <v>596.23811939999996</v>
      </c>
      <c r="CV8">
        <v>597.95851600000003</v>
      </c>
      <c r="CW8">
        <v>599.72613530000001</v>
      </c>
      <c r="CX8">
        <v>601.30812419999995</v>
      </c>
      <c r="CY8">
        <v>602.80999569999994</v>
      </c>
      <c r="CZ8">
        <v>604.16545229999997</v>
      </c>
      <c r="DA8">
        <v>605.44527259999995</v>
      </c>
      <c r="DB8">
        <v>607.04111039999998</v>
      </c>
      <c r="DC8">
        <v>608.20900270000004</v>
      </c>
      <c r="DD8">
        <v>609.15209589999995</v>
      </c>
      <c r="DE8">
        <v>610.27905099999998</v>
      </c>
      <c r="DF8">
        <v>611.30786820000003</v>
      </c>
      <c r="DG8">
        <v>612.12698780000005</v>
      </c>
      <c r="DH8">
        <v>612.76818590000005</v>
      </c>
      <c r="DI8">
        <v>613.38772240000003</v>
      </c>
      <c r="DJ8">
        <v>614.28481769999996</v>
      </c>
      <c r="DK8">
        <v>614.72645209999996</v>
      </c>
      <c r="DL8">
        <v>615.40122980000001</v>
      </c>
      <c r="DM8">
        <v>615.69904129999998</v>
      </c>
      <c r="DN8">
        <v>616.00397320000002</v>
      </c>
      <c r="DO8">
        <v>616.32691069999998</v>
      </c>
      <c r="DP8">
        <v>616.5598043</v>
      </c>
    </row>
    <row r="9" spans="1:120" x14ac:dyDescent="0.25">
      <c r="A9" t="s">
        <v>131</v>
      </c>
      <c r="B9" t="s">
        <v>132</v>
      </c>
      <c r="C9" t="s">
        <v>78</v>
      </c>
      <c r="D9" t="s">
        <v>134</v>
      </c>
      <c r="E9">
        <v>83</v>
      </c>
      <c r="F9" t="s">
        <v>137</v>
      </c>
      <c r="G9" t="s">
        <v>138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1.597043403</v>
      </c>
      <c r="AU9">
        <v>1.6269700540000001</v>
      </c>
      <c r="AV9">
        <v>1.6568696949999999</v>
      </c>
      <c r="AW9">
        <v>1.6916260359999999</v>
      </c>
      <c r="AX9">
        <v>1.7250246170000001</v>
      </c>
      <c r="AY9">
        <v>1.7599059539999999</v>
      </c>
      <c r="AZ9">
        <v>1.800837952</v>
      </c>
      <c r="BA9">
        <v>1.8405113500000001</v>
      </c>
      <c r="BB9">
        <v>1.884432487</v>
      </c>
      <c r="BC9">
        <v>1.929648464</v>
      </c>
      <c r="BD9">
        <v>1.9711944480000001</v>
      </c>
      <c r="BE9">
        <v>2.0098309539999999</v>
      </c>
      <c r="BF9">
        <v>2.0531659539999998</v>
      </c>
      <c r="BG9">
        <v>2.0951914540000001</v>
      </c>
      <c r="BH9">
        <v>2.1313930380000001</v>
      </c>
      <c r="BI9">
        <v>2.172616407</v>
      </c>
      <c r="BJ9">
        <v>2.2082268520000001</v>
      </c>
      <c r="BK9">
        <v>2.2438335380000001</v>
      </c>
      <c r="BL9">
        <v>2.280648679</v>
      </c>
      <c r="BM9">
        <v>2.3222948379999999</v>
      </c>
      <c r="BN9">
        <v>2.3615023129999999</v>
      </c>
      <c r="BO9">
        <v>2.406496438</v>
      </c>
      <c r="BP9">
        <v>2.4468528379999999</v>
      </c>
      <c r="BQ9">
        <v>2.4835640379999999</v>
      </c>
      <c r="BR9">
        <v>2.5150999380000001</v>
      </c>
      <c r="BS9">
        <v>2.542832438</v>
      </c>
      <c r="BT9">
        <v>2.5684157380000001</v>
      </c>
      <c r="BU9">
        <v>2.5931679719999998</v>
      </c>
      <c r="BV9">
        <v>2.6236825279999998</v>
      </c>
      <c r="BW9">
        <v>2.6554382049999998</v>
      </c>
      <c r="BX9">
        <v>2.6893792049999998</v>
      </c>
      <c r="BY9">
        <v>2.7213506380000001</v>
      </c>
      <c r="BZ9">
        <v>2.7515312129999998</v>
      </c>
      <c r="CA9">
        <v>2.780297521</v>
      </c>
      <c r="CB9">
        <v>2.8054758789999998</v>
      </c>
      <c r="CC9">
        <v>2.8280217790000002</v>
      </c>
      <c r="CD9">
        <v>2.848976113</v>
      </c>
      <c r="CE9">
        <v>2.8692302129999998</v>
      </c>
      <c r="CF9">
        <v>2.889068736</v>
      </c>
      <c r="CG9">
        <v>2.9090473110000001</v>
      </c>
      <c r="CH9">
        <v>2.9339028109999998</v>
      </c>
      <c r="CI9">
        <v>2.9603736110000001</v>
      </c>
      <c r="CJ9">
        <v>2.9865031110000002</v>
      </c>
      <c r="CK9">
        <v>3.0102879109999998</v>
      </c>
      <c r="CL9">
        <v>3.0306759460000001</v>
      </c>
      <c r="CM9">
        <v>3.0475940459999999</v>
      </c>
      <c r="CN9">
        <v>3.0632295460000001</v>
      </c>
      <c r="CO9">
        <v>3.0785286460000001</v>
      </c>
      <c r="CP9">
        <v>3.0930560460000001</v>
      </c>
      <c r="CQ9">
        <v>3.1082899190000002</v>
      </c>
      <c r="CR9">
        <v>3.1238025189999998</v>
      </c>
      <c r="CS9">
        <v>3.1406193189999998</v>
      </c>
      <c r="CT9">
        <v>3.1600324849999999</v>
      </c>
      <c r="CU9">
        <v>3.17916037</v>
      </c>
      <c r="CV9">
        <v>3.1986516439999999</v>
      </c>
      <c r="CW9">
        <v>3.2150567699999999</v>
      </c>
      <c r="CX9">
        <v>3.2298879700000001</v>
      </c>
      <c r="CY9">
        <v>3.2407942539999999</v>
      </c>
      <c r="CZ9">
        <v>3.2520880440000002</v>
      </c>
      <c r="DA9">
        <v>3.262235387</v>
      </c>
      <c r="DB9">
        <v>3.273122587</v>
      </c>
      <c r="DC9">
        <v>3.2840538499999998</v>
      </c>
      <c r="DD9">
        <v>3.2954194540000001</v>
      </c>
      <c r="DE9">
        <v>3.3077545540000002</v>
      </c>
      <c r="DF9">
        <v>3.321684887</v>
      </c>
      <c r="DG9">
        <v>3.3357496869999999</v>
      </c>
      <c r="DH9">
        <v>3.3509028750000001</v>
      </c>
      <c r="DI9">
        <v>3.3631526109999998</v>
      </c>
      <c r="DJ9">
        <v>3.371224711</v>
      </c>
      <c r="DK9">
        <v>3.379383507</v>
      </c>
      <c r="DL9">
        <v>3.3834942720000001</v>
      </c>
      <c r="DM9">
        <v>3.3908909770000002</v>
      </c>
      <c r="DN9">
        <v>3.4007113769999999</v>
      </c>
      <c r="DO9">
        <v>3.410626342</v>
      </c>
      <c r="DP9">
        <v>3.4220918419999999</v>
      </c>
    </row>
    <row r="10" spans="1:120" x14ac:dyDescent="0.25">
      <c r="A10" t="s">
        <v>131</v>
      </c>
      <c r="B10" t="s">
        <v>132</v>
      </c>
      <c r="C10" t="s">
        <v>78</v>
      </c>
      <c r="D10" t="s">
        <v>134</v>
      </c>
      <c r="E10">
        <v>95</v>
      </c>
      <c r="F10" t="s">
        <v>135</v>
      </c>
      <c r="G10" t="s">
        <v>136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437.86032549999999</v>
      </c>
      <c r="AV10">
        <v>441.18287900000001</v>
      </c>
      <c r="AW10">
        <v>444.53356700000001</v>
      </c>
      <c r="AX10">
        <v>447.91338100000002</v>
      </c>
      <c r="AY10">
        <v>451.32192250000003</v>
      </c>
      <c r="AZ10">
        <v>454.76563700000003</v>
      </c>
      <c r="BA10">
        <v>458.26236349999999</v>
      </c>
      <c r="BB10">
        <v>461.77131400000002</v>
      </c>
      <c r="BC10">
        <v>465.31971449999998</v>
      </c>
      <c r="BD10">
        <v>468.89422050000002</v>
      </c>
      <c r="BE10">
        <v>472.40666099999999</v>
      </c>
      <c r="BF10">
        <v>475.96211099999999</v>
      </c>
      <c r="BG10">
        <v>479.63607500000001</v>
      </c>
      <c r="BH10">
        <v>483.259366</v>
      </c>
      <c r="BI10">
        <v>486.88846699999999</v>
      </c>
      <c r="BJ10">
        <v>490.52655149999998</v>
      </c>
      <c r="BK10">
        <v>494.27976649999999</v>
      </c>
      <c r="BL10">
        <v>497.80390649999998</v>
      </c>
      <c r="BM10">
        <v>501.43085400000001</v>
      </c>
      <c r="BN10">
        <v>505.04267399999998</v>
      </c>
      <c r="BO10">
        <v>508.816305</v>
      </c>
      <c r="BP10">
        <v>512.37399600000003</v>
      </c>
      <c r="BQ10">
        <v>516.14521200000001</v>
      </c>
      <c r="BR10">
        <v>519.93570650000004</v>
      </c>
      <c r="BS10">
        <v>523.74115649999999</v>
      </c>
      <c r="BT10">
        <v>527.49370350000004</v>
      </c>
      <c r="BU10">
        <v>531.24551499999995</v>
      </c>
      <c r="BV10">
        <v>534.88401050000004</v>
      </c>
      <c r="BW10">
        <v>538.68677349999996</v>
      </c>
      <c r="BX10">
        <v>542.40590599999996</v>
      </c>
      <c r="BY10">
        <v>545.95087750000005</v>
      </c>
      <c r="BZ10">
        <v>549.49568750000003</v>
      </c>
      <c r="CA10">
        <v>552.97285199999999</v>
      </c>
      <c r="CB10">
        <v>556.39017650000005</v>
      </c>
      <c r="CC10">
        <v>559.5993095</v>
      </c>
      <c r="CD10">
        <v>562.96589849999998</v>
      </c>
      <c r="CE10">
        <v>566.34992399999999</v>
      </c>
      <c r="CF10">
        <v>569.61649850000003</v>
      </c>
      <c r="CG10">
        <v>572.77478350000001</v>
      </c>
      <c r="CH10">
        <v>576.08959649999997</v>
      </c>
      <c r="CI10">
        <v>579.36285999999996</v>
      </c>
      <c r="CJ10">
        <v>582.58902399999999</v>
      </c>
      <c r="CK10">
        <v>585.76633549999997</v>
      </c>
      <c r="CL10">
        <v>588.88971200000003</v>
      </c>
      <c r="CM10">
        <v>591.95324300000004</v>
      </c>
      <c r="CN10">
        <v>594.90894400000002</v>
      </c>
      <c r="CO10">
        <v>597.75980349999998</v>
      </c>
      <c r="CP10">
        <v>600.50760349999996</v>
      </c>
      <c r="CQ10">
        <v>603.15304449999996</v>
      </c>
      <c r="CR10">
        <v>605.69888749999996</v>
      </c>
      <c r="CS10">
        <v>608.14770899999996</v>
      </c>
      <c r="CT10">
        <v>610.72513049999998</v>
      </c>
      <c r="CU10">
        <v>613.14842299999998</v>
      </c>
      <c r="CV10">
        <v>615.34856249999996</v>
      </c>
      <c r="CW10">
        <v>617.23630049999997</v>
      </c>
      <c r="CX10">
        <v>619.01509750000002</v>
      </c>
      <c r="CY10">
        <v>620.8748415</v>
      </c>
      <c r="CZ10">
        <v>622.60456299999998</v>
      </c>
      <c r="DA10">
        <v>624.20728750000001</v>
      </c>
      <c r="DB10">
        <v>625.71051699999998</v>
      </c>
      <c r="DC10">
        <v>627.02974200000006</v>
      </c>
      <c r="DD10">
        <v>628.34682650000002</v>
      </c>
      <c r="DE10">
        <v>629.48336849999998</v>
      </c>
      <c r="DF10">
        <v>630.53439449999996</v>
      </c>
      <c r="DG10">
        <v>631.49045599999999</v>
      </c>
      <c r="DH10">
        <v>632.36734899999999</v>
      </c>
      <c r="DI10">
        <v>633.16490250000004</v>
      </c>
      <c r="DJ10">
        <v>634.11360449999995</v>
      </c>
      <c r="DK10">
        <v>634.91676749999999</v>
      </c>
      <c r="DL10">
        <v>635.98082850000003</v>
      </c>
      <c r="DM10">
        <v>636.98540700000001</v>
      </c>
      <c r="DN10">
        <v>637.93030299999998</v>
      </c>
      <c r="DO10">
        <v>638.74497699999995</v>
      </c>
      <c r="DP10">
        <v>639.05385650000005</v>
      </c>
    </row>
    <row r="11" spans="1:120" x14ac:dyDescent="0.25">
      <c r="A11" t="s">
        <v>131</v>
      </c>
      <c r="B11" t="s">
        <v>132</v>
      </c>
      <c r="C11" t="s">
        <v>78</v>
      </c>
      <c r="D11" t="s">
        <v>134</v>
      </c>
      <c r="E11">
        <v>95</v>
      </c>
      <c r="F11" t="s">
        <v>137</v>
      </c>
      <c r="G11" t="s">
        <v>138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1.723338681</v>
      </c>
      <c r="AU11">
        <v>1.7596091229999999</v>
      </c>
      <c r="AV11">
        <v>1.7963498090000001</v>
      </c>
      <c r="AW11">
        <v>1.836555975</v>
      </c>
      <c r="AX11">
        <v>1.880999044</v>
      </c>
      <c r="AY11">
        <v>1.9215922009999999</v>
      </c>
      <c r="AZ11">
        <v>1.966606495</v>
      </c>
      <c r="BA11">
        <v>2.0129329949999999</v>
      </c>
      <c r="BB11">
        <v>2.0634112010000001</v>
      </c>
      <c r="BC11">
        <v>2.1201972499999999</v>
      </c>
      <c r="BD11">
        <v>2.1741561030000001</v>
      </c>
      <c r="BE11">
        <v>2.2288439659999999</v>
      </c>
      <c r="BF11">
        <v>2.280005574</v>
      </c>
      <c r="BG11">
        <v>2.3285308090000001</v>
      </c>
      <c r="BH11">
        <v>2.374328309</v>
      </c>
      <c r="BI11">
        <v>2.4162653679999999</v>
      </c>
      <c r="BJ11">
        <v>2.4595520830000002</v>
      </c>
      <c r="BK11">
        <v>2.5044335539999998</v>
      </c>
      <c r="BL11">
        <v>2.5521539949999998</v>
      </c>
      <c r="BM11">
        <v>2.6038079949999999</v>
      </c>
      <c r="BN11">
        <v>2.6575564950000001</v>
      </c>
      <c r="BO11">
        <v>2.7124458869999999</v>
      </c>
      <c r="BP11">
        <v>2.7696870929999999</v>
      </c>
      <c r="BQ11">
        <v>2.8228080929999999</v>
      </c>
      <c r="BR11">
        <v>2.8701370929999999</v>
      </c>
      <c r="BS11">
        <v>2.9113935049999999</v>
      </c>
      <c r="BT11">
        <v>2.9450255049999998</v>
      </c>
      <c r="BU11">
        <v>2.9767865150000001</v>
      </c>
      <c r="BV11">
        <v>3.015853436</v>
      </c>
      <c r="BW11">
        <v>3.0572464359999998</v>
      </c>
      <c r="BX11">
        <v>3.09730127</v>
      </c>
      <c r="BY11">
        <v>3.1340815339999999</v>
      </c>
      <c r="BZ11">
        <v>3.1751712400000001</v>
      </c>
      <c r="CA11">
        <v>3.2156922400000001</v>
      </c>
      <c r="CB11">
        <v>3.2516550930000001</v>
      </c>
      <c r="CC11">
        <v>3.28011973</v>
      </c>
      <c r="CD11">
        <v>3.30668323</v>
      </c>
      <c r="CE11">
        <v>3.3331402300000001</v>
      </c>
      <c r="CF11">
        <v>3.36005573</v>
      </c>
      <c r="CG11">
        <v>3.3924790439999999</v>
      </c>
      <c r="CH11">
        <v>3.4337300439999998</v>
      </c>
      <c r="CI11">
        <v>3.4782766719999998</v>
      </c>
      <c r="CJ11">
        <v>3.514818907</v>
      </c>
      <c r="CK11">
        <v>3.544806956</v>
      </c>
      <c r="CL11">
        <v>3.5728602989999998</v>
      </c>
      <c r="CM11">
        <v>3.5980662990000001</v>
      </c>
      <c r="CN11">
        <v>3.6212112990000001</v>
      </c>
      <c r="CO11">
        <v>3.6440057989999999</v>
      </c>
      <c r="CP11">
        <v>3.665645799</v>
      </c>
      <c r="CQ11">
        <v>3.6843898579999999</v>
      </c>
      <c r="CR11">
        <v>3.7031343579999998</v>
      </c>
      <c r="CS11">
        <v>3.7271521230000002</v>
      </c>
      <c r="CT11">
        <v>3.755420623</v>
      </c>
      <c r="CU11">
        <v>3.784303623</v>
      </c>
      <c r="CV11">
        <v>3.8130581229999998</v>
      </c>
      <c r="CW11">
        <v>3.8407631229999999</v>
      </c>
      <c r="CX11">
        <v>3.8672816229999998</v>
      </c>
      <c r="CY11">
        <v>3.891960181</v>
      </c>
      <c r="CZ11">
        <v>3.9108756809999998</v>
      </c>
      <c r="DA11">
        <v>3.9260235639999999</v>
      </c>
      <c r="DB11">
        <v>3.939254064</v>
      </c>
      <c r="DC11">
        <v>3.9534775639999999</v>
      </c>
      <c r="DD11">
        <v>3.9673698869999998</v>
      </c>
      <c r="DE11">
        <v>3.9807983870000001</v>
      </c>
      <c r="DF11">
        <v>4.002905417</v>
      </c>
      <c r="DG11">
        <v>4.0267639170000002</v>
      </c>
      <c r="DH11">
        <v>4.0511249170000001</v>
      </c>
      <c r="DI11">
        <v>4.0726604169999998</v>
      </c>
      <c r="DJ11">
        <v>4.0902334170000003</v>
      </c>
      <c r="DK11">
        <v>4.1041588280000001</v>
      </c>
      <c r="DL11">
        <v>4.1116008280000003</v>
      </c>
      <c r="DM11">
        <v>4.1195093280000004</v>
      </c>
      <c r="DN11">
        <v>4.1282678280000003</v>
      </c>
      <c r="DO11">
        <v>4.1397868280000001</v>
      </c>
      <c r="DP11">
        <v>4.1557333280000002</v>
      </c>
    </row>
    <row r="12" spans="1:120" x14ac:dyDescent="0.25">
      <c r="A12" t="s">
        <v>131</v>
      </c>
      <c r="B12" t="s">
        <v>132</v>
      </c>
      <c r="C12" t="s">
        <v>143</v>
      </c>
      <c r="D12" t="s">
        <v>134</v>
      </c>
      <c r="E12">
        <v>5</v>
      </c>
      <c r="F12" t="s">
        <v>135</v>
      </c>
      <c r="G12" t="s">
        <v>136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-2.3709999999999998E-3</v>
      </c>
      <c r="AQ12">
        <v>0.15429899999999999</v>
      </c>
      <c r="AR12">
        <v>0.29210999999999998</v>
      </c>
      <c r="AS12">
        <v>0.42855650000000001</v>
      </c>
      <c r="AT12">
        <v>0.55694299999999997</v>
      </c>
      <c r="AU12" s="101">
        <v>0.67968050000000002</v>
      </c>
      <c r="AV12" s="101">
        <v>0.7973635</v>
      </c>
      <c r="AW12">
        <v>0.91040600000000005</v>
      </c>
      <c r="AX12" s="101">
        <v>1.018508</v>
      </c>
      <c r="AY12" s="101">
        <v>1.1204240000000001</v>
      </c>
      <c r="AZ12" s="101">
        <v>1.215703</v>
      </c>
      <c r="BA12" s="101">
        <v>1.3060719999999999</v>
      </c>
      <c r="BB12">
        <v>1.3929205</v>
      </c>
      <c r="BC12">
        <v>1.4715195000000001</v>
      </c>
      <c r="BD12">
        <v>1.5424234999999999</v>
      </c>
      <c r="BE12">
        <v>1.60728</v>
      </c>
      <c r="BF12">
        <v>1.6658355</v>
      </c>
      <c r="BG12">
        <v>1.7218370000000001</v>
      </c>
      <c r="BH12">
        <v>1.7728185000000001</v>
      </c>
      <c r="BI12">
        <v>1.8188285</v>
      </c>
      <c r="BJ12">
        <v>1.8623205</v>
      </c>
      <c r="BK12">
        <v>1.9018854999999999</v>
      </c>
      <c r="BL12">
        <v>1.9391855</v>
      </c>
      <c r="BM12">
        <v>1.9752084999999999</v>
      </c>
      <c r="BN12">
        <v>2.0074665</v>
      </c>
      <c r="BO12">
        <v>2.037547</v>
      </c>
      <c r="BP12">
        <v>2.0657570000000001</v>
      </c>
      <c r="BQ12">
        <v>2.0922255000000001</v>
      </c>
      <c r="BR12">
        <v>2.11653</v>
      </c>
      <c r="BS12">
        <v>2.1390994999999999</v>
      </c>
      <c r="BT12">
        <v>2.1626055000000002</v>
      </c>
      <c r="BU12">
        <v>2.1882350000000002</v>
      </c>
      <c r="BV12">
        <v>2.2123914999999998</v>
      </c>
      <c r="BW12">
        <v>2.2377590000000001</v>
      </c>
      <c r="BX12">
        <v>2.2636790000000002</v>
      </c>
      <c r="BY12">
        <v>2.2903004999999999</v>
      </c>
      <c r="BZ12">
        <v>2.3174424999999998</v>
      </c>
      <c r="CA12">
        <v>2.3449005000000001</v>
      </c>
      <c r="CB12">
        <v>2.3730614999999999</v>
      </c>
      <c r="CC12">
        <v>2.4007645000000002</v>
      </c>
      <c r="CD12">
        <v>2.4288555000000001</v>
      </c>
      <c r="CE12">
        <v>2.4575014999999998</v>
      </c>
      <c r="CF12">
        <v>2.4865225</v>
      </c>
      <c r="CG12">
        <v>2.5158230000000001</v>
      </c>
      <c r="CH12">
        <v>2.545315</v>
      </c>
      <c r="CI12">
        <v>2.575377</v>
      </c>
      <c r="CJ12">
        <v>2.606859</v>
      </c>
      <c r="CK12">
        <v>2.6372279999999999</v>
      </c>
      <c r="CL12">
        <v>2.6677175000000002</v>
      </c>
      <c r="CM12">
        <v>2.6983975</v>
      </c>
      <c r="CN12">
        <v>2.7291569999999998</v>
      </c>
      <c r="CO12">
        <v>2.7599865000000001</v>
      </c>
      <c r="CP12">
        <v>2.7909250000000001</v>
      </c>
      <c r="CQ12">
        <v>2.8218945</v>
      </c>
      <c r="CR12">
        <v>2.8529745000000002</v>
      </c>
      <c r="CS12">
        <v>2.883988</v>
      </c>
      <c r="CT12">
        <v>2.9146614999999998</v>
      </c>
      <c r="CU12">
        <v>2.9453065</v>
      </c>
      <c r="CV12">
        <v>2.9759120000000001</v>
      </c>
      <c r="CW12">
        <v>3.0065369999999998</v>
      </c>
      <c r="CX12">
        <v>3.0368374999999999</v>
      </c>
      <c r="CY12">
        <v>3.0673884999999999</v>
      </c>
      <c r="CZ12">
        <v>3.0974349999999999</v>
      </c>
      <c r="DA12">
        <v>3.1266365</v>
      </c>
      <c r="DB12">
        <v>3.1562100000000002</v>
      </c>
      <c r="DC12">
        <v>3.1855159999999998</v>
      </c>
      <c r="DD12">
        <v>3.2145100000000002</v>
      </c>
      <c r="DE12">
        <v>3.2431730000000001</v>
      </c>
      <c r="DF12">
        <v>3.271487</v>
      </c>
      <c r="DG12">
        <v>3.2995299999999999</v>
      </c>
      <c r="DH12">
        <v>3.3271920000000001</v>
      </c>
      <c r="DI12">
        <v>3.3543694999999998</v>
      </c>
      <c r="DJ12">
        <v>3.3811985</v>
      </c>
      <c r="DK12">
        <v>3.4073045</v>
      </c>
      <c r="DL12">
        <v>3.4328865</v>
      </c>
      <c r="DM12">
        <v>3.4584459999999999</v>
      </c>
      <c r="DN12">
        <v>3.4838645000000001</v>
      </c>
      <c r="DO12">
        <v>3.5091915</v>
      </c>
      <c r="DP12">
        <v>3.5344674999999999</v>
      </c>
    </row>
    <row r="13" spans="1:120" x14ac:dyDescent="0.25">
      <c r="A13" t="s">
        <v>131</v>
      </c>
      <c r="B13" t="s">
        <v>132</v>
      </c>
      <c r="C13" t="s">
        <v>143</v>
      </c>
      <c r="D13" t="s">
        <v>134</v>
      </c>
      <c r="E13">
        <v>5</v>
      </c>
      <c r="F13" t="s">
        <v>137</v>
      </c>
      <c r="G13" t="s">
        <v>140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-9.8999999999999999E-4</v>
      </c>
      <c r="AP13">
        <v>-2.7810000000000001E-3</v>
      </c>
      <c r="AQ13">
        <v>-3.3210000000000002E-3</v>
      </c>
      <c r="AR13">
        <v>-3.0105000000000002E-3</v>
      </c>
      <c r="AS13">
        <v>-2.4204999999999999E-3</v>
      </c>
      <c r="AT13">
        <v>-1.82E-3</v>
      </c>
      <c r="AU13" s="101">
        <v>-1.2099999999999999E-3</v>
      </c>
      <c r="AV13" s="101">
        <v>-7.3099999999999999E-4</v>
      </c>
      <c r="AW13" s="101">
        <v>-3.2049999999999998E-4</v>
      </c>
      <c r="AX13" s="101">
        <v>1.4999999999999999E-4</v>
      </c>
      <c r="AY13" s="101">
        <v>5.3950000000000005E-4</v>
      </c>
      <c r="AZ13" s="101">
        <v>8.675E-4</v>
      </c>
      <c r="BA13" s="101">
        <v>1.1980000000000001E-3</v>
      </c>
      <c r="BB13" s="101">
        <v>1.5399999999999999E-3</v>
      </c>
      <c r="BC13" s="101">
        <v>1.9265E-3</v>
      </c>
      <c r="BD13" s="101">
        <v>2.3089999999999999E-3</v>
      </c>
      <c r="BE13" s="101">
        <v>2.8059999999999999E-3</v>
      </c>
      <c r="BF13" s="101">
        <v>3.2694999999999998E-3</v>
      </c>
      <c r="BG13" s="101">
        <v>3.6800000000000001E-3</v>
      </c>
      <c r="BH13" s="101">
        <v>4.1479999999999998E-3</v>
      </c>
      <c r="BI13" s="101">
        <v>4.6354999999999999E-3</v>
      </c>
      <c r="BJ13" s="101">
        <v>5.0790000000000002E-3</v>
      </c>
      <c r="BK13" s="101">
        <v>5.5500000000000002E-3</v>
      </c>
      <c r="BL13" s="101">
        <v>5.9785000000000003E-3</v>
      </c>
      <c r="BM13" s="101">
        <v>6.4095000000000003E-3</v>
      </c>
      <c r="BN13" s="101">
        <v>6.8399999999999997E-3</v>
      </c>
      <c r="BO13" s="101">
        <v>7.2399999999999999E-3</v>
      </c>
      <c r="BP13" s="101">
        <v>7.6899999999999998E-3</v>
      </c>
      <c r="BQ13" s="101">
        <v>8.0385000000000005E-3</v>
      </c>
      <c r="BR13" s="101">
        <v>8.4084999999999993E-3</v>
      </c>
      <c r="BS13" s="101">
        <v>8.6490000000000004E-3</v>
      </c>
      <c r="BT13" s="101">
        <v>8.8695000000000006E-3</v>
      </c>
      <c r="BU13" s="101">
        <v>9.0095000000000001E-3</v>
      </c>
      <c r="BV13" s="101">
        <v>9.1385000000000008E-3</v>
      </c>
      <c r="BW13" s="101">
        <v>9.2964999999999992E-3</v>
      </c>
      <c r="BX13" s="101">
        <v>9.4195000000000008E-3</v>
      </c>
      <c r="BY13" s="101">
        <v>9.5200000000000007E-3</v>
      </c>
      <c r="BZ13" s="101">
        <v>9.6780000000000008E-3</v>
      </c>
      <c r="CA13" s="101">
        <v>9.7689999999999999E-3</v>
      </c>
      <c r="CB13" s="101">
        <v>9.8794999999999994E-3</v>
      </c>
      <c r="CC13" s="101">
        <v>1.00835E-2</v>
      </c>
      <c r="CD13" s="101">
        <v>1.02135E-2</v>
      </c>
      <c r="CE13" s="101">
        <v>1.0335E-2</v>
      </c>
      <c r="CF13" s="101">
        <v>1.0456999999999999E-2</v>
      </c>
      <c r="CG13" s="101">
        <v>1.0569E-2</v>
      </c>
      <c r="CH13" s="101">
        <v>1.06985E-2</v>
      </c>
      <c r="CI13" s="101">
        <v>1.0808E-2</v>
      </c>
      <c r="CJ13" s="101">
        <v>1.09275E-2</v>
      </c>
      <c r="CK13" s="101">
        <v>1.1037E-2</v>
      </c>
      <c r="CL13" s="101">
        <v>1.11465E-2</v>
      </c>
      <c r="CM13" s="101">
        <v>1.1257E-2</v>
      </c>
      <c r="CN13" s="101">
        <v>1.1367499999999999E-2</v>
      </c>
      <c r="CO13" s="101">
        <v>1.1479E-2</v>
      </c>
      <c r="CP13" s="101">
        <v>1.15995E-2</v>
      </c>
      <c r="CQ13" s="101">
        <v>1.1709000000000001E-2</v>
      </c>
      <c r="CR13" s="101">
        <v>1.183E-2</v>
      </c>
      <c r="CS13" s="101">
        <v>1.1958999999999999E-2</v>
      </c>
      <c r="CT13" s="101">
        <v>1.2078999999999999E-2</v>
      </c>
      <c r="CU13" s="101">
        <v>1.2199E-2</v>
      </c>
      <c r="CV13" s="101">
        <v>1.2319E-2</v>
      </c>
      <c r="CW13" s="101">
        <v>1.2439499999999999E-2</v>
      </c>
      <c r="CX13" s="101">
        <v>1.2559499999999999E-2</v>
      </c>
      <c r="CY13" s="101">
        <v>1.2689499999999999E-2</v>
      </c>
      <c r="CZ13" s="101">
        <v>1.2800000000000001E-2</v>
      </c>
      <c r="DA13" s="101">
        <v>1.2939000000000001E-2</v>
      </c>
      <c r="DB13" s="101">
        <v>1.30685E-2</v>
      </c>
      <c r="DC13" s="101">
        <v>1.3199000000000001E-2</v>
      </c>
      <c r="DD13" s="101">
        <v>1.332E-2</v>
      </c>
      <c r="DE13" s="101">
        <v>1.346E-2</v>
      </c>
      <c r="DF13" s="101">
        <v>1.36095E-2</v>
      </c>
      <c r="DG13" s="101">
        <v>1.3749000000000001E-2</v>
      </c>
      <c r="DH13" s="101">
        <v>1.3898499999999999E-2</v>
      </c>
      <c r="DI13" s="101">
        <v>1.4038500000000001E-2</v>
      </c>
      <c r="DJ13" s="101">
        <v>1.4149500000000001E-2</v>
      </c>
      <c r="DK13" s="101">
        <v>1.4269E-2</v>
      </c>
      <c r="DL13" s="101">
        <v>1.44095E-2</v>
      </c>
      <c r="DM13" s="101">
        <v>1.4540000000000001E-2</v>
      </c>
      <c r="DN13" s="101">
        <v>1.46695E-2</v>
      </c>
      <c r="DO13" s="101">
        <v>1.4799E-2</v>
      </c>
      <c r="DP13" s="101">
        <v>1.49385E-2</v>
      </c>
    </row>
    <row r="14" spans="1:120" x14ac:dyDescent="0.25">
      <c r="A14" t="s">
        <v>131</v>
      </c>
      <c r="B14" t="s">
        <v>132</v>
      </c>
      <c r="C14" t="s">
        <v>143</v>
      </c>
      <c r="D14" t="s">
        <v>134</v>
      </c>
      <c r="E14">
        <v>17</v>
      </c>
      <c r="F14" t="s">
        <v>135</v>
      </c>
      <c r="G14" t="s">
        <v>136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-1.5417E-3</v>
      </c>
      <c r="AQ14">
        <v>0.15726660000000001</v>
      </c>
      <c r="AR14">
        <v>0.30059979999999997</v>
      </c>
      <c r="AS14">
        <v>0.44062000000000001</v>
      </c>
      <c r="AT14">
        <v>0.57207810000000003</v>
      </c>
      <c r="AU14">
        <v>0.69759859999999996</v>
      </c>
      <c r="AV14">
        <v>0.81679860000000004</v>
      </c>
      <c r="AW14">
        <v>0.9304732</v>
      </c>
      <c r="AX14" s="101">
        <v>1.0383751999999999</v>
      </c>
      <c r="AY14" s="101">
        <v>1.1404307</v>
      </c>
      <c r="AZ14" s="101">
        <v>1.2365576</v>
      </c>
      <c r="BA14" s="101">
        <v>1.3262830000000001</v>
      </c>
      <c r="BB14">
        <v>1.4088594000000001</v>
      </c>
      <c r="BC14">
        <v>1.4868583</v>
      </c>
      <c r="BD14">
        <v>1.5585081000000001</v>
      </c>
      <c r="BE14">
        <v>1.6240237</v>
      </c>
      <c r="BF14">
        <v>1.6838337000000001</v>
      </c>
      <c r="BG14">
        <v>1.7382081</v>
      </c>
      <c r="BH14">
        <v>1.7896363</v>
      </c>
      <c r="BI14">
        <v>1.8360479000000001</v>
      </c>
      <c r="BJ14">
        <v>1.87974</v>
      </c>
      <c r="BK14">
        <v>1.9197994</v>
      </c>
      <c r="BL14">
        <v>1.9576464</v>
      </c>
      <c r="BM14">
        <v>1.9927394</v>
      </c>
      <c r="BN14">
        <v>2.0256460000000001</v>
      </c>
      <c r="BO14">
        <v>2.0565281</v>
      </c>
      <c r="BP14">
        <v>2.085356</v>
      </c>
      <c r="BQ14">
        <v>2.1131692000000002</v>
      </c>
      <c r="BR14">
        <v>2.1393111999999999</v>
      </c>
      <c r="BS14">
        <v>2.1628560000000001</v>
      </c>
      <c r="BT14">
        <v>2.1879366</v>
      </c>
      <c r="BU14">
        <v>2.2152360999999998</v>
      </c>
      <c r="BV14">
        <v>2.2407792</v>
      </c>
      <c r="BW14">
        <v>2.2679106999999998</v>
      </c>
      <c r="BX14">
        <v>2.2959599000000002</v>
      </c>
      <c r="BY14">
        <v>2.3239342999999999</v>
      </c>
      <c r="BZ14">
        <v>2.3524512999999998</v>
      </c>
      <c r="CA14">
        <v>2.3811159000000002</v>
      </c>
      <c r="CB14">
        <v>2.4104437000000001</v>
      </c>
      <c r="CC14">
        <v>2.4395606999999999</v>
      </c>
      <c r="CD14">
        <v>2.4688791999999999</v>
      </c>
      <c r="CE14">
        <v>2.4992633999999998</v>
      </c>
      <c r="CF14">
        <v>2.5298839000000002</v>
      </c>
      <c r="CG14">
        <v>2.5602762000000001</v>
      </c>
      <c r="CH14">
        <v>2.5917275000000002</v>
      </c>
      <c r="CI14">
        <v>2.6235081</v>
      </c>
      <c r="CJ14">
        <v>2.6547405999999998</v>
      </c>
      <c r="CK14">
        <v>2.686026</v>
      </c>
      <c r="CL14">
        <v>2.7172976000000002</v>
      </c>
      <c r="CM14">
        <v>2.7490397999999998</v>
      </c>
      <c r="CN14">
        <v>2.7813588999999999</v>
      </c>
      <c r="CO14">
        <v>2.8137397000000002</v>
      </c>
      <c r="CP14">
        <v>2.8454066</v>
      </c>
      <c r="CQ14">
        <v>2.8782516</v>
      </c>
      <c r="CR14">
        <v>2.9104231</v>
      </c>
      <c r="CS14">
        <v>2.9428304999999999</v>
      </c>
      <c r="CT14">
        <v>2.9746383000000001</v>
      </c>
      <c r="CU14">
        <v>3.0066687999999999</v>
      </c>
      <c r="CV14">
        <v>3.0386842000000001</v>
      </c>
      <c r="CW14">
        <v>3.0707713000000001</v>
      </c>
      <c r="CX14">
        <v>3.1026167999999998</v>
      </c>
      <c r="CY14">
        <v>3.1342582000000001</v>
      </c>
      <c r="CZ14">
        <v>3.1658124000000001</v>
      </c>
      <c r="DA14">
        <v>3.1974113000000002</v>
      </c>
      <c r="DB14">
        <v>3.2286719000000002</v>
      </c>
      <c r="DC14">
        <v>3.2596007999999999</v>
      </c>
      <c r="DD14">
        <v>3.2901897</v>
      </c>
      <c r="DE14">
        <v>3.3197804999999998</v>
      </c>
      <c r="DF14">
        <v>3.3489065999999998</v>
      </c>
      <c r="DG14">
        <v>3.3777195</v>
      </c>
      <c r="DH14">
        <v>3.4062423000000002</v>
      </c>
      <c r="DI14">
        <v>3.4345178999999999</v>
      </c>
      <c r="DJ14">
        <v>3.4633837000000001</v>
      </c>
      <c r="DK14">
        <v>3.4906704999999998</v>
      </c>
      <c r="DL14">
        <v>3.5175638999999999</v>
      </c>
      <c r="DM14">
        <v>3.5444629999999999</v>
      </c>
      <c r="DN14">
        <v>3.5712864999999998</v>
      </c>
      <c r="DO14">
        <v>3.5980265999999999</v>
      </c>
      <c r="DP14">
        <v>3.6250697000000001</v>
      </c>
    </row>
    <row r="15" spans="1:120" x14ac:dyDescent="0.25">
      <c r="A15" t="s">
        <v>131</v>
      </c>
      <c r="B15" t="s">
        <v>132</v>
      </c>
      <c r="C15" t="s">
        <v>143</v>
      </c>
      <c r="D15" t="s">
        <v>134</v>
      </c>
      <c r="E15">
        <v>17</v>
      </c>
      <c r="F15" t="s">
        <v>137</v>
      </c>
      <c r="G15" t="s">
        <v>140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-8.4000000000000003E-4</v>
      </c>
      <c r="AP15">
        <v>-2.3400000000000001E-3</v>
      </c>
      <c r="AQ15">
        <v>-2.6434000000000002E-3</v>
      </c>
      <c r="AR15">
        <v>-2.2699999999999999E-3</v>
      </c>
      <c r="AS15">
        <v>-1.72E-3</v>
      </c>
      <c r="AT15">
        <v>-1.1299999999999999E-3</v>
      </c>
      <c r="AU15" s="101">
        <v>-5.5000000000000003E-4</v>
      </c>
      <c r="AV15" s="101">
        <v>-3.0000000000000001E-5</v>
      </c>
      <c r="AW15" s="101">
        <v>4.5830000000000003E-4</v>
      </c>
      <c r="AX15" s="101">
        <v>8.4999999999999995E-4</v>
      </c>
      <c r="AY15" s="101">
        <v>1.1983E-3</v>
      </c>
      <c r="AZ15" s="101">
        <v>1.5682999999999999E-3</v>
      </c>
      <c r="BA15" s="101">
        <v>1.99E-3</v>
      </c>
      <c r="BB15" s="101">
        <v>2.3582999999999998E-3</v>
      </c>
      <c r="BC15" s="101">
        <v>2.7699999999999999E-3</v>
      </c>
      <c r="BD15" s="101">
        <v>3.2100000000000002E-3</v>
      </c>
      <c r="BE15" s="101">
        <v>3.6749E-3</v>
      </c>
      <c r="BF15" s="101">
        <v>4.0783E-3</v>
      </c>
      <c r="BG15" s="101">
        <v>4.5982999999999996E-3</v>
      </c>
      <c r="BH15" s="101">
        <v>5.0499999999999998E-3</v>
      </c>
      <c r="BI15" s="101">
        <v>5.4965999999999999E-3</v>
      </c>
      <c r="BJ15" s="101">
        <v>5.9115000000000001E-3</v>
      </c>
      <c r="BK15" s="101">
        <v>6.3666E-3</v>
      </c>
      <c r="BL15" s="101">
        <v>6.9182999999999996E-3</v>
      </c>
      <c r="BM15" s="101">
        <v>7.3899999999999999E-3</v>
      </c>
      <c r="BN15" s="101">
        <v>7.8682999999999999E-3</v>
      </c>
      <c r="BO15" s="101">
        <v>8.3566000000000005E-3</v>
      </c>
      <c r="BP15" s="101">
        <v>8.8283000000000007E-3</v>
      </c>
      <c r="BQ15" s="101">
        <v>9.2683000000000001E-3</v>
      </c>
      <c r="BR15" s="101">
        <v>9.6983E-3</v>
      </c>
      <c r="BS15" s="101">
        <v>9.9682999999999994E-3</v>
      </c>
      <c r="BT15" s="101">
        <v>1.0160000000000001E-2</v>
      </c>
      <c r="BU15" s="101">
        <v>1.0359999999999999E-2</v>
      </c>
      <c r="BV15" s="101">
        <v>1.0583199999999999E-2</v>
      </c>
      <c r="BW15" s="101">
        <v>1.07583E-2</v>
      </c>
      <c r="BX15" s="101">
        <v>1.0936599999999999E-2</v>
      </c>
      <c r="BY15" s="101">
        <v>1.10583E-2</v>
      </c>
      <c r="BZ15" s="101">
        <v>1.1194900000000001E-2</v>
      </c>
      <c r="CA15" s="101">
        <v>1.1338300000000001E-2</v>
      </c>
      <c r="CB15" s="101">
        <v>1.14783E-2</v>
      </c>
      <c r="CC15" s="101">
        <v>1.16183E-2</v>
      </c>
      <c r="CD15" s="101">
        <v>1.1758299999999999E-2</v>
      </c>
      <c r="CE15" s="101">
        <v>1.1898300000000001E-2</v>
      </c>
      <c r="CF15" s="101">
        <v>1.20383E-2</v>
      </c>
      <c r="CG15" s="101">
        <v>1.2188299999999999E-2</v>
      </c>
      <c r="CH15" s="101">
        <v>1.2318300000000001E-2</v>
      </c>
      <c r="CI15" s="101">
        <v>1.2449999999999999E-2</v>
      </c>
      <c r="CJ15" s="101">
        <v>1.2579999999999999E-2</v>
      </c>
      <c r="CK15" s="101">
        <v>1.27183E-2</v>
      </c>
      <c r="CL15" s="101">
        <v>1.28583E-2</v>
      </c>
      <c r="CM15" s="101">
        <v>1.29783E-2</v>
      </c>
      <c r="CN15" s="101">
        <v>1.31266E-2</v>
      </c>
      <c r="CO15" s="101">
        <v>1.3284900000000001E-2</v>
      </c>
      <c r="CP15" s="101">
        <v>1.3428300000000001E-2</v>
      </c>
      <c r="CQ15" s="101">
        <v>1.35783E-2</v>
      </c>
      <c r="CR15" s="101">
        <v>1.372E-2</v>
      </c>
      <c r="CS15" s="101">
        <v>1.38683E-2</v>
      </c>
      <c r="CT15" s="101">
        <v>1.401E-2</v>
      </c>
      <c r="CU15" s="101">
        <v>1.41683E-2</v>
      </c>
      <c r="CV15" s="101">
        <v>1.431E-2</v>
      </c>
      <c r="CW15" s="101">
        <v>1.4449999999999999E-2</v>
      </c>
      <c r="CX15" s="101">
        <v>1.4608299999999999E-2</v>
      </c>
      <c r="CY15" s="101">
        <v>1.474E-2</v>
      </c>
      <c r="CZ15" s="101">
        <v>1.48883E-2</v>
      </c>
      <c r="DA15" s="101">
        <v>1.5038299999999999E-2</v>
      </c>
      <c r="DB15" s="101">
        <v>1.51883E-2</v>
      </c>
      <c r="DC15" s="101">
        <v>1.5338299999999999E-2</v>
      </c>
      <c r="DD15" s="101">
        <v>1.54883E-2</v>
      </c>
      <c r="DE15" s="101">
        <v>1.5630000000000002E-2</v>
      </c>
      <c r="DF15" s="101">
        <v>1.5778299999999999E-2</v>
      </c>
      <c r="DG15" s="101">
        <v>1.5946599999999998E-2</v>
      </c>
      <c r="DH15" s="101">
        <v>1.61215E-2</v>
      </c>
      <c r="DI15" s="101">
        <v>1.6281500000000001E-2</v>
      </c>
      <c r="DJ15" s="101">
        <v>1.6423199999999999E-2</v>
      </c>
      <c r="DK15" s="101">
        <v>1.6554900000000001E-2</v>
      </c>
      <c r="DL15" s="101">
        <v>1.66783E-2</v>
      </c>
      <c r="DM15" s="101">
        <v>1.6818300000000001E-2</v>
      </c>
      <c r="DN15" s="101">
        <v>1.6978300000000002E-2</v>
      </c>
      <c r="DO15" s="101">
        <v>1.7136599999999998E-2</v>
      </c>
      <c r="DP15" s="101">
        <v>1.7313200000000001E-2</v>
      </c>
    </row>
    <row r="16" spans="1:120" x14ac:dyDescent="0.25">
      <c r="A16" t="s">
        <v>131</v>
      </c>
      <c r="B16" t="s">
        <v>132</v>
      </c>
      <c r="C16" t="s">
        <v>143</v>
      </c>
      <c r="D16" t="s">
        <v>134</v>
      </c>
      <c r="E16">
        <v>50</v>
      </c>
      <c r="F16" t="s">
        <v>135</v>
      </c>
      <c r="G16" t="s">
        <v>136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-7.1000000000000002E-4</v>
      </c>
      <c r="AQ16">
        <v>0.16017999999999999</v>
      </c>
      <c r="AR16">
        <v>0.30657000000000001</v>
      </c>
      <c r="AS16">
        <v>0.44887500000000002</v>
      </c>
      <c r="AT16">
        <v>0.58325499999999997</v>
      </c>
      <c r="AU16" s="101">
        <v>0.71099500000000004</v>
      </c>
      <c r="AV16">
        <v>0.83198499999999997</v>
      </c>
      <c r="AW16">
        <v>0.94655999999999996</v>
      </c>
      <c r="AX16">
        <v>1.054675</v>
      </c>
      <c r="AY16">
        <v>1.156935</v>
      </c>
      <c r="AZ16" s="101">
        <v>1.25305</v>
      </c>
      <c r="BA16" s="101">
        <v>1.343105</v>
      </c>
      <c r="BB16">
        <v>1.42675</v>
      </c>
      <c r="BC16">
        <v>1.5054350000000001</v>
      </c>
      <c r="BD16">
        <v>1.58124</v>
      </c>
      <c r="BE16">
        <v>1.64964</v>
      </c>
      <c r="BF16">
        <v>1.7169399999999999</v>
      </c>
      <c r="BG16">
        <v>1.779825</v>
      </c>
      <c r="BH16">
        <v>1.838665</v>
      </c>
      <c r="BI16">
        <v>1.8944350000000001</v>
      </c>
      <c r="BJ16">
        <v>1.9465699999999999</v>
      </c>
      <c r="BK16">
        <v>1.9954499999999999</v>
      </c>
      <c r="BL16">
        <v>2.0426549999999999</v>
      </c>
      <c r="BM16">
        <v>2.0857450000000002</v>
      </c>
      <c r="BN16">
        <v>2.1253850000000001</v>
      </c>
      <c r="BO16">
        <v>2.1631499999999999</v>
      </c>
      <c r="BP16">
        <v>2.2000700000000002</v>
      </c>
      <c r="BQ16">
        <v>2.2334550000000002</v>
      </c>
      <c r="BR16">
        <v>2.2644799999999998</v>
      </c>
      <c r="BS16">
        <v>2.2946049999999998</v>
      </c>
      <c r="BT16">
        <v>2.32558</v>
      </c>
      <c r="BU16">
        <v>2.3578000000000001</v>
      </c>
      <c r="BV16">
        <v>2.3915350000000002</v>
      </c>
      <c r="BW16">
        <v>2.4264549999999998</v>
      </c>
      <c r="BX16">
        <v>2.4623200000000001</v>
      </c>
      <c r="BY16">
        <v>2.4962300000000002</v>
      </c>
      <c r="BZ16">
        <v>2.5325950000000002</v>
      </c>
      <c r="CA16">
        <v>2.56915</v>
      </c>
      <c r="CB16">
        <v>2.6055350000000002</v>
      </c>
      <c r="CC16">
        <v>2.6421899999999998</v>
      </c>
      <c r="CD16">
        <v>2.6781700000000002</v>
      </c>
      <c r="CE16">
        <v>2.7165699999999999</v>
      </c>
      <c r="CF16">
        <v>2.7536200000000002</v>
      </c>
      <c r="CG16">
        <v>2.7923849999999999</v>
      </c>
      <c r="CH16">
        <v>2.8313549999999998</v>
      </c>
      <c r="CI16">
        <v>2.8695499999999998</v>
      </c>
      <c r="CJ16">
        <v>2.9085200000000002</v>
      </c>
      <c r="CK16">
        <v>2.9488699999999999</v>
      </c>
      <c r="CL16">
        <v>2.986405</v>
      </c>
      <c r="CM16">
        <v>3.02685</v>
      </c>
      <c r="CN16">
        <v>3.0664349999999998</v>
      </c>
      <c r="CO16">
        <v>3.105845</v>
      </c>
      <c r="CP16">
        <v>3.14568</v>
      </c>
      <c r="CQ16">
        <v>3.1852900000000002</v>
      </c>
      <c r="CR16">
        <v>3.2241149999999998</v>
      </c>
      <c r="CS16">
        <v>3.2615750000000001</v>
      </c>
      <c r="CT16">
        <v>3.3000449999999999</v>
      </c>
      <c r="CU16">
        <v>3.3404500000000001</v>
      </c>
      <c r="CV16">
        <v>3.3794949999999999</v>
      </c>
      <c r="CW16">
        <v>3.41892</v>
      </c>
      <c r="CX16">
        <v>3.4564599999999999</v>
      </c>
      <c r="CY16">
        <v>3.4932850000000002</v>
      </c>
      <c r="CZ16">
        <v>3.5305249999999999</v>
      </c>
      <c r="DA16">
        <v>3.5661049999999999</v>
      </c>
      <c r="DB16">
        <v>3.6038749999999999</v>
      </c>
      <c r="DC16">
        <v>3.6403400000000001</v>
      </c>
      <c r="DD16">
        <v>3.6764299999999999</v>
      </c>
      <c r="DE16">
        <v>3.71149</v>
      </c>
      <c r="DF16">
        <v>3.7483599999999999</v>
      </c>
      <c r="DG16">
        <v>3.7841200000000002</v>
      </c>
      <c r="DH16">
        <v>3.81975</v>
      </c>
      <c r="DI16">
        <v>3.8540049999999999</v>
      </c>
      <c r="DJ16">
        <v>3.8880599999999998</v>
      </c>
      <c r="DK16">
        <v>3.9225750000000001</v>
      </c>
      <c r="DL16">
        <v>3.95262</v>
      </c>
      <c r="DM16">
        <v>3.9840650000000002</v>
      </c>
      <c r="DN16">
        <v>4.0167299999999999</v>
      </c>
      <c r="DO16">
        <v>4.04962</v>
      </c>
      <c r="DP16">
        <v>4.0811799999999998</v>
      </c>
    </row>
    <row r="17" spans="1:120" x14ac:dyDescent="0.25">
      <c r="A17" t="s">
        <v>131</v>
      </c>
      <c r="B17" t="s">
        <v>132</v>
      </c>
      <c r="C17" t="s">
        <v>143</v>
      </c>
      <c r="D17" t="s">
        <v>134</v>
      </c>
      <c r="E17">
        <v>50</v>
      </c>
      <c r="F17" t="s">
        <v>137</v>
      </c>
      <c r="G17" t="s">
        <v>140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-6.4000000000000005E-4</v>
      </c>
      <c r="AP17">
        <v>-1.7700000000000001E-3</v>
      </c>
      <c r="AQ17">
        <v>-1.805E-3</v>
      </c>
      <c r="AR17">
        <v>-1.305E-3</v>
      </c>
      <c r="AS17">
        <v>-7.2000000000000005E-4</v>
      </c>
      <c r="AT17" s="101">
        <v>-1.2E-4</v>
      </c>
      <c r="AU17" s="101">
        <v>4.4499999999999997E-4</v>
      </c>
      <c r="AV17" s="101">
        <v>9.8499999999999998E-4</v>
      </c>
      <c r="AW17" s="101">
        <v>1.49E-3</v>
      </c>
      <c r="AX17" s="101">
        <v>1.9599999999999999E-3</v>
      </c>
      <c r="AY17" s="101">
        <v>2.415E-3</v>
      </c>
      <c r="AZ17" s="101">
        <v>2.8300000000000001E-3</v>
      </c>
      <c r="BA17" s="101">
        <v>3.2599999999999999E-3</v>
      </c>
      <c r="BB17" s="101">
        <v>3.6700000000000001E-3</v>
      </c>
      <c r="BC17" s="101">
        <v>4.1149999999999997E-3</v>
      </c>
      <c r="BD17" s="101">
        <v>4.5799999999999999E-3</v>
      </c>
      <c r="BE17" s="101">
        <v>5.0099999999999997E-3</v>
      </c>
      <c r="BF17" s="101">
        <v>5.4400000000000004E-3</v>
      </c>
      <c r="BG17" s="101">
        <v>5.9249999999999997E-3</v>
      </c>
      <c r="BH17" s="101">
        <v>6.4050000000000001E-3</v>
      </c>
      <c r="BI17" s="101">
        <v>6.8799999999999998E-3</v>
      </c>
      <c r="BJ17" s="101">
        <v>7.365E-3</v>
      </c>
      <c r="BK17" s="101">
        <v>7.8300000000000002E-3</v>
      </c>
      <c r="BL17" s="101">
        <v>8.3549999999999996E-3</v>
      </c>
      <c r="BM17" s="101">
        <v>8.8000000000000005E-3</v>
      </c>
      <c r="BN17" s="101">
        <v>9.2899999999999996E-3</v>
      </c>
      <c r="BO17" s="101">
        <v>9.7800000000000005E-3</v>
      </c>
      <c r="BP17" s="101">
        <v>1.0330000000000001E-2</v>
      </c>
      <c r="BQ17" s="101">
        <v>1.086E-2</v>
      </c>
      <c r="BR17" s="101">
        <v>1.1344999999999999E-2</v>
      </c>
      <c r="BS17" s="101">
        <v>1.1695000000000001E-2</v>
      </c>
      <c r="BT17" s="101">
        <v>1.196E-2</v>
      </c>
      <c r="BU17" s="101">
        <v>1.2215E-2</v>
      </c>
      <c r="BV17" s="101">
        <v>1.2455000000000001E-2</v>
      </c>
      <c r="BW17" s="101">
        <v>1.2664999999999999E-2</v>
      </c>
      <c r="BX17" s="101">
        <v>1.2869999999999999E-2</v>
      </c>
      <c r="BY17" s="101">
        <v>1.3100000000000001E-2</v>
      </c>
      <c r="BZ17" s="101">
        <v>1.3305000000000001E-2</v>
      </c>
      <c r="CA17" s="101">
        <v>1.3535E-2</v>
      </c>
      <c r="CB17" s="101">
        <v>1.37E-2</v>
      </c>
      <c r="CC17" s="101">
        <v>1.388E-2</v>
      </c>
      <c r="CD17" s="101">
        <v>1.406E-2</v>
      </c>
      <c r="CE17" s="101">
        <v>1.426E-2</v>
      </c>
      <c r="CF17" s="101">
        <v>1.4435E-2</v>
      </c>
      <c r="CG17" s="101">
        <v>1.4619999999999999E-2</v>
      </c>
      <c r="CH17" s="101">
        <v>1.4775E-2</v>
      </c>
      <c r="CI17" s="101">
        <v>1.4930000000000001E-2</v>
      </c>
      <c r="CJ17" s="101">
        <v>1.5115E-2</v>
      </c>
      <c r="CK17" s="101">
        <v>1.528E-2</v>
      </c>
      <c r="CL17" s="101">
        <v>1.5465E-2</v>
      </c>
      <c r="CM17" s="101">
        <v>1.5635E-2</v>
      </c>
      <c r="CN17" s="101">
        <v>1.5810000000000001E-2</v>
      </c>
      <c r="CO17" s="101">
        <v>1.5990000000000001E-2</v>
      </c>
      <c r="CP17" s="101">
        <v>1.6160000000000001E-2</v>
      </c>
      <c r="CQ17" s="101">
        <v>1.634E-2</v>
      </c>
      <c r="CR17" s="101">
        <v>1.6525000000000001E-2</v>
      </c>
      <c r="CS17" s="101">
        <v>1.67E-2</v>
      </c>
      <c r="CT17" s="101">
        <v>1.6895E-2</v>
      </c>
      <c r="CU17" s="101">
        <v>1.7090000000000001E-2</v>
      </c>
      <c r="CV17" s="101">
        <v>1.728E-2</v>
      </c>
      <c r="CW17" s="101">
        <v>1.7440000000000001E-2</v>
      </c>
      <c r="CX17" s="101">
        <v>1.763E-2</v>
      </c>
      <c r="CY17" s="101">
        <v>1.7819999999999999E-2</v>
      </c>
      <c r="CZ17">
        <v>1.8005E-2</v>
      </c>
      <c r="DA17">
        <v>1.8185E-2</v>
      </c>
      <c r="DB17">
        <v>1.8380000000000001E-2</v>
      </c>
      <c r="DC17">
        <v>1.8565000000000002E-2</v>
      </c>
      <c r="DD17">
        <v>1.8759999999999999E-2</v>
      </c>
      <c r="DE17">
        <v>1.8950000000000002E-2</v>
      </c>
      <c r="DF17">
        <v>1.915E-2</v>
      </c>
      <c r="DG17">
        <v>1.9359999999999999E-2</v>
      </c>
      <c r="DH17">
        <v>1.9585000000000002E-2</v>
      </c>
      <c r="DI17">
        <v>1.9785000000000001E-2</v>
      </c>
      <c r="DJ17">
        <v>1.9980000000000001E-2</v>
      </c>
      <c r="DK17">
        <v>2.0145E-2</v>
      </c>
      <c r="DL17">
        <v>2.0330000000000001E-2</v>
      </c>
      <c r="DM17">
        <v>2.051E-2</v>
      </c>
      <c r="DN17">
        <v>2.0695000000000002E-2</v>
      </c>
      <c r="DO17">
        <v>2.0885000000000001E-2</v>
      </c>
      <c r="DP17">
        <v>2.1085E-2</v>
      </c>
    </row>
    <row r="18" spans="1:120" x14ac:dyDescent="0.25">
      <c r="A18" t="s">
        <v>131</v>
      </c>
      <c r="B18" t="s">
        <v>132</v>
      </c>
      <c r="C18" t="s">
        <v>143</v>
      </c>
      <c r="D18" t="s">
        <v>134</v>
      </c>
      <c r="E18">
        <v>83</v>
      </c>
      <c r="F18" t="s">
        <v>135</v>
      </c>
      <c r="G18" t="s">
        <v>136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4.2000000000000002E-4</v>
      </c>
      <c r="AQ18">
        <v>0.164327</v>
      </c>
      <c r="AR18">
        <v>0.31308399999999997</v>
      </c>
      <c r="AS18">
        <v>0.45648169999999999</v>
      </c>
      <c r="AT18">
        <v>0.59096720000000003</v>
      </c>
      <c r="AU18" s="101">
        <v>0.72004040000000002</v>
      </c>
      <c r="AV18">
        <v>0.84283339999999995</v>
      </c>
      <c r="AW18">
        <v>0.95890679999999995</v>
      </c>
      <c r="AX18">
        <v>1.0685985</v>
      </c>
      <c r="AY18" s="101">
        <v>1.17326</v>
      </c>
      <c r="AZ18" s="101">
        <v>1.272451</v>
      </c>
      <c r="BA18">
        <v>1.3664552999999999</v>
      </c>
      <c r="BB18">
        <v>1.455144</v>
      </c>
      <c r="BC18">
        <v>1.5380517</v>
      </c>
      <c r="BD18">
        <v>1.6144202000000001</v>
      </c>
      <c r="BE18">
        <v>1.6878774000000001</v>
      </c>
      <c r="BF18">
        <v>1.7553553</v>
      </c>
      <c r="BG18">
        <v>1.8197950000000001</v>
      </c>
      <c r="BH18">
        <v>1.8807700999999999</v>
      </c>
      <c r="BI18">
        <v>1.9394005000000001</v>
      </c>
      <c r="BJ18">
        <v>1.9959039999999999</v>
      </c>
      <c r="BK18">
        <v>2.0516700000000001</v>
      </c>
      <c r="BL18">
        <v>2.1059375</v>
      </c>
      <c r="BM18">
        <v>2.1568993999999999</v>
      </c>
      <c r="BN18">
        <v>2.2079317000000001</v>
      </c>
      <c r="BO18">
        <v>2.2590039000000002</v>
      </c>
      <c r="BP18">
        <v>2.3052587</v>
      </c>
      <c r="BQ18">
        <v>2.3482224999999999</v>
      </c>
      <c r="BR18">
        <v>2.3917323000000001</v>
      </c>
      <c r="BS18">
        <v>2.4350087999999999</v>
      </c>
      <c r="BT18">
        <v>2.4790863999999999</v>
      </c>
      <c r="BU18">
        <v>2.5224156999999998</v>
      </c>
      <c r="BV18">
        <v>2.5647226999999999</v>
      </c>
      <c r="BW18">
        <v>2.6075029999999999</v>
      </c>
      <c r="BX18">
        <v>2.6494331999999998</v>
      </c>
      <c r="BY18">
        <v>2.6924446999999998</v>
      </c>
      <c r="BZ18">
        <v>2.7373219999999998</v>
      </c>
      <c r="CA18">
        <v>2.7842489000000001</v>
      </c>
      <c r="CB18">
        <v>2.8298383999999999</v>
      </c>
      <c r="CC18">
        <v>2.8763744</v>
      </c>
      <c r="CD18">
        <v>2.9197728999999999</v>
      </c>
      <c r="CE18">
        <v>2.9658484000000001</v>
      </c>
      <c r="CF18">
        <v>3.0119528</v>
      </c>
      <c r="CG18">
        <v>3.0557257</v>
      </c>
      <c r="CH18">
        <v>3.0997354000000001</v>
      </c>
      <c r="CI18">
        <v>3.1453041000000002</v>
      </c>
      <c r="CJ18">
        <v>3.1876446000000001</v>
      </c>
      <c r="CK18">
        <v>3.2322955000000002</v>
      </c>
      <c r="CL18">
        <v>3.2768389</v>
      </c>
      <c r="CM18">
        <v>3.3206547999999998</v>
      </c>
      <c r="CN18">
        <v>3.364312</v>
      </c>
      <c r="CO18">
        <v>3.4075472000000002</v>
      </c>
      <c r="CP18">
        <v>3.4505400000000002</v>
      </c>
      <c r="CQ18">
        <v>3.4931144000000001</v>
      </c>
      <c r="CR18">
        <v>3.5351148000000001</v>
      </c>
      <c r="CS18">
        <v>3.5766779</v>
      </c>
      <c r="CT18">
        <v>3.6182902000000001</v>
      </c>
      <c r="CU18">
        <v>3.6585928999999999</v>
      </c>
      <c r="CV18">
        <v>3.7000169999999999</v>
      </c>
      <c r="CW18">
        <v>3.7415006000000002</v>
      </c>
      <c r="CX18">
        <v>3.7865213999999998</v>
      </c>
      <c r="CY18">
        <v>3.8288231000000001</v>
      </c>
      <c r="CZ18">
        <v>3.8638591999999998</v>
      </c>
      <c r="DA18">
        <v>3.9037766999999999</v>
      </c>
      <c r="DB18">
        <v>3.9460415000000002</v>
      </c>
      <c r="DC18">
        <v>3.9925158000000001</v>
      </c>
      <c r="DD18">
        <v>4.033118</v>
      </c>
      <c r="DE18">
        <v>4.0722161000000003</v>
      </c>
      <c r="DF18">
        <v>4.1105216999999996</v>
      </c>
      <c r="DG18">
        <v>4.1479078999999999</v>
      </c>
      <c r="DH18">
        <v>4.1858047000000003</v>
      </c>
      <c r="DI18">
        <v>4.2229596999999996</v>
      </c>
      <c r="DJ18">
        <v>4.2637301000000001</v>
      </c>
      <c r="DK18">
        <v>4.3053869999999996</v>
      </c>
      <c r="DL18">
        <v>4.3443776999999999</v>
      </c>
      <c r="DM18">
        <v>4.3831587000000001</v>
      </c>
      <c r="DN18">
        <v>4.4222980999999999</v>
      </c>
      <c r="DO18">
        <v>4.4626504000000002</v>
      </c>
      <c r="DP18">
        <v>4.4992577000000002</v>
      </c>
    </row>
    <row r="19" spans="1:120" x14ac:dyDescent="0.25">
      <c r="A19" t="s">
        <v>131</v>
      </c>
      <c r="B19" t="s">
        <v>132</v>
      </c>
      <c r="C19" t="s">
        <v>143</v>
      </c>
      <c r="D19" t="s">
        <v>134</v>
      </c>
      <c r="E19">
        <v>83</v>
      </c>
      <c r="F19" t="s">
        <v>137</v>
      </c>
      <c r="G19" t="s">
        <v>140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-4.5830000000000003E-4</v>
      </c>
      <c r="AP19">
        <v>-1.23E-3</v>
      </c>
      <c r="AQ19">
        <v>-1.0383E-3</v>
      </c>
      <c r="AR19">
        <v>-5.1000000000000004E-4</v>
      </c>
      <c r="AS19" s="101">
        <v>9.0000000000000006E-5</v>
      </c>
      <c r="AT19" s="101">
        <v>6.4999999999999997E-4</v>
      </c>
      <c r="AU19" s="101">
        <v>1.2199999999999999E-3</v>
      </c>
      <c r="AV19" s="101">
        <v>1.7616999999999999E-3</v>
      </c>
      <c r="AW19" s="101">
        <v>2.31E-3</v>
      </c>
      <c r="AX19" s="101">
        <v>2.8300000000000001E-3</v>
      </c>
      <c r="AY19" s="101">
        <v>3.3400000000000001E-3</v>
      </c>
      <c r="AZ19" s="101">
        <v>3.8216999999999999E-3</v>
      </c>
      <c r="BA19" s="101">
        <v>4.3E-3</v>
      </c>
      <c r="BB19" s="101">
        <v>4.7800000000000004E-3</v>
      </c>
      <c r="BC19" s="101">
        <v>5.2516999999999998E-3</v>
      </c>
      <c r="BD19" s="101">
        <v>5.7216999999999997E-3</v>
      </c>
      <c r="BE19" s="101">
        <v>6.1799999999999997E-3</v>
      </c>
      <c r="BF19" s="101">
        <v>6.6917000000000001E-3</v>
      </c>
      <c r="BG19" s="101">
        <v>7.1533999999999999E-3</v>
      </c>
      <c r="BH19" s="101">
        <v>7.7117000000000002E-3</v>
      </c>
      <c r="BI19" s="101">
        <v>8.2617000000000003E-3</v>
      </c>
      <c r="BJ19" s="101">
        <v>8.7600000000000004E-3</v>
      </c>
      <c r="BK19" s="101">
        <v>9.2599999999999991E-3</v>
      </c>
      <c r="BL19" s="101">
        <v>9.8133999999999999E-3</v>
      </c>
      <c r="BM19" s="101">
        <v>1.0410000000000001E-2</v>
      </c>
      <c r="BN19" s="101">
        <v>1.1073400000000001E-2</v>
      </c>
      <c r="BO19" s="101">
        <v>1.17117E-2</v>
      </c>
      <c r="BP19" s="101">
        <v>1.235E-2</v>
      </c>
      <c r="BQ19" s="101">
        <v>1.29917E-2</v>
      </c>
      <c r="BR19" s="101">
        <v>1.35117E-2</v>
      </c>
      <c r="BS19" s="101">
        <v>1.401E-2</v>
      </c>
      <c r="BT19" s="101">
        <v>1.438E-2</v>
      </c>
      <c r="BU19" s="101">
        <v>1.47017E-2</v>
      </c>
      <c r="BV19" s="101">
        <v>1.5051699999999999E-2</v>
      </c>
      <c r="BW19" s="101">
        <v>1.53417E-2</v>
      </c>
      <c r="BX19" s="101">
        <v>1.5623400000000001E-2</v>
      </c>
      <c r="BY19" s="101">
        <v>1.592E-2</v>
      </c>
      <c r="BZ19" s="101">
        <v>1.6163400000000001E-2</v>
      </c>
      <c r="CA19" s="101">
        <v>1.64317E-2</v>
      </c>
      <c r="CB19" s="101">
        <v>1.6630200000000001E-2</v>
      </c>
      <c r="CC19" s="101">
        <v>1.6890200000000001E-2</v>
      </c>
      <c r="CD19" s="101">
        <v>1.71334E-2</v>
      </c>
      <c r="CE19" s="101">
        <v>1.7411699999999999E-2</v>
      </c>
      <c r="CF19" s="101">
        <v>1.76551E-2</v>
      </c>
      <c r="CG19" s="101">
        <v>1.7890199999999998E-2</v>
      </c>
      <c r="CH19" s="101">
        <v>1.81336E-2</v>
      </c>
      <c r="CI19" s="101">
        <v>1.8387000000000001E-2</v>
      </c>
      <c r="CJ19" s="101">
        <v>1.8675299999999999E-2</v>
      </c>
      <c r="CK19" s="101">
        <v>1.8968499999999999E-2</v>
      </c>
      <c r="CL19" s="101">
        <v>1.9173599999999999E-2</v>
      </c>
      <c r="CM19" s="101">
        <v>1.9428500000000001E-2</v>
      </c>
      <c r="CN19" s="101">
        <v>1.9703399999999999E-2</v>
      </c>
      <c r="CO19">
        <v>1.9933599999999999E-2</v>
      </c>
      <c r="CP19">
        <v>2.0156799999999999E-2</v>
      </c>
      <c r="CQ19">
        <v>2.0381699999999999E-2</v>
      </c>
      <c r="CR19">
        <v>2.0601700000000001E-2</v>
      </c>
      <c r="CS19">
        <v>2.0841700000000001E-2</v>
      </c>
      <c r="CT19">
        <v>2.1075099999999999E-2</v>
      </c>
      <c r="CU19">
        <v>2.1310200000000001E-2</v>
      </c>
      <c r="CV19">
        <v>2.1610000000000001E-2</v>
      </c>
      <c r="CW19">
        <v>2.1819999999999999E-2</v>
      </c>
      <c r="CX19">
        <v>2.205E-2</v>
      </c>
      <c r="CY19">
        <v>2.2281700000000002E-2</v>
      </c>
      <c r="CZ19">
        <v>2.2501699999999999E-2</v>
      </c>
      <c r="DA19">
        <v>2.274E-2</v>
      </c>
      <c r="DB19">
        <v>2.29702E-2</v>
      </c>
      <c r="DC19">
        <v>2.32102E-2</v>
      </c>
      <c r="DD19">
        <v>2.3438500000000001E-2</v>
      </c>
      <c r="DE19">
        <v>2.3670199999999999E-2</v>
      </c>
      <c r="DF19">
        <v>2.3915100000000002E-2</v>
      </c>
      <c r="DG19">
        <v>2.4170000000000001E-2</v>
      </c>
      <c r="DH19">
        <v>2.4413399999999998E-2</v>
      </c>
      <c r="DI19">
        <v>2.4665099999999999E-2</v>
      </c>
      <c r="DJ19">
        <v>2.4973800000000001E-2</v>
      </c>
      <c r="DK19">
        <v>2.51685E-2</v>
      </c>
      <c r="DL19">
        <v>2.5497200000000001E-2</v>
      </c>
      <c r="DM19">
        <v>2.57638E-2</v>
      </c>
      <c r="DN19">
        <v>2.6048700000000001E-2</v>
      </c>
      <c r="DO19">
        <v>2.6330200000000002E-2</v>
      </c>
      <c r="DP19">
        <v>2.6623399999999998E-2</v>
      </c>
    </row>
    <row r="20" spans="1:120" x14ac:dyDescent="0.25">
      <c r="A20" t="s">
        <v>131</v>
      </c>
      <c r="B20" t="s">
        <v>132</v>
      </c>
      <c r="C20" t="s">
        <v>143</v>
      </c>
      <c r="D20" t="s">
        <v>134</v>
      </c>
      <c r="E20">
        <v>95</v>
      </c>
      <c r="F20" t="s">
        <v>135</v>
      </c>
      <c r="G20" t="s">
        <v>136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2.3814999999999999E-3</v>
      </c>
      <c r="AQ20">
        <v>0.17052049999999999</v>
      </c>
      <c r="AR20">
        <v>0.32210499999999997</v>
      </c>
      <c r="AS20">
        <v>0.46686100000000003</v>
      </c>
      <c r="AT20">
        <v>0.60101950000000004</v>
      </c>
      <c r="AU20" s="101">
        <v>0.72898300000000005</v>
      </c>
      <c r="AV20">
        <v>0.8527325</v>
      </c>
      <c r="AW20">
        <v>0.97237200000000001</v>
      </c>
      <c r="AX20" s="101">
        <v>1.086192</v>
      </c>
      <c r="AY20" s="101">
        <v>1.1968369999999999</v>
      </c>
      <c r="AZ20" s="101">
        <v>1.303404</v>
      </c>
      <c r="BA20">
        <v>1.4065650000000001</v>
      </c>
      <c r="BB20">
        <v>1.5047090000000001</v>
      </c>
      <c r="BC20">
        <v>1.5976355</v>
      </c>
      <c r="BD20">
        <v>1.6860649999999999</v>
      </c>
      <c r="BE20">
        <v>1.7683665</v>
      </c>
      <c r="BF20">
        <v>1.846813</v>
      </c>
      <c r="BG20">
        <v>1.9223779999999999</v>
      </c>
      <c r="BH20">
        <v>1.9945835000000001</v>
      </c>
      <c r="BI20">
        <v>2.0637534999999998</v>
      </c>
      <c r="BJ20">
        <v>2.1304159999999999</v>
      </c>
      <c r="BK20">
        <v>2.1944940000000002</v>
      </c>
      <c r="BL20">
        <v>2.2567849999999998</v>
      </c>
      <c r="BM20">
        <v>2.3128825000000002</v>
      </c>
      <c r="BN20">
        <v>2.3737515</v>
      </c>
      <c r="BO20">
        <v>2.4284460000000001</v>
      </c>
      <c r="BP20">
        <v>2.4843639999999998</v>
      </c>
      <c r="BQ20">
        <v>2.5390825000000001</v>
      </c>
      <c r="BR20">
        <v>2.5872134999999998</v>
      </c>
      <c r="BS20">
        <v>2.637086</v>
      </c>
      <c r="BT20">
        <v>2.6765924999999999</v>
      </c>
      <c r="BU20">
        <v>2.7163865</v>
      </c>
      <c r="BV20">
        <v>2.7650030000000001</v>
      </c>
      <c r="BW20">
        <v>2.8155085</v>
      </c>
      <c r="BX20">
        <v>2.8634559999999998</v>
      </c>
      <c r="BY20">
        <v>2.9144755</v>
      </c>
      <c r="BZ20">
        <v>2.9669289999999999</v>
      </c>
      <c r="CA20">
        <v>3.01945</v>
      </c>
      <c r="CB20">
        <v>3.070481</v>
      </c>
      <c r="CC20">
        <v>3.1214314999999999</v>
      </c>
      <c r="CD20">
        <v>3.1723124999999999</v>
      </c>
      <c r="CE20">
        <v>3.2230444999999999</v>
      </c>
      <c r="CF20">
        <v>3.2732760000000001</v>
      </c>
      <c r="CG20">
        <v>3.3183634999999998</v>
      </c>
      <c r="CH20">
        <v>3.3716309999999998</v>
      </c>
      <c r="CI20">
        <v>3.4244349999999999</v>
      </c>
      <c r="CJ20">
        <v>3.4748665000000001</v>
      </c>
      <c r="CK20">
        <v>3.5240054999999999</v>
      </c>
      <c r="CL20">
        <v>3.5567679999999999</v>
      </c>
      <c r="CM20">
        <v>3.5901529999999999</v>
      </c>
      <c r="CN20">
        <v>3.6276625</v>
      </c>
      <c r="CO20">
        <v>3.6656810000000002</v>
      </c>
      <c r="CP20">
        <v>3.7074125000000002</v>
      </c>
      <c r="CQ20">
        <v>3.755547</v>
      </c>
      <c r="CR20">
        <v>3.803553</v>
      </c>
      <c r="CS20">
        <v>3.852862</v>
      </c>
      <c r="CT20">
        <v>3.8990485000000001</v>
      </c>
      <c r="CU20">
        <v>3.9330949999999998</v>
      </c>
      <c r="CV20">
        <v>3.9733464999999999</v>
      </c>
      <c r="CW20">
        <v>4.013566</v>
      </c>
      <c r="CX20">
        <v>4.06088</v>
      </c>
      <c r="CY20">
        <v>4.1039729999999999</v>
      </c>
      <c r="CZ20">
        <v>4.1555404999999999</v>
      </c>
      <c r="DA20">
        <v>4.1861164999999998</v>
      </c>
      <c r="DB20">
        <v>4.2325445000000004</v>
      </c>
      <c r="DC20">
        <v>4.2863175</v>
      </c>
      <c r="DD20">
        <v>4.3250739999999999</v>
      </c>
      <c r="DE20">
        <v>4.3708020000000003</v>
      </c>
      <c r="DF20">
        <v>4.4159845000000004</v>
      </c>
      <c r="DG20">
        <v>4.4613829999999997</v>
      </c>
      <c r="DH20">
        <v>4.5088759999999999</v>
      </c>
      <c r="DI20">
        <v>4.5548060000000001</v>
      </c>
      <c r="DJ20">
        <v>4.5965835000000004</v>
      </c>
      <c r="DK20">
        <v>4.6379954999999997</v>
      </c>
      <c r="DL20">
        <v>4.6801385</v>
      </c>
      <c r="DM20">
        <v>4.7226749999999997</v>
      </c>
      <c r="DN20">
        <v>4.7649805000000001</v>
      </c>
      <c r="DO20">
        <v>4.8071339999999996</v>
      </c>
      <c r="DP20">
        <v>4.8491854999999999</v>
      </c>
    </row>
    <row r="21" spans="1:120" x14ac:dyDescent="0.25">
      <c r="A21" t="s">
        <v>131</v>
      </c>
      <c r="B21" t="s">
        <v>132</v>
      </c>
      <c r="C21" s="101" t="s">
        <v>143</v>
      </c>
      <c r="D21" s="101" t="s">
        <v>134</v>
      </c>
      <c r="E21">
        <v>95</v>
      </c>
      <c r="F21" s="101" t="s">
        <v>137</v>
      </c>
      <c r="G21" s="101" t="s">
        <v>140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-3.5E-4</v>
      </c>
      <c r="AP21">
        <v>-9.1E-4</v>
      </c>
      <c r="AQ21">
        <v>-5.5949999999999999E-4</v>
      </c>
      <c r="AR21" s="101">
        <v>-5.9500000000000003E-5</v>
      </c>
      <c r="AS21" s="101">
        <v>4.8999999999999998E-4</v>
      </c>
      <c r="AT21" s="101">
        <v>1.1004999999999999E-3</v>
      </c>
      <c r="AU21" s="101">
        <v>1.7105E-3</v>
      </c>
      <c r="AV21" s="101">
        <v>2.2899999999999999E-3</v>
      </c>
      <c r="AW21" s="101">
        <v>2.8500000000000001E-3</v>
      </c>
      <c r="AX21" s="101">
        <v>3.3899999999999998E-3</v>
      </c>
      <c r="AY21" s="101">
        <v>3.9199999999999999E-3</v>
      </c>
      <c r="AZ21" s="101">
        <v>4.4605000000000001E-3</v>
      </c>
      <c r="BA21" s="101">
        <v>4.9414999999999997E-3</v>
      </c>
      <c r="BB21" s="101">
        <v>5.4205E-3</v>
      </c>
      <c r="BC21" s="101">
        <v>6.0099999999999997E-3</v>
      </c>
      <c r="BD21" s="101">
        <v>6.5215000000000004E-3</v>
      </c>
      <c r="BE21" s="101">
        <v>6.9905000000000002E-3</v>
      </c>
      <c r="BF21" s="101">
        <v>7.5310000000000004E-3</v>
      </c>
      <c r="BG21" s="101">
        <v>8.1220000000000007E-3</v>
      </c>
      <c r="BH21" s="101">
        <v>8.6899999999999998E-3</v>
      </c>
      <c r="BI21" s="101">
        <v>9.2999999999999992E-3</v>
      </c>
      <c r="BJ21" s="101">
        <v>9.9205000000000005E-3</v>
      </c>
      <c r="BK21" s="101">
        <v>1.05605E-2</v>
      </c>
      <c r="BL21" s="101">
        <v>1.1190500000000001E-2</v>
      </c>
      <c r="BM21" s="101">
        <v>1.1841000000000001E-2</v>
      </c>
      <c r="BN21" s="101">
        <v>1.2512000000000001E-2</v>
      </c>
      <c r="BO21" s="101">
        <v>1.31415E-2</v>
      </c>
      <c r="BP21" s="101">
        <v>1.38505E-2</v>
      </c>
      <c r="BQ21" s="101">
        <v>1.464E-2</v>
      </c>
      <c r="BR21" s="101">
        <v>1.5247999999999999E-2</v>
      </c>
      <c r="BS21" s="101">
        <v>1.583E-2</v>
      </c>
      <c r="BT21" s="101">
        <v>1.6341000000000001E-2</v>
      </c>
      <c r="BU21" s="101">
        <v>1.6830999999999999E-2</v>
      </c>
      <c r="BV21" s="101">
        <v>1.7271999999999999E-2</v>
      </c>
      <c r="BW21" s="101">
        <v>1.7651500000000001E-2</v>
      </c>
      <c r="BX21" s="101">
        <v>1.804E-2</v>
      </c>
      <c r="BY21" s="101">
        <v>1.8308000000000001E-2</v>
      </c>
      <c r="BZ21" s="101">
        <v>1.8647500000000001E-2</v>
      </c>
      <c r="CA21" s="101">
        <v>1.90245E-2</v>
      </c>
      <c r="CB21" s="101">
        <v>1.9392E-2</v>
      </c>
      <c r="CC21" s="101">
        <v>1.9740000000000001E-2</v>
      </c>
      <c r="CD21" s="101">
        <v>2.0080500000000001E-2</v>
      </c>
      <c r="CE21" s="101">
        <v>2.0421000000000002E-2</v>
      </c>
      <c r="CF21" s="101">
        <v>2.0704E-2</v>
      </c>
      <c r="CG21">
        <v>2.0996500000000001E-2</v>
      </c>
      <c r="CH21">
        <v>2.1354999999999999E-2</v>
      </c>
      <c r="CI21">
        <v>2.17135E-2</v>
      </c>
      <c r="CJ21">
        <v>2.2114000000000002E-2</v>
      </c>
      <c r="CK21">
        <v>2.2430499999999999E-2</v>
      </c>
      <c r="CL21">
        <v>2.2766000000000002E-2</v>
      </c>
      <c r="CM21">
        <v>2.3081500000000001E-2</v>
      </c>
      <c r="CN21">
        <v>2.34025E-2</v>
      </c>
      <c r="CO21">
        <v>2.3723500000000002E-2</v>
      </c>
      <c r="CP21">
        <v>2.40445E-2</v>
      </c>
      <c r="CQ21">
        <v>2.4365999999999999E-2</v>
      </c>
      <c r="CR21">
        <v>2.4687000000000001E-2</v>
      </c>
      <c r="CS21">
        <v>2.5007999999999999E-2</v>
      </c>
      <c r="CT21">
        <v>2.5319000000000001E-2</v>
      </c>
      <c r="CU21">
        <v>2.56405E-2</v>
      </c>
      <c r="CV21">
        <v>2.5970500000000001E-2</v>
      </c>
      <c r="CW21">
        <v>2.6291999999999999E-2</v>
      </c>
      <c r="CX21">
        <v>2.66225E-2</v>
      </c>
      <c r="CY21">
        <v>2.7202E-2</v>
      </c>
      <c r="CZ21">
        <v>2.75415E-2</v>
      </c>
      <c r="DA21">
        <v>2.7881E-2</v>
      </c>
      <c r="DB21">
        <v>2.8220499999999999E-2</v>
      </c>
      <c r="DC21">
        <v>2.8550499999999999E-2</v>
      </c>
      <c r="DD21">
        <v>2.8719000000000001E-2</v>
      </c>
      <c r="DE21">
        <v>2.89915E-2</v>
      </c>
      <c r="DF21">
        <v>2.9339E-2</v>
      </c>
      <c r="DG21">
        <v>2.9676999999999999E-2</v>
      </c>
      <c r="DH21">
        <v>3.0034499999999999E-2</v>
      </c>
      <c r="DI21">
        <v>3.0422999999999999E-2</v>
      </c>
      <c r="DJ21">
        <v>3.0773499999999999E-2</v>
      </c>
      <c r="DK21">
        <v>3.1140999999999999E-2</v>
      </c>
      <c r="DL21">
        <v>3.1481000000000002E-2</v>
      </c>
      <c r="DM21">
        <v>3.1802999999999998E-2</v>
      </c>
      <c r="DN21">
        <v>3.2115499999999998E-2</v>
      </c>
      <c r="DO21">
        <v>3.2465000000000001E-2</v>
      </c>
      <c r="DP21">
        <v>3.28045E-2</v>
      </c>
    </row>
    <row r="22" spans="1:120" x14ac:dyDescent="0.25">
      <c r="A22" t="s">
        <v>131</v>
      </c>
      <c r="B22" t="s">
        <v>132</v>
      </c>
      <c r="C22" s="101" t="s">
        <v>52</v>
      </c>
      <c r="D22" s="101" t="s">
        <v>134</v>
      </c>
      <c r="E22" s="101">
        <v>5</v>
      </c>
      <c r="F22" s="101" t="s">
        <v>135</v>
      </c>
      <c r="G22" s="101" t="s">
        <v>136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417.85632500000003</v>
      </c>
      <c r="AQ22">
        <v>420.30651899999998</v>
      </c>
      <c r="AR22">
        <v>422.749572</v>
      </c>
      <c r="AS22">
        <v>425.22465499999998</v>
      </c>
      <c r="AT22">
        <v>427.70821699999999</v>
      </c>
      <c r="AU22">
        <v>430.18738050000002</v>
      </c>
      <c r="AV22">
        <v>432.68288200000001</v>
      </c>
      <c r="AW22">
        <v>435.23465750000003</v>
      </c>
      <c r="AX22">
        <v>437.75984849999998</v>
      </c>
      <c r="AY22">
        <v>440.33025800000001</v>
      </c>
      <c r="AZ22">
        <v>442.93135699999999</v>
      </c>
      <c r="BA22">
        <v>445.45891899999998</v>
      </c>
      <c r="BB22">
        <v>448.04060900000002</v>
      </c>
      <c r="BC22">
        <v>450.61195149999998</v>
      </c>
      <c r="BD22">
        <v>453.24942349999998</v>
      </c>
      <c r="BE22">
        <v>455.83548250000001</v>
      </c>
      <c r="BF22">
        <v>458.424736</v>
      </c>
      <c r="BG22">
        <v>461.01753350000001</v>
      </c>
      <c r="BH22">
        <v>463.6114895</v>
      </c>
      <c r="BI22">
        <v>466.20352400000002</v>
      </c>
      <c r="BJ22">
        <v>468.76658750000001</v>
      </c>
      <c r="BK22">
        <v>471.317249</v>
      </c>
      <c r="BL22">
        <v>473.84292099999999</v>
      </c>
      <c r="BM22">
        <v>476.37877850000001</v>
      </c>
      <c r="BN22">
        <v>478.88171499999999</v>
      </c>
      <c r="BO22">
        <v>481.37574050000001</v>
      </c>
      <c r="BP22">
        <v>483.89348949999999</v>
      </c>
      <c r="BQ22">
        <v>486.42592550000001</v>
      </c>
      <c r="BR22">
        <v>488.93901149999999</v>
      </c>
      <c r="BS22">
        <v>491.41895699999998</v>
      </c>
      <c r="BT22">
        <v>493.85088350000001</v>
      </c>
      <c r="BU22">
        <v>496.2399365</v>
      </c>
      <c r="BV22">
        <v>498.55615549999999</v>
      </c>
      <c r="BW22">
        <v>500.87174449999998</v>
      </c>
      <c r="BX22">
        <v>503.16777000000002</v>
      </c>
      <c r="BY22">
        <v>505.41348399999998</v>
      </c>
      <c r="BZ22">
        <v>507.62556549999999</v>
      </c>
      <c r="CA22">
        <v>509.80821400000002</v>
      </c>
      <c r="CB22">
        <v>511.94597349999998</v>
      </c>
      <c r="CC22">
        <v>514.03739599999994</v>
      </c>
      <c r="CD22">
        <v>516.07304899999997</v>
      </c>
      <c r="CE22">
        <v>518.05686700000001</v>
      </c>
      <c r="CF22">
        <v>519.98910550000005</v>
      </c>
      <c r="CG22">
        <v>521.88164749999999</v>
      </c>
      <c r="CH22">
        <v>523.74720049999996</v>
      </c>
      <c r="CI22">
        <v>525.57021950000001</v>
      </c>
      <c r="CJ22">
        <v>527.35261949999995</v>
      </c>
      <c r="CK22">
        <v>529.09055149999995</v>
      </c>
      <c r="CL22">
        <v>530.77357099999995</v>
      </c>
      <c r="CM22">
        <v>532.40930800000001</v>
      </c>
      <c r="CN22">
        <v>533.960688</v>
      </c>
      <c r="CO22">
        <v>535.41003950000004</v>
      </c>
      <c r="CP22">
        <v>536.78257599999995</v>
      </c>
      <c r="CQ22">
        <v>538.07534999999996</v>
      </c>
      <c r="CR22">
        <v>539.29136300000005</v>
      </c>
      <c r="CS22">
        <v>540.43091749999996</v>
      </c>
      <c r="CT22">
        <v>541.49688149999997</v>
      </c>
      <c r="CU22">
        <v>542.49327049999999</v>
      </c>
      <c r="CV22">
        <v>543.42177949999996</v>
      </c>
      <c r="CW22">
        <v>544.28218749999996</v>
      </c>
      <c r="CX22">
        <v>545.04677600000002</v>
      </c>
      <c r="CY22">
        <v>545.71747549999998</v>
      </c>
      <c r="CZ22">
        <v>546.29329849999999</v>
      </c>
      <c r="DA22">
        <v>546.77652450000005</v>
      </c>
      <c r="DB22">
        <v>547.16611399999999</v>
      </c>
      <c r="DC22">
        <v>547.46486400000003</v>
      </c>
      <c r="DD22">
        <v>547.67643150000004</v>
      </c>
      <c r="DE22">
        <v>547.80298449999998</v>
      </c>
      <c r="DF22">
        <v>547.84785099999999</v>
      </c>
      <c r="DG22">
        <v>547.81468150000001</v>
      </c>
      <c r="DH22">
        <v>547.75090399999999</v>
      </c>
      <c r="DI22">
        <v>547.65451700000006</v>
      </c>
      <c r="DJ22">
        <v>547.51859100000001</v>
      </c>
      <c r="DK22">
        <v>547.33900700000004</v>
      </c>
      <c r="DL22">
        <v>547.11700949999999</v>
      </c>
      <c r="DM22">
        <v>546.86537950000002</v>
      </c>
      <c r="DN22">
        <v>546.57793100000004</v>
      </c>
      <c r="DO22">
        <v>546.25082550000002</v>
      </c>
      <c r="DP22">
        <v>545.88577150000003</v>
      </c>
    </row>
    <row r="23" spans="1:120" x14ac:dyDescent="0.25">
      <c r="A23" t="s">
        <v>131</v>
      </c>
      <c r="B23" t="s">
        <v>132</v>
      </c>
      <c r="C23" s="101" t="s">
        <v>52</v>
      </c>
      <c r="D23" s="101" t="s">
        <v>134</v>
      </c>
      <c r="E23" s="101">
        <v>5</v>
      </c>
      <c r="F23" s="101" t="s">
        <v>137</v>
      </c>
      <c r="G23" s="101" t="s">
        <v>138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1.025567152</v>
      </c>
      <c r="AP23">
        <v>1.0525068280000001</v>
      </c>
      <c r="AQ23">
        <v>1.077956632</v>
      </c>
      <c r="AR23">
        <v>1.1004072300000001</v>
      </c>
      <c r="AS23">
        <v>1.12097073</v>
      </c>
      <c r="AT23">
        <v>1.138839387</v>
      </c>
      <c r="AU23">
        <v>1.1555103870000001</v>
      </c>
      <c r="AV23">
        <v>1.1748165049999999</v>
      </c>
      <c r="AW23">
        <v>1.1947468379999999</v>
      </c>
      <c r="AX23">
        <v>1.210859074</v>
      </c>
      <c r="AY23">
        <v>1.228977191</v>
      </c>
      <c r="AZ23">
        <v>1.2520036130000001</v>
      </c>
      <c r="BA23">
        <v>1.277221191</v>
      </c>
      <c r="BB23">
        <v>1.3072652890000001</v>
      </c>
      <c r="BC23">
        <v>1.3378388379999999</v>
      </c>
      <c r="BD23">
        <v>1.3657924459999999</v>
      </c>
      <c r="BE23">
        <v>1.3883934360000001</v>
      </c>
      <c r="BF23">
        <v>1.405359593</v>
      </c>
      <c r="BG23">
        <v>1.4179680050000001</v>
      </c>
      <c r="BH23">
        <v>1.433228309</v>
      </c>
      <c r="BI23">
        <v>1.452954181</v>
      </c>
      <c r="BJ23">
        <v>1.4709642890000001</v>
      </c>
      <c r="BK23">
        <v>1.4900143189999999</v>
      </c>
      <c r="BL23">
        <v>1.5068593189999999</v>
      </c>
      <c r="BM23">
        <v>1.527342201</v>
      </c>
      <c r="BN23">
        <v>1.554403975</v>
      </c>
      <c r="BO23">
        <v>1.584317789</v>
      </c>
      <c r="BP23">
        <v>1.606835789</v>
      </c>
      <c r="BQ23">
        <v>1.623861005</v>
      </c>
      <c r="BR23">
        <v>1.6358790050000001</v>
      </c>
      <c r="BS23">
        <v>1.646052005</v>
      </c>
      <c r="BT23">
        <v>1.655800221</v>
      </c>
      <c r="BU23">
        <v>1.6656167209999999</v>
      </c>
      <c r="BV23">
        <v>1.6786608089999999</v>
      </c>
      <c r="BW23">
        <v>1.696230809</v>
      </c>
      <c r="BX23">
        <v>1.715656015</v>
      </c>
      <c r="BY23">
        <v>1.7335615150000001</v>
      </c>
      <c r="BZ23">
        <v>1.750914015</v>
      </c>
      <c r="CA23">
        <v>1.7673963580000001</v>
      </c>
      <c r="CB23">
        <v>1.7767688580000001</v>
      </c>
      <c r="CC23">
        <v>1.785618887</v>
      </c>
      <c r="CD23">
        <v>1.7942335540000001</v>
      </c>
      <c r="CE23">
        <v>1.799515054</v>
      </c>
      <c r="CF23">
        <v>1.805523054</v>
      </c>
      <c r="CG23">
        <v>1.8149740249999999</v>
      </c>
      <c r="CH23">
        <v>1.8295185249999999</v>
      </c>
      <c r="CI23">
        <v>1.8459935249999999</v>
      </c>
      <c r="CJ23">
        <v>1.8614725249999999</v>
      </c>
      <c r="CK23">
        <v>1.872985525</v>
      </c>
      <c r="CL23">
        <v>1.8797727399999999</v>
      </c>
      <c r="CM23">
        <v>1.88170474</v>
      </c>
      <c r="CN23">
        <v>1.8845327700000001</v>
      </c>
      <c r="CO23">
        <v>1.89100527</v>
      </c>
      <c r="CP23">
        <v>1.8969982700000001</v>
      </c>
      <c r="CQ23">
        <v>1.902800426</v>
      </c>
      <c r="CR23">
        <v>1.907297926</v>
      </c>
      <c r="CS23">
        <v>1.9140406910000001</v>
      </c>
      <c r="CT23">
        <v>1.923530191</v>
      </c>
      <c r="CU23">
        <v>1.933321917</v>
      </c>
      <c r="CV23">
        <v>1.9422864070000001</v>
      </c>
      <c r="CW23">
        <v>1.949513907</v>
      </c>
      <c r="CX23">
        <v>1.954944907</v>
      </c>
      <c r="CY23">
        <v>1.9573684069999999</v>
      </c>
      <c r="CZ23">
        <v>1.9588934069999999</v>
      </c>
      <c r="DA23">
        <v>1.9578729070000001</v>
      </c>
      <c r="DB23">
        <v>1.9572340539999999</v>
      </c>
      <c r="DC23">
        <v>1.9581010539999999</v>
      </c>
      <c r="DD23">
        <v>1.959638711</v>
      </c>
      <c r="DE23">
        <v>1.9642605440000001</v>
      </c>
      <c r="DF23">
        <v>1.9715546909999999</v>
      </c>
      <c r="DG23">
        <v>1.9790571910000001</v>
      </c>
      <c r="DH23">
        <v>1.9871236910000001</v>
      </c>
      <c r="DI23">
        <v>1.992682691</v>
      </c>
      <c r="DJ23">
        <v>1.995795191</v>
      </c>
      <c r="DK23">
        <v>1.9979311909999999</v>
      </c>
      <c r="DL23">
        <v>1.996390485</v>
      </c>
      <c r="DM23">
        <v>1.9970799749999999</v>
      </c>
      <c r="DN23">
        <v>1.9939519750000001</v>
      </c>
      <c r="DO23">
        <v>1.9936569749999999</v>
      </c>
      <c r="DP23">
        <v>1.9973134749999999</v>
      </c>
    </row>
    <row r="24" spans="1:120" x14ac:dyDescent="0.25">
      <c r="A24" t="s">
        <v>131</v>
      </c>
      <c r="B24" t="s">
        <v>132</v>
      </c>
      <c r="C24" s="101" t="s">
        <v>52</v>
      </c>
      <c r="D24" s="101" t="s">
        <v>134</v>
      </c>
      <c r="E24" s="101">
        <v>17</v>
      </c>
      <c r="F24" s="101" t="s">
        <v>135</v>
      </c>
      <c r="G24" s="101" t="s">
        <v>136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418.29344450000002</v>
      </c>
      <c r="AQ24">
        <v>420.77226020000001</v>
      </c>
      <c r="AR24">
        <v>423.28359840000002</v>
      </c>
      <c r="AS24">
        <v>425.82781160000002</v>
      </c>
      <c r="AT24">
        <v>428.35555979999998</v>
      </c>
      <c r="AU24">
        <v>430.92568160000002</v>
      </c>
      <c r="AV24">
        <v>433.4973033</v>
      </c>
      <c r="AW24">
        <v>436.11276759999998</v>
      </c>
      <c r="AX24">
        <v>438.71991800000001</v>
      </c>
      <c r="AY24">
        <v>441.33334939999997</v>
      </c>
      <c r="AZ24">
        <v>443.9608844</v>
      </c>
      <c r="BA24">
        <v>446.58025570000001</v>
      </c>
      <c r="BB24">
        <v>449.21529950000001</v>
      </c>
      <c r="BC24">
        <v>451.85988589999999</v>
      </c>
      <c r="BD24">
        <v>454.54739369999999</v>
      </c>
      <c r="BE24">
        <v>457.19809509999999</v>
      </c>
      <c r="BF24">
        <v>459.89499890000002</v>
      </c>
      <c r="BG24">
        <v>462.57436180000002</v>
      </c>
      <c r="BH24">
        <v>465.27735469999999</v>
      </c>
      <c r="BI24">
        <v>467.95694789999999</v>
      </c>
      <c r="BJ24">
        <v>470.6394469</v>
      </c>
      <c r="BK24">
        <v>473.30718389999998</v>
      </c>
      <c r="BL24">
        <v>475.93704220000001</v>
      </c>
      <c r="BM24">
        <v>478.53833800000001</v>
      </c>
      <c r="BN24">
        <v>481.14073689999998</v>
      </c>
      <c r="BO24">
        <v>483.76762769999999</v>
      </c>
      <c r="BP24">
        <v>486.44058439999998</v>
      </c>
      <c r="BQ24">
        <v>489.04806170000001</v>
      </c>
      <c r="BR24">
        <v>491.66259280000003</v>
      </c>
      <c r="BS24">
        <v>494.26616630000001</v>
      </c>
      <c r="BT24">
        <v>496.82623330000001</v>
      </c>
      <c r="BU24">
        <v>499.34239969999999</v>
      </c>
      <c r="BV24">
        <v>501.81719229999999</v>
      </c>
      <c r="BW24">
        <v>504.25435590000001</v>
      </c>
      <c r="BX24">
        <v>506.6563471</v>
      </c>
      <c r="BY24">
        <v>509.02468290000002</v>
      </c>
      <c r="BZ24">
        <v>511.36088960000001</v>
      </c>
      <c r="CA24">
        <v>513.63167480000004</v>
      </c>
      <c r="CB24">
        <v>515.86016199999995</v>
      </c>
      <c r="CC24">
        <v>518.05833810000001</v>
      </c>
      <c r="CD24">
        <v>520.25727300000005</v>
      </c>
      <c r="CE24">
        <v>522.37098849999995</v>
      </c>
      <c r="CF24">
        <v>524.42468080000003</v>
      </c>
      <c r="CG24">
        <v>526.44451719999995</v>
      </c>
      <c r="CH24">
        <v>528.43149029999995</v>
      </c>
      <c r="CI24">
        <v>530.38724490000004</v>
      </c>
      <c r="CJ24">
        <v>532.29092920000005</v>
      </c>
      <c r="CK24">
        <v>534.15831739999999</v>
      </c>
      <c r="CL24">
        <v>535.98061919999998</v>
      </c>
      <c r="CM24">
        <v>537.75269049999997</v>
      </c>
      <c r="CN24">
        <v>539.42953520000003</v>
      </c>
      <c r="CO24">
        <v>541.00475649999998</v>
      </c>
      <c r="CP24">
        <v>542.45995419999997</v>
      </c>
      <c r="CQ24">
        <v>543.82152740000004</v>
      </c>
      <c r="CR24">
        <v>545.13979259999996</v>
      </c>
      <c r="CS24">
        <v>546.40174500000001</v>
      </c>
      <c r="CT24">
        <v>547.58493539999995</v>
      </c>
      <c r="CU24">
        <v>548.69199679999997</v>
      </c>
      <c r="CV24">
        <v>549.73313159999998</v>
      </c>
      <c r="CW24">
        <v>550.70447469999999</v>
      </c>
      <c r="CX24">
        <v>551.57459019999999</v>
      </c>
      <c r="CY24">
        <v>552.34286959999997</v>
      </c>
      <c r="CZ24">
        <v>553.01106440000001</v>
      </c>
      <c r="DA24">
        <v>553.62634849999995</v>
      </c>
      <c r="DB24">
        <v>554.07012889999999</v>
      </c>
      <c r="DC24">
        <v>554.41963550000003</v>
      </c>
      <c r="DD24">
        <v>554.67899739999996</v>
      </c>
      <c r="DE24">
        <v>554.85001409999995</v>
      </c>
      <c r="DF24">
        <v>554.93630510000003</v>
      </c>
      <c r="DG24">
        <v>554.95685260000005</v>
      </c>
      <c r="DH24">
        <v>554.94974769999999</v>
      </c>
      <c r="DI24">
        <v>554.95800989999998</v>
      </c>
      <c r="DJ24">
        <v>554.92623249999997</v>
      </c>
      <c r="DK24">
        <v>554.84912410000004</v>
      </c>
      <c r="DL24">
        <v>554.72944459999997</v>
      </c>
      <c r="DM24">
        <v>554.56919340000002</v>
      </c>
      <c r="DN24">
        <v>554.3472342</v>
      </c>
      <c r="DO24">
        <v>554.0866297</v>
      </c>
      <c r="DP24">
        <v>553.79791939999996</v>
      </c>
    </row>
    <row r="25" spans="1:120" x14ac:dyDescent="0.25">
      <c r="A25" t="s">
        <v>131</v>
      </c>
      <c r="B25" t="s">
        <v>132</v>
      </c>
      <c r="C25" s="101" t="s">
        <v>52</v>
      </c>
      <c r="D25" s="101" t="s">
        <v>134</v>
      </c>
      <c r="E25" s="101">
        <v>17</v>
      </c>
      <c r="F25" s="101" t="s">
        <v>137</v>
      </c>
      <c r="G25" s="101" t="s">
        <v>138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1.1298446579999999</v>
      </c>
      <c r="AP25">
        <v>1.1581412149999999</v>
      </c>
      <c r="AQ25">
        <v>1.1876359480000001</v>
      </c>
      <c r="AR25">
        <v>1.215580426</v>
      </c>
      <c r="AS25">
        <v>1.238562393</v>
      </c>
      <c r="AT25" s="101">
        <v>1.262947501</v>
      </c>
      <c r="AU25" s="101">
        <v>1.2832131739999999</v>
      </c>
      <c r="AV25" s="101">
        <v>1.304837926</v>
      </c>
      <c r="AW25">
        <v>1.323589138</v>
      </c>
      <c r="AX25">
        <v>1.3431853149999999</v>
      </c>
      <c r="AY25" s="101">
        <v>1.362258642</v>
      </c>
      <c r="AZ25" s="101">
        <v>1.384233077</v>
      </c>
      <c r="BA25" s="101">
        <v>1.4093671379999999</v>
      </c>
      <c r="BB25">
        <v>1.440657799</v>
      </c>
      <c r="BC25">
        <v>1.4713817739999999</v>
      </c>
      <c r="BD25">
        <v>1.502174023</v>
      </c>
      <c r="BE25">
        <v>1.52703886</v>
      </c>
      <c r="BF25">
        <v>1.5505572599999999</v>
      </c>
      <c r="BG25">
        <v>1.5714186130000001</v>
      </c>
      <c r="BH25">
        <v>1.5905632599999999</v>
      </c>
      <c r="BI25">
        <v>1.60978596</v>
      </c>
      <c r="BJ25">
        <v>1.631268701</v>
      </c>
      <c r="BK25">
        <v>1.6540748009999999</v>
      </c>
      <c r="BL25">
        <v>1.6798639769999999</v>
      </c>
      <c r="BM25">
        <v>1.710567634</v>
      </c>
      <c r="BN25">
        <v>1.737963768</v>
      </c>
      <c r="BO25">
        <v>1.7652077749999999</v>
      </c>
      <c r="BP25">
        <v>1.791352034</v>
      </c>
      <c r="BQ25">
        <v>1.813622434</v>
      </c>
      <c r="BR25">
        <v>1.8320698259999999</v>
      </c>
      <c r="BS25">
        <v>1.8510688850000001</v>
      </c>
      <c r="BT25">
        <v>1.868634444</v>
      </c>
      <c r="BU25">
        <v>1.883519985</v>
      </c>
      <c r="BV25">
        <v>1.900624952</v>
      </c>
      <c r="BW25">
        <v>1.9184082069999999</v>
      </c>
      <c r="BX25">
        <v>1.9365959129999999</v>
      </c>
      <c r="BY25">
        <v>1.955729705</v>
      </c>
      <c r="BZ25">
        <v>1.9711221379999999</v>
      </c>
      <c r="CA25">
        <v>1.986281277</v>
      </c>
      <c r="CB25">
        <v>2.001498368</v>
      </c>
      <c r="CC25">
        <v>2.0100369069999999</v>
      </c>
      <c r="CD25">
        <v>2.019863172</v>
      </c>
      <c r="CE25">
        <v>2.0300013720000001</v>
      </c>
      <c r="CF25">
        <v>2.0398322279999999</v>
      </c>
      <c r="CG25">
        <v>2.050888128</v>
      </c>
      <c r="CH25">
        <v>2.0644361720000002</v>
      </c>
      <c r="CI25">
        <v>2.0784316719999998</v>
      </c>
      <c r="CJ25">
        <v>2.094694101</v>
      </c>
      <c r="CK25">
        <v>2.1086267740000002</v>
      </c>
      <c r="CL25">
        <v>2.118237207</v>
      </c>
      <c r="CM25">
        <v>2.125739544</v>
      </c>
      <c r="CN25">
        <v>2.1337358279999998</v>
      </c>
      <c r="CO25">
        <v>2.1402265620000001</v>
      </c>
      <c r="CP25">
        <v>2.1467190070000002</v>
      </c>
      <c r="CQ25">
        <v>2.1540328190000002</v>
      </c>
      <c r="CR25">
        <v>2.162599954</v>
      </c>
      <c r="CS25">
        <v>2.1684630540000001</v>
      </c>
      <c r="CT25">
        <v>2.1761074539999998</v>
      </c>
      <c r="CU25">
        <v>2.186550789</v>
      </c>
      <c r="CV25">
        <v>2.1983175890000002</v>
      </c>
      <c r="CW25">
        <v>2.2092297890000001</v>
      </c>
      <c r="CX25">
        <v>2.2160351249999999</v>
      </c>
      <c r="CY25">
        <v>2.2208496229999999</v>
      </c>
      <c r="CZ25">
        <v>2.227670823</v>
      </c>
      <c r="DA25">
        <v>2.2310204659999999</v>
      </c>
      <c r="DB25">
        <v>2.2343537659999999</v>
      </c>
      <c r="DC25">
        <v>2.2386370659999999</v>
      </c>
      <c r="DD25">
        <v>2.2413648319999999</v>
      </c>
      <c r="DE25">
        <v>2.242756032</v>
      </c>
      <c r="DF25">
        <v>2.2477402149999999</v>
      </c>
      <c r="DG25">
        <v>2.255818181</v>
      </c>
      <c r="DH25">
        <v>2.2643105810000002</v>
      </c>
      <c r="DI25">
        <v>2.2709252809999998</v>
      </c>
      <c r="DJ25">
        <v>2.2755026809999999</v>
      </c>
      <c r="DK25">
        <v>2.276732048</v>
      </c>
      <c r="DL25">
        <v>2.2753473479999999</v>
      </c>
      <c r="DM25">
        <v>2.2743939480000002</v>
      </c>
      <c r="DN25">
        <v>2.2751023400000001</v>
      </c>
      <c r="DO25">
        <v>2.2765380890000002</v>
      </c>
      <c r="DP25">
        <v>2.2785927070000001</v>
      </c>
    </row>
    <row r="26" spans="1:120" x14ac:dyDescent="0.25">
      <c r="A26" t="s">
        <v>131</v>
      </c>
      <c r="B26" t="s">
        <v>132</v>
      </c>
      <c r="C26" s="101" t="s">
        <v>52</v>
      </c>
      <c r="D26" s="101" t="s">
        <v>134</v>
      </c>
      <c r="E26" s="101">
        <v>50</v>
      </c>
      <c r="F26" s="101" t="s">
        <v>135</v>
      </c>
      <c r="G26" s="101" t="s">
        <v>136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419.25914499999999</v>
      </c>
      <c r="AQ26">
        <v>421.89037000000002</v>
      </c>
      <c r="AR26">
        <v>424.60330499999998</v>
      </c>
      <c r="AS26">
        <v>427.32614000000001</v>
      </c>
      <c r="AT26">
        <v>430.06563</v>
      </c>
      <c r="AU26">
        <v>432.78001499999999</v>
      </c>
      <c r="AV26">
        <v>435.51357000000002</v>
      </c>
      <c r="AW26">
        <v>438.30137500000001</v>
      </c>
      <c r="AX26">
        <v>441.15020500000003</v>
      </c>
      <c r="AY26">
        <v>444.04397999999998</v>
      </c>
      <c r="AZ26">
        <v>446.94244500000002</v>
      </c>
      <c r="BA26">
        <v>449.84521000000001</v>
      </c>
      <c r="BB26">
        <v>452.77041000000003</v>
      </c>
      <c r="BC26">
        <v>455.71599500000002</v>
      </c>
      <c r="BD26">
        <v>458.71704</v>
      </c>
      <c r="BE26">
        <v>461.67962499999999</v>
      </c>
      <c r="BF26">
        <v>464.68684999999999</v>
      </c>
      <c r="BG26">
        <v>467.704565</v>
      </c>
      <c r="BH26">
        <v>470.70850999999999</v>
      </c>
      <c r="BI26">
        <v>473.76807500000001</v>
      </c>
      <c r="BJ26">
        <v>476.82970499999999</v>
      </c>
      <c r="BK26">
        <v>479.92829</v>
      </c>
      <c r="BL26">
        <v>482.932795</v>
      </c>
      <c r="BM26">
        <v>485.900735</v>
      </c>
      <c r="BN26">
        <v>488.83330999999998</v>
      </c>
      <c r="BO26">
        <v>491.75572499999998</v>
      </c>
      <c r="BP26">
        <v>494.67128000000002</v>
      </c>
      <c r="BQ26">
        <v>497.68735500000003</v>
      </c>
      <c r="BR26">
        <v>500.76067999999998</v>
      </c>
      <c r="BS26">
        <v>503.78488499999997</v>
      </c>
      <c r="BT26">
        <v>506.75637999999998</v>
      </c>
      <c r="BU26">
        <v>509.7208</v>
      </c>
      <c r="BV26">
        <v>512.658905</v>
      </c>
      <c r="BW26">
        <v>515.58923000000004</v>
      </c>
      <c r="BX26">
        <v>518.54240000000004</v>
      </c>
      <c r="BY26">
        <v>521.44165499999997</v>
      </c>
      <c r="BZ26">
        <v>524.18149000000005</v>
      </c>
      <c r="CA26">
        <v>526.86621000000002</v>
      </c>
      <c r="CB26">
        <v>529.51995499999998</v>
      </c>
      <c r="CC26">
        <v>532.16863999999998</v>
      </c>
      <c r="CD26">
        <v>534.81425999999999</v>
      </c>
      <c r="CE26">
        <v>537.40013499999998</v>
      </c>
      <c r="CF26">
        <v>539.89290500000004</v>
      </c>
      <c r="CG26">
        <v>542.37153499999999</v>
      </c>
      <c r="CH26">
        <v>544.73510999999996</v>
      </c>
      <c r="CI26">
        <v>547.08624499999996</v>
      </c>
      <c r="CJ26">
        <v>549.420525</v>
      </c>
      <c r="CK26">
        <v>551.71514999999999</v>
      </c>
      <c r="CL26">
        <v>553.95975499999997</v>
      </c>
      <c r="CM26">
        <v>556.14069500000005</v>
      </c>
      <c r="CN26">
        <v>558.27668500000004</v>
      </c>
      <c r="CO26">
        <v>560.36523499999998</v>
      </c>
      <c r="CP26">
        <v>562.37071000000003</v>
      </c>
      <c r="CQ26">
        <v>564.33615499999996</v>
      </c>
      <c r="CR26">
        <v>566.18394000000001</v>
      </c>
      <c r="CS26">
        <v>567.88952500000005</v>
      </c>
      <c r="CT26">
        <v>569.47990500000003</v>
      </c>
      <c r="CU26">
        <v>570.97475999999995</v>
      </c>
      <c r="CV26">
        <v>572.35413500000004</v>
      </c>
      <c r="CW26">
        <v>573.72842500000002</v>
      </c>
      <c r="CX26">
        <v>575.00785499999995</v>
      </c>
      <c r="CY26">
        <v>576.21021499999995</v>
      </c>
      <c r="CZ26">
        <v>577.29098999999997</v>
      </c>
      <c r="DA26">
        <v>578.235095</v>
      </c>
      <c r="DB26">
        <v>579.07405000000006</v>
      </c>
      <c r="DC26">
        <v>579.86410999999998</v>
      </c>
      <c r="DD26">
        <v>580.52202</v>
      </c>
      <c r="DE26">
        <v>581.08249499999999</v>
      </c>
      <c r="DF26">
        <v>581.50009499999999</v>
      </c>
      <c r="DG26">
        <v>581.76685499999996</v>
      </c>
      <c r="DH26">
        <v>582.04564000000005</v>
      </c>
      <c r="DI26">
        <v>582.28082500000005</v>
      </c>
      <c r="DJ26">
        <v>582.49487499999998</v>
      </c>
      <c r="DK26">
        <v>582.70603000000006</v>
      </c>
      <c r="DL26">
        <v>582.72530500000005</v>
      </c>
      <c r="DM26">
        <v>582.88486499999999</v>
      </c>
      <c r="DN26">
        <v>582.98532999999998</v>
      </c>
      <c r="DO26">
        <v>582.992885</v>
      </c>
      <c r="DP26">
        <v>582.91724999999997</v>
      </c>
    </row>
    <row r="27" spans="1:120" x14ac:dyDescent="0.25">
      <c r="A27" t="s">
        <v>131</v>
      </c>
      <c r="B27" t="s">
        <v>132</v>
      </c>
      <c r="C27" s="101" t="s">
        <v>52</v>
      </c>
      <c r="D27" s="101" t="s">
        <v>134</v>
      </c>
      <c r="E27" s="101">
        <v>50</v>
      </c>
      <c r="F27" s="101" t="s">
        <v>137</v>
      </c>
      <c r="G27" s="101" t="s">
        <v>138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1.2720956320000001</v>
      </c>
      <c r="AP27">
        <v>1.3070354360000001</v>
      </c>
      <c r="AQ27">
        <v>1.3421861230000001</v>
      </c>
      <c r="AR27">
        <v>1.372374848</v>
      </c>
      <c r="AS27" s="101">
        <v>1.400385338</v>
      </c>
      <c r="AT27">
        <v>1.4277381810000001</v>
      </c>
      <c r="AU27">
        <v>1.4500624950000001</v>
      </c>
      <c r="AV27">
        <v>1.4752996519999999</v>
      </c>
      <c r="AW27">
        <v>1.5006695539999999</v>
      </c>
      <c r="AX27" s="101">
        <v>1.527321221</v>
      </c>
      <c r="AY27">
        <v>1.555325828</v>
      </c>
      <c r="AZ27">
        <v>1.588173574</v>
      </c>
      <c r="BA27">
        <v>1.621276809</v>
      </c>
      <c r="BB27">
        <v>1.6571044559999999</v>
      </c>
      <c r="BC27">
        <v>1.6932323970000001</v>
      </c>
      <c r="BD27">
        <v>1.7294355340000001</v>
      </c>
      <c r="BE27">
        <v>1.7620427890000001</v>
      </c>
      <c r="BF27">
        <v>1.792841417</v>
      </c>
      <c r="BG27">
        <v>1.8205841620000001</v>
      </c>
      <c r="BH27">
        <v>1.844316123</v>
      </c>
      <c r="BI27">
        <v>1.8697614170000001</v>
      </c>
      <c r="BJ27">
        <v>1.896967201</v>
      </c>
      <c r="BK27">
        <v>1.9260566130000001</v>
      </c>
      <c r="BL27">
        <v>1.9548631809999999</v>
      </c>
      <c r="BM27">
        <v>1.986718475</v>
      </c>
      <c r="BN27">
        <v>2.0202245539999999</v>
      </c>
      <c r="BO27">
        <v>2.0529666130000002</v>
      </c>
      <c r="BP27">
        <v>2.0858484750000001</v>
      </c>
      <c r="BQ27">
        <v>2.1153900440000002</v>
      </c>
      <c r="BR27">
        <v>2.1397960249999999</v>
      </c>
      <c r="BS27">
        <v>2.1599384750000001</v>
      </c>
      <c r="BT27">
        <v>2.1802183770000001</v>
      </c>
      <c r="BU27">
        <v>2.1993017109999999</v>
      </c>
      <c r="BV27">
        <v>2.221417593</v>
      </c>
      <c r="BW27">
        <v>2.2443065149999999</v>
      </c>
      <c r="BX27">
        <v>2.2692082789999999</v>
      </c>
      <c r="BY27">
        <v>2.2916958279999999</v>
      </c>
      <c r="BZ27">
        <v>2.3125460250000001</v>
      </c>
      <c r="CA27">
        <v>2.3353276909999998</v>
      </c>
      <c r="CB27">
        <v>2.3554026910000001</v>
      </c>
      <c r="CC27">
        <v>2.370996613</v>
      </c>
      <c r="CD27">
        <v>2.3865644559999999</v>
      </c>
      <c r="CE27">
        <v>2.4028833770000002</v>
      </c>
      <c r="CF27">
        <v>2.419205142</v>
      </c>
      <c r="CG27">
        <v>2.4366720050000001</v>
      </c>
      <c r="CH27">
        <v>2.455651515</v>
      </c>
      <c r="CI27">
        <v>2.4776711229999999</v>
      </c>
      <c r="CJ27">
        <v>2.4989982789999998</v>
      </c>
      <c r="CK27">
        <v>2.520278475</v>
      </c>
      <c r="CL27">
        <v>2.5376099459999999</v>
      </c>
      <c r="CM27">
        <v>2.5488082790000002</v>
      </c>
      <c r="CN27">
        <v>2.5602287700000002</v>
      </c>
      <c r="CO27">
        <v>2.569651221</v>
      </c>
      <c r="CP27">
        <v>2.577566515</v>
      </c>
      <c r="CQ27">
        <v>2.588737005</v>
      </c>
      <c r="CR27">
        <v>2.5997167110000001</v>
      </c>
      <c r="CS27">
        <v>2.609518574</v>
      </c>
      <c r="CT27">
        <v>2.6209825929999999</v>
      </c>
      <c r="CU27">
        <v>2.6357525929999999</v>
      </c>
      <c r="CV27">
        <v>2.6503622010000001</v>
      </c>
      <c r="CW27">
        <v>2.6639922010000001</v>
      </c>
      <c r="CX27">
        <v>2.675725436</v>
      </c>
      <c r="CY27">
        <v>2.6854457300000001</v>
      </c>
      <c r="CZ27">
        <v>2.694180926</v>
      </c>
      <c r="DA27">
        <v>2.7013359260000001</v>
      </c>
      <c r="DB27">
        <v>2.7077159260000001</v>
      </c>
      <c r="DC27">
        <v>2.714650926</v>
      </c>
      <c r="DD27">
        <v>2.7221409259999998</v>
      </c>
      <c r="DE27">
        <v>2.730990926</v>
      </c>
      <c r="DF27">
        <v>2.7414170050000002</v>
      </c>
      <c r="DG27">
        <v>2.7514924949999999</v>
      </c>
      <c r="DH27">
        <v>2.762492495</v>
      </c>
      <c r="DI27">
        <v>2.7710524950000002</v>
      </c>
      <c r="DJ27">
        <v>2.7757869070000001</v>
      </c>
      <c r="DK27">
        <v>2.7784020049999998</v>
      </c>
      <c r="DL27">
        <v>2.7836566129999998</v>
      </c>
      <c r="DM27">
        <v>2.7880059259999999</v>
      </c>
      <c r="DN27">
        <v>2.7906678870000001</v>
      </c>
      <c r="DO27">
        <v>2.7951070050000002</v>
      </c>
      <c r="DP27">
        <v>2.8022770050000001</v>
      </c>
    </row>
    <row r="28" spans="1:120" x14ac:dyDescent="0.25">
      <c r="A28" t="s">
        <v>131</v>
      </c>
      <c r="B28" t="s">
        <v>132</v>
      </c>
      <c r="C28" s="101" t="s">
        <v>52</v>
      </c>
      <c r="D28" s="101" t="s">
        <v>134</v>
      </c>
      <c r="E28" s="101">
        <v>83</v>
      </c>
      <c r="F28" s="101" t="s">
        <v>135</v>
      </c>
      <c r="G28" s="101" t="s">
        <v>136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420.655869</v>
      </c>
      <c r="AQ28">
        <v>423.52638639999998</v>
      </c>
      <c r="AR28">
        <v>426.44752240000003</v>
      </c>
      <c r="AS28">
        <v>429.387587</v>
      </c>
      <c r="AT28">
        <v>432.34905370000001</v>
      </c>
      <c r="AU28">
        <v>435.32711030000002</v>
      </c>
      <c r="AV28">
        <v>438.34006099999999</v>
      </c>
      <c r="AW28">
        <v>441.41520830000002</v>
      </c>
      <c r="AX28">
        <v>444.5107572</v>
      </c>
      <c r="AY28">
        <v>447.66854059999997</v>
      </c>
      <c r="AZ28">
        <v>450.8030531</v>
      </c>
      <c r="BA28">
        <v>453.95244530000002</v>
      </c>
      <c r="BB28">
        <v>457.14582799999999</v>
      </c>
      <c r="BC28">
        <v>460.3820796</v>
      </c>
      <c r="BD28">
        <v>463.57402519999999</v>
      </c>
      <c r="BE28">
        <v>466.83283139999998</v>
      </c>
      <c r="BF28">
        <v>470.12989570000002</v>
      </c>
      <c r="BG28">
        <v>473.38918219999999</v>
      </c>
      <c r="BH28">
        <v>476.70132619999998</v>
      </c>
      <c r="BI28">
        <v>480.04799960000003</v>
      </c>
      <c r="BJ28">
        <v>483.34922110000002</v>
      </c>
      <c r="BK28">
        <v>486.6717021</v>
      </c>
      <c r="BL28">
        <v>489.98431360000001</v>
      </c>
      <c r="BM28">
        <v>493.4129054</v>
      </c>
      <c r="BN28">
        <v>496.78275409999998</v>
      </c>
      <c r="BO28">
        <v>500.16330850000003</v>
      </c>
      <c r="BP28">
        <v>503.56407259999997</v>
      </c>
      <c r="BQ28">
        <v>506.96405759999999</v>
      </c>
      <c r="BR28">
        <v>510.38551869999998</v>
      </c>
      <c r="BS28">
        <v>513.76691559999995</v>
      </c>
      <c r="BT28">
        <v>517.1596667</v>
      </c>
      <c r="BU28">
        <v>520.42168070000002</v>
      </c>
      <c r="BV28">
        <v>523.77486190000002</v>
      </c>
      <c r="BW28">
        <v>527.1196109</v>
      </c>
      <c r="BX28">
        <v>530.32068240000001</v>
      </c>
      <c r="BY28">
        <v>533.47794020000003</v>
      </c>
      <c r="BZ28">
        <v>536.77273520000006</v>
      </c>
      <c r="CA28">
        <v>539.86600090000002</v>
      </c>
      <c r="CB28">
        <v>543.02326949999997</v>
      </c>
      <c r="CC28">
        <v>546.12888020000003</v>
      </c>
      <c r="CD28">
        <v>549.2687019</v>
      </c>
      <c r="CE28">
        <v>552.2358888</v>
      </c>
      <c r="CF28">
        <v>555.20554779999998</v>
      </c>
      <c r="CG28">
        <v>558.18027159999997</v>
      </c>
      <c r="CH28">
        <v>561.12053560000004</v>
      </c>
      <c r="CI28">
        <v>564.05530239999996</v>
      </c>
      <c r="CJ28">
        <v>566.95328159999997</v>
      </c>
      <c r="CK28">
        <v>569.69756389999998</v>
      </c>
      <c r="CL28">
        <v>572.39487729999996</v>
      </c>
      <c r="CM28">
        <v>575.02313660000004</v>
      </c>
      <c r="CN28">
        <v>577.57370500000002</v>
      </c>
      <c r="CO28">
        <v>580.12864850000005</v>
      </c>
      <c r="CP28">
        <v>582.43681949999996</v>
      </c>
      <c r="CQ28">
        <v>584.74706100000003</v>
      </c>
      <c r="CR28">
        <v>586.87236080000002</v>
      </c>
      <c r="CS28">
        <v>588.83307879999995</v>
      </c>
      <c r="CT28">
        <v>590.73297709999997</v>
      </c>
      <c r="CU28">
        <v>592.54249389999995</v>
      </c>
      <c r="CV28">
        <v>594.27424450000001</v>
      </c>
      <c r="CW28">
        <v>595.94624759999999</v>
      </c>
      <c r="CX28">
        <v>597.41988679999997</v>
      </c>
      <c r="CY28">
        <v>598.9443526</v>
      </c>
      <c r="CZ28">
        <v>600.25497519999999</v>
      </c>
      <c r="DA28">
        <v>601.44027840000001</v>
      </c>
      <c r="DB28">
        <v>602.71688370000004</v>
      </c>
      <c r="DC28">
        <v>603.77193850000003</v>
      </c>
      <c r="DD28">
        <v>604.9848829</v>
      </c>
      <c r="DE28">
        <v>606.06733120000001</v>
      </c>
      <c r="DF28">
        <v>607.05204990000004</v>
      </c>
      <c r="DG28">
        <v>607.92860800000005</v>
      </c>
      <c r="DH28">
        <v>608.55720510000003</v>
      </c>
      <c r="DI28">
        <v>609.47162779999996</v>
      </c>
      <c r="DJ28">
        <v>610.17530199999999</v>
      </c>
      <c r="DK28">
        <v>610.50188009999999</v>
      </c>
      <c r="DL28">
        <v>610.85828119999996</v>
      </c>
      <c r="DM28">
        <v>611.29382190000001</v>
      </c>
      <c r="DN28">
        <v>611.56744600000002</v>
      </c>
      <c r="DO28">
        <v>611.78891090000002</v>
      </c>
      <c r="DP28">
        <v>611.99211839999998</v>
      </c>
    </row>
    <row r="29" spans="1:120" x14ac:dyDescent="0.25">
      <c r="A29" t="s">
        <v>131</v>
      </c>
      <c r="B29" t="s">
        <v>132</v>
      </c>
      <c r="C29" s="101" t="s">
        <v>52</v>
      </c>
      <c r="D29" s="101" t="s">
        <v>134</v>
      </c>
      <c r="E29" s="101">
        <v>83</v>
      </c>
      <c r="F29" s="101" t="s">
        <v>137</v>
      </c>
      <c r="G29" s="101" t="s">
        <v>138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1.406817628</v>
      </c>
      <c r="AP29">
        <v>1.4517885230000001</v>
      </c>
      <c r="AQ29">
        <v>1.4945240500000001</v>
      </c>
      <c r="AR29">
        <v>1.5348744969999999</v>
      </c>
      <c r="AS29">
        <v>1.56755226</v>
      </c>
      <c r="AT29">
        <v>1.599074707</v>
      </c>
      <c r="AU29">
        <v>1.627237354</v>
      </c>
      <c r="AV29">
        <v>1.6567284280000001</v>
      </c>
      <c r="AW29">
        <v>1.691387636</v>
      </c>
      <c r="AX29">
        <v>1.722744523</v>
      </c>
      <c r="AY29">
        <v>1.7584111259999999</v>
      </c>
      <c r="AZ29">
        <v>1.7990942169999999</v>
      </c>
      <c r="BA29">
        <v>1.8384584500000001</v>
      </c>
      <c r="BB29">
        <v>1.880599887</v>
      </c>
      <c r="BC29">
        <v>1.924038964</v>
      </c>
      <c r="BD29">
        <v>1.9649410540000001</v>
      </c>
      <c r="BE29">
        <v>2.0041229540000001</v>
      </c>
      <c r="BF29">
        <v>2.048410354</v>
      </c>
      <c r="BG29">
        <v>2.087673272</v>
      </c>
      <c r="BH29">
        <v>2.12487775</v>
      </c>
      <c r="BI29">
        <v>2.1658388400000002</v>
      </c>
      <c r="BJ29">
        <v>2.2008335090000002</v>
      </c>
      <c r="BK29">
        <v>2.2344926250000001</v>
      </c>
      <c r="BL29">
        <v>2.2717983789999998</v>
      </c>
      <c r="BM29">
        <v>2.3109302070000002</v>
      </c>
      <c r="BN29">
        <v>2.352348246</v>
      </c>
      <c r="BO29">
        <v>2.3963637090000001</v>
      </c>
      <c r="BP29">
        <v>2.4353634419999999</v>
      </c>
      <c r="BQ29">
        <v>2.4708905360000002</v>
      </c>
      <c r="BR29">
        <v>2.5010668049999998</v>
      </c>
      <c r="BS29">
        <v>2.529655038</v>
      </c>
      <c r="BT29">
        <v>2.555864938</v>
      </c>
      <c r="BU29">
        <v>2.5800938379999998</v>
      </c>
      <c r="BV29">
        <v>2.6085960049999999</v>
      </c>
      <c r="BW29">
        <v>2.639235405</v>
      </c>
      <c r="BX29">
        <v>2.6729096050000001</v>
      </c>
      <c r="BY29">
        <v>2.7049978380000002</v>
      </c>
      <c r="BZ29">
        <v>2.7360847719999999</v>
      </c>
      <c r="CA29">
        <v>2.7646764130000001</v>
      </c>
      <c r="CB29">
        <v>2.7899265789999999</v>
      </c>
      <c r="CC29">
        <v>2.812262279</v>
      </c>
      <c r="CD29">
        <v>2.8330480790000001</v>
      </c>
      <c r="CE29">
        <v>2.8531729129999999</v>
      </c>
      <c r="CF29">
        <v>2.8723560359999998</v>
      </c>
      <c r="CG29">
        <v>2.8924185109999998</v>
      </c>
      <c r="CH29">
        <v>2.9170491109999999</v>
      </c>
      <c r="CI29">
        <v>2.943295011</v>
      </c>
      <c r="CJ29">
        <v>2.9692096110000001</v>
      </c>
      <c r="CK29">
        <v>2.9916759420000001</v>
      </c>
      <c r="CL29">
        <v>3.0131924109999999</v>
      </c>
      <c r="CM29">
        <v>3.0299956460000002</v>
      </c>
      <c r="CN29">
        <v>3.045434346</v>
      </c>
      <c r="CO29">
        <v>3.0605300459999998</v>
      </c>
      <c r="CP29">
        <v>3.0748557459999999</v>
      </c>
      <c r="CQ29">
        <v>3.0890246459999999</v>
      </c>
      <c r="CR29">
        <v>3.1032199459999998</v>
      </c>
      <c r="CS29">
        <v>3.1191179189999998</v>
      </c>
      <c r="CT29">
        <v>3.138039085</v>
      </c>
      <c r="CU29">
        <v>3.1579267029999998</v>
      </c>
      <c r="CV29">
        <v>3.1767533210000001</v>
      </c>
      <c r="CW29">
        <v>3.19350537</v>
      </c>
      <c r="CX29">
        <v>3.2082068700000002</v>
      </c>
      <c r="CY29">
        <v>3.2189181699999998</v>
      </c>
      <c r="CZ29">
        <v>3.2292279439999998</v>
      </c>
      <c r="DA29">
        <v>3.2393641770000001</v>
      </c>
      <c r="DB29">
        <v>3.248012777</v>
      </c>
      <c r="DC29">
        <v>3.25740915</v>
      </c>
      <c r="DD29">
        <v>3.2679491540000001</v>
      </c>
      <c r="DE29">
        <v>3.2810664420000002</v>
      </c>
      <c r="DF29">
        <v>3.297339644</v>
      </c>
      <c r="DG29">
        <v>3.3122535970000002</v>
      </c>
      <c r="DH29">
        <v>3.3261261750000002</v>
      </c>
      <c r="DI29">
        <v>3.3381309749999999</v>
      </c>
      <c r="DJ29">
        <v>3.34711874</v>
      </c>
      <c r="DK29">
        <v>3.3541817420000002</v>
      </c>
      <c r="DL29">
        <v>3.3590326770000001</v>
      </c>
      <c r="DM29">
        <v>3.3675468419999999</v>
      </c>
      <c r="DN29">
        <v>3.3752198419999999</v>
      </c>
      <c r="DO29">
        <v>3.384424466</v>
      </c>
      <c r="DP29">
        <v>3.3965204660000001</v>
      </c>
    </row>
    <row r="30" spans="1:120" x14ac:dyDescent="0.25">
      <c r="A30" t="s">
        <v>131</v>
      </c>
      <c r="B30" t="s">
        <v>132</v>
      </c>
      <c r="C30" s="101" t="s">
        <v>52</v>
      </c>
      <c r="D30" s="101" t="s">
        <v>134</v>
      </c>
      <c r="E30" s="101">
        <v>95</v>
      </c>
      <c r="F30" s="101" t="s">
        <v>135</v>
      </c>
      <c r="G30" s="101" t="s">
        <v>136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421.6859245</v>
      </c>
      <c r="AQ30">
        <v>424.72871900000001</v>
      </c>
      <c r="AR30">
        <v>427.75183750000002</v>
      </c>
      <c r="AS30">
        <v>430.84925149999998</v>
      </c>
      <c r="AT30">
        <v>433.99542100000002</v>
      </c>
      <c r="AU30">
        <v>437.17164450000001</v>
      </c>
      <c r="AV30">
        <v>440.37683850000002</v>
      </c>
      <c r="AW30">
        <v>443.628199</v>
      </c>
      <c r="AX30">
        <v>446.88143600000001</v>
      </c>
      <c r="AY30">
        <v>450.19180399999999</v>
      </c>
      <c r="AZ30">
        <v>453.54592600000001</v>
      </c>
      <c r="BA30">
        <v>456.92156399999999</v>
      </c>
      <c r="BB30">
        <v>460.33765849999997</v>
      </c>
      <c r="BC30">
        <v>463.83745950000002</v>
      </c>
      <c r="BD30">
        <v>467.32261849999998</v>
      </c>
      <c r="BE30">
        <v>470.702967</v>
      </c>
      <c r="BF30">
        <v>474.25947650000001</v>
      </c>
      <c r="BG30">
        <v>477.85477400000002</v>
      </c>
      <c r="BH30">
        <v>481.390829</v>
      </c>
      <c r="BI30">
        <v>484.96295249999997</v>
      </c>
      <c r="BJ30">
        <v>488.54934250000002</v>
      </c>
      <c r="BK30">
        <v>492.16753</v>
      </c>
      <c r="BL30">
        <v>495.73179049999999</v>
      </c>
      <c r="BM30">
        <v>499.3147975</v>
      </c>
      <c r="BN30">
        <v>502.88501500000001</v>
      </c>
      <c r="BO30">
        <v>506.48343</v>
      </c>
      <c r="BP30">
        <v>510.18867749999998</v>
      </c>
      <c r="BQ30">
        <v>513.91595800000005</v>
      </c>
      <c r="BR30">
        <v>517.63482199999999</v>
      </c>
      <c r="BS30">
        <v>521.31464349999999</v>
      </c>
      <c r="BT30">
        <v>524.94174450000003</v>
      </c>
      <c r="BU30">
        <v>528.51398099999994</v>
      </c>
      <c r="BV30">
        <v>532.19989299999997</v>
      </c>
      <c r="BW30">
        <v>535.85131750000005</v>
      </c>
      <c r="BX30">
        <v>539.54179650000003</v>
      </c>
      <c r="BY30">
        <v>543.20406000000003</v>
      </c>
      <c r="BZ30">
        <v>546.7422785</v>
      </c>
      <c r="CA30">
        <v>550.1518595</v>
      </c>
      <c r="CB30">
        <v>553.49472149999997</v>
      </c>
      <c r="CC30">
        <v>556.71726450000006</v>
      </c>
      <c r="CD30">
        <v>560.12214549999999</v>
      </c>
      <c r="CE30">
        <v>563.32030950000001</v>
      </c>
      <c r="CF30">
        <v>566.52180350000003</v>
      </c>
      <c r="CG30">
        <v>569.63264400000003</v>
      </c>
      <c r="CH30">
        <v>572.69534499999997</v>
      </c>
      <c r="CI30">
        <v>575.83993550000002</v>
      </c>
      <c r="CJ30">
        <v>579.01175799999999</v>
      </c>
      <c r="CK30">
        <v>582.1347935</v>
      </c>
      <c r="CL30">
        <v>585.20397800000001</v>
      </c>
      <c r="CM30">
        <v>588.21336250000002</v>
      </c>
      <c r="CN30">
        <v>591.11499600000002</v>
      </c>
      <c r="CO30">
        <v>593.91196349999996</v>
      </c>
      <c r="CP30">
        <v>596.6721665</v>
      </c>
      <c r="CQ30">
        <v>599.41404399999999</v>
      </c>
      <c r="CR30">
        <v>602.06753049999998</v>
      </c>
      <c r="CS30">
        <v>604.51389849999998</v>
      </c>
      <c r="CT30">
        <v>607.06888200000003</v>
      </c>
      <c r="CU30">
        <v>609.55431399999998</v>
      </c>
      <c r="CV30">
        <v>611.37506150000002</v>
      </c>
      <c r="CW30">
        <v>613.43226849999996</v>
      </c>
      <c r="CX30">
        <v>615.14930000000004</v>
      </c>
      <c r="CY30">
        <v>616.71081900000001</v>
      </c>
      <c r="CZ30">
        <v>618.17836299999999</v>
      </c>
      <c r="DA30">
        <v>620.25969299999997</v>
      </c>
      <c r="DB30">
        <v>621.46013249999999</v>
      </c>
      <c r="DC30">
        <v>622.5853535</v>
      </c>
      <c r="DD30">
        <v>623.79065100000003</v>
      </c>
      <c r="DE30">
        <v>625.39234750000003</v>
      </c>
      <c r="DF30">
        <v>626.35576549999996</v>
      </c>
      <c r="DG30">
        <v>627.10266049999996</v>
      </c>
      <c r="DH30">
        <v>627.77968550000003</v>
      </c>
      <c r="DI30">
        <v>628.69181100000003</v>
      </c>
      <c r="DJ30">
        <v>629.77888600000006</v>
      </c>
      <c r="DK30">
        <v>630.35841300000004</v>
      </c>
      <c r="DL30">
        <v>631.12329799999998</v>
      </c>
      <c r="DM30">
        <v>632.07441300000005</v>
      </c>
      <c r="DN30">
        <v>632.94095349999998</v>
      </c>
      <c r="DO30">
        <v>633.51382550000005</v>
      </c>
      <c r="DP30">
        <v>633.77871649999997</v>
      </c>
    </row>
    <row r="31" spans="1:120" x14ac:dyDescent="0.25">
      <c r="A31" t="s">
        <v>131</v>
      </c>
      <c r="B31" t="s">
        <v>132</v>
      </c>
      <c r="C31" s="101" t="s">
        <v>52</v>
      </c>
      <c r="D31" s="101" t="s">
        <v>134</v>
      </c>
      <c r="E31" s="101">
        <v>95</v>
      </c>
      <c r="F31" s="101" t="s">
        <v>137</v>
      </c>
      <c r="G31" s="101" t="s">
        <v>138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1.5093259560000001</v>
      </c>
      <c r="AP31">
        <v>1.555722475</v>
      </c>
      <c r="AQ31">
        <v>1.602772495</v>
      </c>
      <c r="AR31">
        <v>1.647370711</v>
      </c>
      <c r="AS31">
        <v>1.6899637110000001</v>
      </c>
      <c r="AT31" s="101">
        <v>1.7242511810000001</v>
      </c>
      <c r="AU31" s="101">
        <v>1.7583396229999999</v>
      </c>
      <c r="AV31" s="101">
        <v>1.7959388089999999</v>
      </c>
      <c r="AW31">
        <v>1.835402475</v>
      </c>
      <c r="AX31">
        <v>1.8777696129999999</v>
      </c>
      <c r="AY31" s="101">
        <v>1.9196822010000001</v>
      </c>
      <c r="AZ31" s="101">
        <v>1.963767995</v>
      </c>
      <c r="BA31" s="101">
        <v>2.0115569259999999</v>
      </c>
      <c r="BB31">
        <v>2.060817015</v>
      </c>
      <c r="BC31">
        <v>2.11616575</v>
      </c>
      <c r="BD31">
        <v>2.1708921029999999</v>
      </c>
      <c r="BE31">
        <v>2.2235493970000002</v>
      </c>
      <c r="BF31">
        <v>2.2754100739999998</v>
      </c>
      <c r="BG31">
        <v>2.323459809</v>
      </c>
      <c r="BH31">
        <v>2.3686163090000001</v>
      </c>
      <c r="BI31">
        <v>2.4108983679999998</v>
      </c>
      <c r="BJ31">
        <v>2.4529895540000002</v>
      </c>
      <c r="BK31">
        <v>2.4975065540000001</v>
      </c>
      <c r="BL31">
        <v>2.544434495</v>
      </c>
      <c r="BM31">
        <v>2.595281495</v>
      </c>
      <c r="BN31">
        <v>2.6482124950000001</v>
      </c>
      <c r="BO31">
        <v>2.7021529950000001</v>
      </c>
      <c r="BP31">
        <v>2.7571260930000001</v>
      </c>
      <c r="BQ31">
        <v>2.809369593</v>
      </c>
      <c r="BR31">
        <v>2.8558815929999999</v>
      </c>
      <c r="BS31">
        <v>2.8964545049999999</v>
      </c>
      <c r="BT31">
        <v>2.9296110049999999</v>
      </c>
      <c r="BU31">
        <v>2.9609962109999999</v>
      </c>
      <c r="BV31">
        <v>2.9989349359999999</v>
      </c>
      <c r="BW31">
        <v>3.0398929360000002</v>
      </c>
      <c r="BX31">
        <v>3.0788387699999999</v>
      </c>
      <c r="BY31">
        <v>3.1155139950000001</v>
      </c>
      <c r="BZ31">
        <v>3.157289623</v>
      </c>
      <c r="CA31">
        <v>3.1968091909999998</v>
      </c>
      <c r="CB31">
        <v>3.2331905929999998</v>
      </c>
      <c r="CC31">
        <v>3.2613012299999999</v>
      </c>
      <c r="CD31">
        <v>3.2875362300000002</v>
      </c>
      <c r="CE31">
        <v>3.3134298480000002</v>
      </c>
      <c r="CF31">
        <v>3.3399538479999999</v>
      </c>
      <c r="CG31">
        <v>3.3737075440000002</v>
      </c>
      <c r="CH31">
        <v>3.4132840440000001</v>
      </c>
      <c r="CI31">
        <v>3.4567355439999998</v>
      </c>
      <c r="CJ31">
        <v>3.4948559069999998</v>
      </c>
      <c r="CK31">
        <v>3.524584956</v>
      </c>
      <c r="CL31">
        <v>3.550576956</v>
      </c>
      <c r="CM31">
        <v>3.5727384560000002</v>
      </c>
      <c r="CN31">
        <v>3.5953607989999998</v>
      </c>
      <c r="CO31">
        <v>3.617846299</v>
      </c>
      <c r="CP31">
        <v>3.639177799</v>
      </c>
      <c r="CQ31">
        <v>3.6603758580000001</v>
      </c>
      <c r="CR31">
        <v>3.6788293580000002</v>
      </c>
      <c r="CS31">
        <v>3.702299623</v>
      </c>
      <c r="CT31">
        <v>3.7302286229999999</v>
      </c>
      <c r="CU31">
        <v>3.758772623</v>
      </c>
      <c r="CV31">
        <v>3.787178623</v>
      </c>
      <c r="CW31">
        <v>3.8145256230000002</v>
      </c>
      <c r="CX31">
        <v>3.8406951230000002</v>
      </c>
      <c r="CY31">
        <v>3.8625856810000001</v>
      </c>
      <c r="CZ31">
        <v>3.8811796809999999</v>
      </c>
      <c r="DA31">
        <v>3.895953064</v>
      </c>
      <c r="DB31">
        <v>3.9088635639999998</v>
      </c>
      <c r="DC31">
        <v>3.9227670639999999</v>
      </c>
      <c r="DD31">
        <v>3.9379403869999998</v>
      </c>
      <c r="DE31">
        <v>3.952430917</v>
      </c>
      <c r="DF31">
        <v>3.9755709170000002</v>
      </c>
      <c r="DG31">
        <v>3.999117917</v>
      </c>
      <c r="DH31">
        <v>4.0231579169999998</v>
      </c>
      <c r="DI31">
        <v>4.0443814170000003</v>
      </c>
      <c r="DJ31">
        <v>4.0616088279999998</v>
      </c>
      <c r="DK31">
        <v>4.0709198280000001</v>
      </c>
      <c r="DL31">
        <v>4.0780323279999999</v>
      </c>
      <c r="DM31">
        <v>4.0856118280000002</v>
      </c>
      <c r="DN31">
        <v>4.0940413280000003</v>
      </c>
      <c r="DO31">
        <v>4.105231828</v>
      </c>
      <c r="DP31">
        <v>4.1207982599999999</v>
      </c>
    </row>
    <row r="32" spans="1:120" x14ac:dyDescent="0.25">
      <c r="C32" s="101"/>
      <c r="D32" s="101"/>
      <c r="E32" s="101"/>
      <c r="F32" s="101"/>
      <c r="G32" s="101"/>
    </row>
    <row r="33" spans="3:7" x14ac:dyDescent="0.25">
      <c r="C33" s="101"/>
      <c r="D33" s="101"/>
      <c r="E33" s="101"/>
      <c r="F33" s="101"/>
      <c r="G33" s="101"/>
    </row>
    <row r="34" spans="3:7" x14ac:dyDescent="0.25">
      <c r="C34" s="101"/>
      <c r="D34" s="101"/>
      <c r="E34" s="101"/>
      <c r="F34" s="101"/>
      <c r="G34" s="101"/>
    </row>
    <row r="35" spans="3:7" x14ac:dyDescent="0.25">
      <c r="C35" s="101"/>
      <c r="D35" s="101"/>
      <c r="E35" s="101"/>
      <c r="F35" s="101"/>
      <c r="G35" s="101"/>
    </row>
    <row r="36" spans="3:7" x14ac:dyDescent="0.25">
      <c r="C36" s="101"/>
      <c r="D36" s="101"/>
      <c r="E36" s="101"/>
      <c r="F36" s="101"/>
      <c r="G36" s="101"/>
    </row>
    <row r="37" spans="3:7" x14ac:dyDescent="0.25">
      <c r="C37" s="101"/>
      <c r="D37" s="101"/>
      <c r="E37" s="101"/>
      <c r="F37" s="101"/>
      <c r="G37" s="101"/>
    </row>
    <row r="38" spans="3:7" x14ac:dyDescent="0.25">
      <c r="C38" s="101"/>
      <c r="D38" s="101"/>
      <c r="E38" s="101"/>
      <c r="F38" s="101"/>
      <c r="G38" s="101"/>
    </row>
    <row r="39" spans="3:7" x14ac:dyDescent="0.25">
      <c r="C39" s="101"/>
      <c r="D39" s="101"/>
      <c r="E39" s="101"/>
      <c r="F39" s="101"/>
      <c r="G39" s="101"/>
    </row>
    <row r="40" spans="3:7" x14ac:dyDescent="0.25">
      <c r="C40" s="101"/>
      <c r="D40" s="101"/>
      <c r="E40" s="101"/>
      <c r="F40" s="101"/>
      <c r="G40" s="101"/>
    </row>
    <row r="41" spans="3:7" x14ac:dyDescent="0.25">
      <c r="C41" s="101"/>
      <c r="D41" s="101"/>
      <c r="E41" s="101"/>
      <c r="F41" s="101"/>
      <c r="G41" s="101"/>
    </row>
    <row r="42" spans="3:7" x14ac:dyDescent="0.25">
      <c r="C42" s="101"/>
      <c r="D42" s="101"/>
      <c r="E42" s="101"/>
      <c r="F42" s="101"/>
      <c r="G42" s="101"/>
    </row>
    <row r="43" spans="3:7" x14ac:dyDescent="0.25">
      <c r="C43" s="101"/>
      <c r="D43" s="101"/>
      <c r="E43" s="101"/>
      <c r="F43" s="101"/>
      <c r="G43" s="101"/>
    </row>
    <row r="44" spans="3:7" x14ac:dyDescent="0.25">
      <c r="C44" s="101"/>
      <c r="D44" s="101"/>
      <c r="E44" s="101"/>
      <c r="F44" s="101"/>
      <c r="G44" s="101"/>
    </row>
    <row r="45" spans="3:7" x14ac:dyDescent="0.25">
      <c r="C45" s="101"/>
      <c r="D45" s="101"/>
      <c r="E45" s="101"/>
      <c r="F45" s="101"/>
      <c r="G45" s="101"/>
    </row>
    <row r="46" spans="3:7" x14ac:dyDescent="0.25">
      <c r="C46" s="101"/>
      <c r="D46" s="101"/>
      <c r="E46" s="101"/>
      <c r="F46" s="101"/>
      <c r="G46" s="101"/>
    </row>
    <row r="47" spans="3:7" x14ac:dyDescent="0.25">
      <c r="C47" s="101"/>
      <c r="D47" s="101"/>
      <c r="E47" s="101"/>
      <c r="F47" s="101"/>
      <c r="G47" s="101"/>
    </row>
    <row r="48" spans="3:7" x14ac:dyDescent="0.25">
      <c r="C48" s="101"/>
      <c r="D48" s="101"/>
      <c r="E48" s="101"/>
      <c r="F48" s="101"/>
      <c r="G48" s="101"/>
    </row>
    <row r="49" spans="3:7" x14ac:dyDescent="0.25">
      <c r="C49" s="101"/>
      <c r="D49" s="101"/>
      <c r="E49" s="101"/>
      <c r="F49" s="101"/>
      <c r="G49" s="101"/>
    </row>
    <row r="50" spans="3:7" x14ac:dyDescent="0.25">
      <c r="C50" s="101"/>
      <c r="D50" s="101"/>
      <c r="E50" s="101"/>
      <c r="F50" s="101"/>
      <c r="G50" s="101"/>
    </row>
    <row r="51" spans="3:7" x14ac:dyDescent="0.25">
      <c r="C51" s="101"/>
      <c r="D51" s="101"/>
      <c r="E51" s="101"/>
      <c r="F51" s="101"/>
      <c r="G51" s="101"/>
    </row>
    <row r="52" spans="3:7" x14ac:dyDescent="0.25">
      <c r="C52" s="101"/>
      <c r="D52" s="101"/>
      <c r="E52" s="101"/>
      <c r="F52" s="101"/>
      <c r="G52" s="101"/>
    </row>
    <row r="53" spans="3:7" x14ac:dyDescent="0.25">
      <c r="C53" s="101"/>
      <c r="D53" s="101"/>
      <c r="E53" s="101"/>
      <c r="F53" s="101"/>
      <c r="G53" s="101"/>
    </row>
    <row r="54" spans="3:7" x14ac:dyDescent="0.25">
      <c r="C54" s="101"/>
      <c r="D54" s="101"/>
      <c r="E54" s="101"/>
      <c r="F54" s="101"/>
      <c r="G54" s="101"/>
    </row>
    <row r="55" spans="3:7" x14ac:dyDescent="0.25">
      <c r="C55" s="101"/>
      <c r="D55" s="101"/>
      <c r="E55" s="101"/>
      <c r="F55" s="101"/>
      <c r="G55" s="101"/>
    </row>
    <row r="56" spans="3:7" x14ac:dyDescent="0.25">
      <c r="C56" s="101"/>
      <c r="D56" s="101"/>
      <c r="E56" s="101"/>
      <c r="F56" s="101"/>
      <c r="G56" s="101"/>
    </row>
    <row r="57" spans="3:7" x14ac:dyDescent="0.25">
      <c r="C57" s="101"/>
      <c r="D57" s="101"/>
      <c r="E57" s="101"/>
      <c r="F57" s="101"/>
      <c r="G57" s="101"/>
    </row>
    <row r="58" spans="3:7" x14ac:dyDescent="0.25">
      <c r="C58" s="101"/>
      <c r="D58" s="101"/>
      <c r="E58" s="101"/>
      <c r="F58" s="101"/>
      <c r="G58" s="101"/>
    </row>
    <row r="59" spans="3:7" x14ac:dyDescent="0.25">
      <c r="C59" s="101"/>
      <c r="D59" s="101"/>
      <c r="E59" s="101"/>
      <c r="F59" s="101"/>
      <c r="G59" s="101"/>
    </row>
    <row r="60" spans="3:7" x14ac:dyDescent="0.25">
      <c r="C60" s="101"/>
      <c r="D60" s="101"/>
      <c r="E60" s="101"/>
      <c r="F60" s="101"/>
      <c r="G60" s="101"/>
    </row>
    <row r="61" spans="3:7" x14ac:dyDescent="0.25">
      <c r="C61" s="101"/>
      <c r="D61" s="101"/>
      <c r="E61" s="101"/>
      <c r="F61" s="101"/>
      <c r="G61" s="101"/>
    </row>
    <row r="62" spans="3:7" x14ac:dyDescent="0.25">
      <c r="C62" s="101"/>
      <c r="D62" s="101"/>
      <c r="E62" s="101"/>
      <c r="F62" s="101"/>
      <c r="G62" s="101"/>
    </row>
    <row r="63" spans="3:7" x14ac:dyDescent="0.25">
      <c r="C63" s="101"/>
      <c r="D63" s="101"/>
      <c r="E63" s="101"/>
      <c r="F63" s="101"/>
      <c r="G63" s="101"/>
    </row>
    <row r="64" spans="3:7" x14ac:dyDescent="0.25">
      <c r="C64" s="101"/>
      <c r="D64" s="101"/>
      <c r="E64" s="101"/>
      <c r="F64" s="101"/>
      <c r="G64" s="101"/>
    </row>
    <row r="65" spans="3:7" x14ac:dyDescent="0.25">
      <c r="C65" s="101"/>
      <c r="D65" s="101"/>
      <c r="E65" s="101"/>
      <c r="F65" s="101"/>
      <c r="G65" s="101"/>
    </row>
    <row r="66" spans="3:7" x14ac:dyDescent="0.25">
      <c r="C66" s="101"/>
      <c r="D66" s="101"/>
      <c r="E66" s="101"/>
      <c r="F66" s="101"/>
      <c r="G66" s="101"/>
    </row>
    <row r="67" spans="3:7" x14ac:dyDescent="0.25">
      <c r="C67" s="101"/>
      <c r="D67" s="101"/>
      <c r="E67" s="101"/>
      <c r="F67" s="101"/>
      <c r="G67" s="101"/>
    </row>
    <row r="68" spans="3:7" x14ac:dyDescent="0.25">
      <c r="C68" s="101"/>
      <c r="D68" s="101"/>
      <c r="E68" s="101"/>
      <c r="F68" s="101"/>
      <c r="G68" s="101"/>
    </row>
    <row r="69" spans="3:7" x14ac:dyDescent="0.25">
      <c r="C69" s="101"/>
      <c r="D69" s="101"/>
      <c r="E69" s="101"/>
      <c r="F69" s="101"/>
      <c r="G69" s="101"/>
    </row>
    <row r="70" spans="3:7" x14ac:dyDescent="0.25">
      <c r="C70" s="101"/>
      <c r="D70" s="101"/>
      <c r="E70" s="101"/>
      <c r="F70" s="101"/>
      <c r="G70" s="101"/>
    </row>
    <row r="71" spans="3:7" x14ac:dyDescent="0.25">
      <c r="C71" s="101"/>
      <c r="D71" s="101"/>
      <c r="E71" s="101"/>
      <c r="F71" s="101"/>
      <c r="G71" s="101"/>
    </row>
    <row r="72" spans="3:7" x14ac:dyDescent="0.25">
      <c r="C72" s="101"/>
      <c r="D72" s="101"/>
      <c r="E72" s="101"/>
      <c r="F72" s="101"/>
      <c r="G72" s="101"/>
    </row>
    <row r="73" spans="3:7" x14ac:dyDescent="0.25">
      <c r="C73" s="101"/>
      <c r="D73" s="101"/>
      <c r="E73" s="101"/>
      <c r="F73" s="101"/>
      <c r="G73" s="101"/>
    </row>
    <row r="74" spans="3:7" x14ac:dyDescent="0.25">
      <c r="C74" s="101"/>
      <c r="D74" s="101"/>
      <c r="E74" s="101"/>
      <c r="F74" s="101"/>
      <c r="G74" s="101"/>
    </row>
    <row r="75" spans="3:7" x14ac:dyDescent="0.25">
      <c r="C75" s="101"/>
      <c r="D75" s="101"/>
      <c r="E75" s="101"/>
      <c r="F75" s="101"/>
      <c r="G75" s="101"/>
    </row>
    <row r="76" spans="3:7" x14ac:dyDescent="0.25">
      <c r="C76" s="101"/>
      <c r="D76" s="101"/>
      <c r="E76" s="101"/>
      <c r="F76" s="101"/>
      <c r="G76" s="101"/>
    </row>
    <row r="77" spans="3:7" x14ac:dyDescent="0.25">
      <c r="C77" s="101"/>
      <c r="D77" s="101"/>
      <c r="E77" s="101"/>
      <c r="F77" s="101"/>
      <c r="G77" s="101"/>
    </row>
    <row r="78" spans="3:7" x14ac:dyDescent="0.25">
      <c r="C78" s="101"/>
      <c r="D78" s="101"/>
      <c r="E78" s="101"/>
      <c r="F78" s="101"/>
      <c r="G78" s="101"/>
    </row>
    <row r="79" spans="3:7" x14ac:dyDescent="0.25">
      <c r="C79" s="101"/>
      <c r="D79" s="101"/>
      <c r="E79" s="101"/>
      <c r="F79" s="101"/>
      <c r="G79" s="101"/>
    </row>
    <row r="80" spans="3:7" x14ac:dyDescent="0.25">
      <c r="C80" s="101"/>
      <c r="D80" s="101"/>
      <c r="E80" s="101"/>
      <c r="F80" s="101"/>
      <c r="G80" s="101"/>
    </row>
    <row r="81" spans="3:7" x14ac:dyDescent="0.25">
      <c r="C81" s="101"/>
      <c r="D81" s="101"/>
      <c r="E81" s="101"/>
      <c r="F81" s="101"/>
      <c r="G81" s="101"/>
    </row>
    <row r="82" spans="3:7" x14ac:dyDescent="0.25">
      <c r="C82" s="101"/>
      <c r="D82" s="101"/>
      <c r="E82" s="101"/>
      <c r="F82" s="101"/>
      <c r="G82" s="101"/>
    </row>
    <row r="83" spans="3:7" x14ac:dyDescent="0.25">
      <c r="C83" s="101"/>
      <c r="D83" s="101"/>
      <c r="E83" s="101"/>
      <c r="F83" s="101"/>
      <c r="G83" s="101"/>
    </row>
    <row r="84" spans="3:7" x14ac:dyDescent="0.25">
      <c r="C84" s="101"/>
      <c r="D84" s="101"/>
      <c r="E84" s="101"/>
      <c r="F84" s="101"/>
      <c r="G84" s="101"/>
    </row>
    <row r="85" spans="3:7" x14ac:dyDescent="0.25">
      <c r="C85" s="101"/>
      <c r="D85" s="101"/>
      <c r="E85" s="101"/>
      <c r="F85" s="101"/>
      <c r="G85" s="101"/>
    </row>
    <row r="86" spans="3:7" x14ac:dyDescent="0.25">
      <c r="C86" s="101"/>
      <c r="D86" s="101"/>
      <c r="E86" s="101"/>
      <c r="F86" s="101"/>
      <c r="G86" s="101"/>
    </row>
    <row r="87" spans="3:7" x14ac:dyDescent="0.25">
      <c r="C87" s="101"/>
      <c r="D87" s="101"/>
      <c r="E87" s="101"/>
      <c r="F87" s="101"/>
      <c r="G87" s="101"/>
    </row>
    <row r="88" spans="3:7" x14ac:dyDescent="0.25">
      <c r="C88" s="101"/>
      <c r="D88" s="101"/>
      <c r="E88" s="101"/>
      <c r="F88" s="101"/>
      <c r="G88" s="101"/>
    </row>
    <row r="89" spans="3:7" x14ac:dyDescent="0.25">
      <c r="C89" s="101"/>
      <c r="D89" s="101"/>
      <c r="E89" s="101"/>
      <c r="F89" s="101"/>
      <c r="G89" s="101"/>
    </row>
    <row r="90" spans="3:7" x14ac:dyDescent="0.25">
      <c r="C90" s="101"/>
      <c r="D90" s="101"/>
      <c r="E90" s="101"/>
      <c r="F90" s="101"/>
      <c r="G90" s="101"/>
    </row>
    <row r="91" spans="3:7" x14ac:dyDescent="0.25">
      <c r="C91" s="101"/>
      <c r="D91" s="101"/>
      <c r="E91" s="101"/>
      <c r="F91" s="101"/>
      <c r="G91" s="101"/>
    </row>
    <row r="92" spans="3:7" x14ac:dyDescent="0.25">
      <c r="C92" s="101"/>
      <c r="D92" s="101"/>
      <c r="E92" s="101"/>
      <c r="F92" s="101"/>
      <c r="G92" s="101"/>
    </row>
    <row r="93" spans="3:7" x14ac:dyDescent="0.25">
      <c r="C93" s="101"/>
      <c r="D93" s="101"/>
      <c r="E93" s="101"/>
      <c r="F93" s="101"/>
      <c r="G93" s="101"/>
    </row>
    <row r="94" spans="3:7" x14ac:dyDescent="0.25">
      <c r="C94" s="101"/>
      <c r="D94" s="101"/>
      <c r="E94" s="101"/>
      <c r="F94" s="101"/>
      <c r="G94" s="101"/>
    </row>
    <row r="95" spans="3:7" x14ac:dyDescent="0.25">
      <c r="C95" s="101"/>
      <c r="D95" s="101"/>
      <c r="E95" s="101"/>
      <c r="F95" s="101"/>
      <c r="G95" s="101"/>
    </row>
    <row r="96" spans="3:7" x14ac:dyDescent="0.25">
      <c r="C96" s="101"/>
      <c r="D96" s="101"/>
      <c r="E96" s="101"/>
      <c r="F96" s="101"/>
      <c r="G96" s="101"/>
    </row>
    <row r="97" spans="3:7" x14ac:dyDescent="0.25">
      <c r="C97" s="101"/>
      <c r="D97" s="101"/>
      <c r="E97" s="101"/>
      <c r="F97" s="101"/>
      <c r="G97" s="101"/>
    </row>
    <row r="98" spans="3:7" x14ac:dyDescent="0.25">
      <c r="C98" s="101"/>
      <c r="D98" s="101"/>
      <c r="E98" s="101"/>
      <c r="F98" s="101"/>
      <c r="G98" s="101"/>
    </row>
    <row r="99" spans="3:7" x14ac:dyDescent="0.25">
      <c r="C99" s="101"/>
      <c r="D99" s="101"/>
      <c r="E99" s="101"/>
      <c r="F99" s="101"/>
      <c r="G99" s="101"/>
    </row>
    <row r="100" spans="3:7" x14ac:dyDescent="0.25">
      <c r="C100" s="101"/>
      <c r="D100" s="101"/>
      <c r="E100" s="101"/>
      <c r="F100" s="101"/>
      <c r="G100" s="101"/>
    </row>
    <row r="101" spans="3:7" x14ac:dyDescent="0.25">
      <c r="C101" s="101"/>
      <c r="D101" s="101"/>
      <c r="E101" s="101"/>
      <c r="F101" s="101"/>
      <c r="G101" s="101"/>
    </row>
    <row r="102" spans="3:7" x14ac:dyDescent="0.25">
      <c r="C102" s="101"/>
      <c r="D102" s="101"/>
      <c r="E102" s="101"/>
      <c r="F102" s="101"/>
      <c r="G102" s="101"/>
    </row>
    <row r="103" spans="3:7" x14ac:dyDescent="0.25">
      <c r="C103" s="101"/>
      <c r="D103" s="101"/>
      <c r="E103" s="101"/>
      <c r="F103" s="101"/>
      <c r="G103" s="101"/>
    </row>
    <row r="104" spans="3:7" x14ac:dyDescent="0.25">
      <c r="C104" s="101"/>
      <c r="D104" s="101"/>
      <c r="E104" s="101"/>
      <c r="F104" s="101"/>
      <c r="G104" s="101"/>
    </row>
    <row r="105" spans="3:7" x14ac:dyDescent="0.25">
      <c r="C105" s="101"/>
      <c r="D105" s="101"/>
      <c r="E105" s="101"/>
      <c r="F105" s="101"/>
      <c r="G105" s="101"/>
    </row>
    <row r="106" spans="3:7" x14ac:dyDescent="0.25">
      <c r="C106" s="101"/>
      <c r="D106" s="101"/>
      <c r="E106" s="101"/>
      <c r="F106" s="101"/>
      <c r="G106" s="101"/>
    </row>
    <row r="107" spans="3:7" x14ac:dyDescent="0.25">
      <c r="C107" s="101"/>
      <c r="D107" s="101"/>
      <c r="E107" s="101"/>
      <c r="F107" s="101"/>
      <c r="G107" s="101"/>
    </row>
    <row r="108" spans="3:7" x14ac:dyDescent="0.25">
      <c r="C108" s="101"/>
      <c r="D108" s="101"/>
      <c r="E108" s="101"/>
      <c r="F108" s="101"/>
      <c r="G108" s="101"/>
    </row>
    <row r="109" spans="3:7" x14ac:dyDescent="0.25">
      <c r="C109" s="101"/>
      <c r="D109" s="101"/>
      <c r="E109" s="101"/>
      <c r="F109" s="101"/>
      <c r="G109" s="101"/>
    </row>
    <row r="110" spans="3:7" x14ac:dyDescent="0.25">
      <c r="C110" s="101"/>
      <c r="D110" s="101"/>
      <c r="E110" s="101"/>
      <c r="F110" s="101"/>
      <c r="G110" s="101"/>
    </row>
    <row r="111" spans="3:7" x14ac:dyDescent="0.25">
      <c r="C111" s="101"/>
      <c r="D111" s="101"/>
      <c r="E111" s="101"/>
      <c r="F111" s="101"/>
      <c r="G111" s="101"/>
    </row>
    <row r="112" spans="3:7" x14ac:dyDescent="0.25">
      <c r="C112" s="101"/>
      <c r="D112" s="101"/>
      <c r="E112" s="101"/>
      <c r="F112" s="101"/>
      <c r="G112" s="101"/>
    </row>
    <row r="113" spans="3:7" x14ac:dyDescent="0.25">
      <c r="C113" s="101"/>
      <c r="D113" s="101"/>
      <c r="E113" s="101"/>
      <c r="F113" s="101"/>
      <c r="G113" s="101"/>
    </row>
    <row r="114" spans="3:7" x14ac:dyDescent="0.25">
      <c r="C114" s="101"/>
      <c r="D114" s="101"/>
      <c r="E114" s="101"/>
      <c r="F114" s="101"/>
      <c r="G114" s="101"/>
    </row>
    <row r="115" spans="3:7" x14ac:dyDescent="0.25">
      <c r="C115" s="101"/>
      <c r="D115" s="101"/>
      <c r="E115" s="101"/>
      <c r="F115" s="101"/>
      <c r="G115" s="101"/>
    </row>
    <row r="116" spans="3:7" x14ac:dyDescent="0.25">
      <c r="C116" s="101"/>
      <c r="D116" s="101"/>
      <c r="E116" s="101"/>
      <c r="F116" s="101"/>
      <c r="G116" s="101"/>
    </row>
    <row r="117" spans="3:7" x14ac:dyDescent="0.25">
      <c r="C117" s="101"/>
      <c r="D117" s="101"/>
      <c r="E117" s="101"/>
      <c r="F117" s="101"/>
      <c r="G117" s="101"/>
    </row>
    <row r="118" spans="3:7" x14ac:dyDescent="0.25">
      <c r="C118" s="101"/>
      <c r="D118" s="101"/>
      <c r="E118" s="101"/>
      <c r="F118" s="101"/>
      <c r="G118" s="101"/>
    </row>
    <row r="119" spans="3:7" x14ac:dyDescent="0.25">
      <c r="C119" s="101"/>
      <c r="D119" s="101"/>
      <c r="E119" s="101"/>
      <c r="F119" s="101"/>
      <c r="G119" s="101"/>
    </row>
    <row r="120" spans="3:7" x14ac:dyDescent="0.25">
      <c r="C120" s="101"/>
      <c r="D120" s="101"/>
      <c r="E120" s="101"/>
      <c r="F120" s="101"/>
      <c r="G120" s="101"/>
    </row>
    <row r="121" spans="3:7" x14ac:dyDescent="0.25">
      <c r="C121" s="101"/>
      <c r="D121" s="101"/>
      <c r="E121" s="101"/>
      <c r="F121" s="101"/>
      <c r="G121" s="101"/>
    </row>
    <row r="122" spans="3:7" x14ac:dyDescent="0.25">
      <c r="C122" s="101"/>
      <c r="D122" s="101"/>
      <c r="E122" s="101"/>
      <c r="F122" s="101"/>
      <c r="G122" s="101"/>
    </row>
    <row r="123" spans="3:7" x14ac:dyDescent="0.25">
      <c r="C123" s="101"/>
      <c r="D123" s="101"/>
      <c r="E123" s="101"/>
      <c r="F123" s="101"/>
      <c r="G123" s="101"/>
    </row>
    <row r="124" spans="3:7" x14ac:dyDescent="0.25">
      <c r="C124" s="101"/>
      <c r="D124" s="101"/>
      <c r="E124" s="101"/>
      <c r="F124" s="101"/>
      <c r="G124" s="101"/>
    </row>
    <row r="125" spans="3:7" x14ac:dyDescent="0.25">
      <c r="C125" s="101"/>
      <c r="D125" s="101"/>
      <c r="E125" s="101"/>
      <c r="F125" s="101"/>
      <c r="G125" s="101"/>
    </row>
    <row r="126" spans="3:7" x14ac:dyDescent="0.25">
      <c r="C126" s="101"/>
      <c r="D126" s="101"/>
      <c r="E126" s="101"/>
      <c r="F126" s="101"/>
      <c r="G126" s="101"/>
    </row>
    <row r="127" spans="3:7" x14ac:dyDescent="0.25">
      <c r="C127" s="101"/>
      <c r="D127" s="101"/>
      <c r="E127" s="101"/>
      <c r="F127" s="101"/>
      <c r="G127" s="101"/>
    </row>
    <row r="128" spans="3:7" x14ac:dyDescent="0.25">
      <c r="C128" s="101"/>
      <c r="D128" s="101"/>
      <c r="E128" s="101"/>
      <c r="F128" s="101"/>
      <c r="G128" s="101"/>
    </row>
    <row r="129" spans="3:7" x14ac:dyDescent="0.25">
      <c r="C129" s="101"/>
      <c r="D129" s="101"/>
      <c r="E129" s="101"/>
      <c r="F129" s="101"/>
      <c r="G129" s="101"/>
    </row>
    <row r="130" spans="3:7" x14ac:dyDescent="0.25">
      <c r="C130" s="101"/>
      <c r="D130" s="101"/>
      <c r="E130" s="101"/>
      <c r="F130" s="101"/>
      <c r="G130" s="101"/>
    </row>
    <row r="131" spans="3:7" x14ac:dyDescent="0.25">
      <c r="C131" s="101"/>
      <c r="D131" s="101"/>
      <c r="E131" s="101"/>
      <c r="F131" s="101"/>
      <c r="G131" s="101"/>
    </row>
    <row r="132" spans="3:7" x14ac:dyDescent="0.25">
      <c r="C132" s="101"/>
      <c r="D132" s="101"/>
      <c r="E132" s="101"/>
      <c r="F132" s="101"/>
      <c r="G132" s="101"/>
    </row>
    <row r="133" spans="3:7" x14ac:dyDescent="0.25">
      <c r="C133" s="101"/>
      <c r="D133" s="101"/>
      <c r="E133" s="101"/>
      <c r="F133" s="101"/>
      <c r="G133" s="101"/>
    </row>
    <row r="134" spans="3:7" x14ac:dyDescent="0.25">
      <c r="C134" s="101"/>
      <c r="D134" s="101"/>
      <c r="E134" s="101"/>
      <c r="F134" s="101"/>
      <c r="G134" s="101"/>
    </row>
    <row r="135" spans="3:7" x14ac:dyDescent="0.25">
      <c r="C135" s="101"/>
      <c r="D135" s="101"/>
      <c r="E135" s="101"/>
      <c r="F135" s="101"/>
      <c r="G135" s="101"/>
    </row>
    <row r="136" spans="3:7" x14ac:dyDescent="0.25">
      <c r="C136" s="101"/>
      <c r="D136" s="101"/>
      <c r="E136" s="101"/>
      <c r="F136" s="101"/>
      <c r="G136" s="101"/>
    </row>
    <row r="137" spans="3:7" x14ac:dyDescent="0.25">
      <c r="C137" s="101"/>
      <c r="D137" s="101"/>
      <c r="E137" s="101"/>
      <c r="F137" s="101"/>
      <c r="G137" s="101"/>
    </row>
    <row r="138" spans="3:7" x14ac:dyDescent="0.25">
      <c r="C138" s="101"/>
      <c r="D138" s="101"/>
      <c r="E138" s="101"/>
      <c r="F138" s="101"/>
      <c r="G138" s="101"/>
    </row>
    <row r="139" spans="3:7" x14ac:dyDescent="0.25">
      <c r="C139" s="101"/>
      <c r="D139" s="101"/>
      <c r="E139" s="101"/>
      <c r="F139" s="101"/>
      <c r="G139" s="101"/>
    </row>
    <row r="140" spans="3:7" x14ac:dyDescent="0.25">
      <c r="C140" s="101"/>
      <c r="D140" s="101"/>
      <c r="E140" s="101"/>
      <c r="F140" s="101"/>
      <c r="G140" s="101"/>
    </row>
    <row r="141" spans="3:7" x14ac:dyDescent="0.25">
      <c r="C141" s="101"/>
      <c r="D141" s="101"/>
      <c r="E141" s="101"/>
      <c r="F141" s="101"/>
      <c r="G141" s="101"/>
    </row>
    <row r="142" spans="3:7" x14ac:dyDescent="0.25">
      <c r="C142" s="101"/>
      <c r="D142" s="101"/>
      <c r="E142" s="101"/>
      <c r="F142" s="101"/>
      <c r="G142" s="101"/>
    </row>
    <row r="143" spans="3:7" x14ac:dyDescent="0.25">
      <c r="C143" s="101"/>
      <c r="D143" s="101"/>
      <c r="E143" s="101"/>
      <c r="F143" s="101"/>
      <c r="G143" s="101"/>
    </row>
    <row r="144" spans="3:7" x14ac:dyDescent="0.25">
      <c r="C144" s="101"/>
      <c r="D144" s="101"/>
      <c r="E144" s="101"/>
      <c r="F144" s="101"/>
      <c r="G144" s="101"/>
    </row>
    <row r="145" spans="3:7" x14ac:dyDescent="0.25">
      <c r="C145" s="101"/>
      <c r="D145" s="101"/>
      <c r="E145" s="101"/>
      <c r="F145" s="101"/>
      <c r="G145" s="101"/>
    </row>
    <row r="146" spans="3:7" x14ac:dyDescent="0.25">
      <c r="C146" s="101"/>
      <c r="D146" s="101"/>
      <c r="E146" s="101"/>
      <c r="F146" s="101"/>
      <c r="G146" s="101"/>
    </row>
    <row r="147" spans="3:7" x14ac:dyDescent="0.25">
      <c r="C147" s="101"/>
      <c r="D147" s="101"/>
      <c r="E147" s="101"/>
      <c r="F147" s="101"/>
      <c r="G147" s="101"/>
    </row>
    <row r="148" spans="3:7" x14ac:dyDescent="0.25">
      <c r="C148" s="101"/>
      <c r="D148" s="101"/>
      <c r="E148" s="101"/>
      <c r="F148" s="101"/>
      <c r="G148" s="101"/>
    </row>
    <row r="149" spans="3:7" x14ac:dyDescent="0.25">
      <c r="C149" s="101"/>
      <c r="D149" s="101"/>
      <c r="E149" s="101"/>
      <c r="F149" s="101"/>
      <c r="G149" s="101"/>
    </row>
    <row r="150" spans="3:7" x14ac:dyDescent="0.25">
      <c r="C150" s="101"/>
      <c r="D150" s="101"/>
      <c r="E150" s="101"/>
      <c r="F150" s="101"/>
      <c r="G150" s="101"/>
    </row>
    <row r="151" spans="3:7" x14ac:dyDescent="0.25">
      <c r="C151" s="101"/>
      <c r="D151" s="101"/>
      <c r="E151" s="101"/>
      <c r="F151" s="101"/>
      <c r="G151" s="101"/>
    </row>
    <row r="152" spans="3:7" x14ac:dyDescent="0.25">
      <c r="C152" s="101"/>
      <c r="D152" s="101"/>
      <c r="E152" s="101"/>
      <c r="F152" s="101"/>
      <c r="G152" s="101"/>
    </row>
    <row r="153" spans="3:7" x14ac:dyDescent="0.25">
      <c r="C153" s="101"/>
      <c r="D153" s="101"/>
      <c r="E153" s="101"/>
      <c r="F153" s="101"/>
      <c r="G153" s="101"/>
    </row>
    <row r="154" spans="3:7" x14ac:dyDescent="0.25">
      <c r="C154" s="101"/>
      <c r="D154" s="101"/>
      <c r="E154" s="101"/>
      <c r="F154" s="101"/>
      <c r="G154" s="101"/>
    </row>
    <row r="155" spans="3:7" x14ac:dyDescent="0.25">
      <c r="C155" s="101"/>
      <c r="D155" s="101"/>
      <c r="E155" s="101"/>
      <c r="F155" s="101"/>
      <c r="G155" s="101"/>
    </row>
    <row r="156" spans="3:7" x14ac:dyDescent="0.25">
      <c r="C156" s="101"/>
      <c r="D156" s="101"/>
      <c r="E156" s="101"/>
      <c r="F156" s="101"/>
      <c r="G156" s="101"/>
    </row>
    <row r="157" spans="3:7" x14ac:dyDescent="0.25">
      <c r="C157" s="101"/>
      <c r="D157" s="101"/>
      <c r="E157" s="101"/>
      <c r="F157" s="101"/>
      <c r="G157" s="101"/>
    </row>
    <row r="158" spans="3:7" x14ac:dyDescent="0.25">
      <c r="C158" s="101"/>
      <c r="D158" s="101"/>
      <c r="E158" s="101"/>
      <c r="F158" s="101"/>
      <c r="G158" s="101"/>
    </row>
    <row r="159" spans="3:7" x14ac:dyDescent="0.25">
      <c r="C159" s="101"/>
      <c r="D159" s="101"/>
      <c r="E159" s="101"/>
      <c r="F159" s="101"/>
      <c r="G159" s="101"/>
    </row>
    <row r="160" spans="3:7" x14ac:dyDescent="0.25">
      <c r="C160" s="101"/>
      <c r="D160" s="101"/>
      <c r="E160" s="101"/>
      <c r="F160" s="101"/>
      <c r="G160" s="101"/>
    </row>
    <row r="161" spans="3:7" x14ac:dyDescent="0.25">
      <c r="C161" s="101"/>
      <c r="D161" s="101"/>
      <c r="E161" s="101"/>
      <c r="F161" s="101"/>
      <c r="G161" s="101"/>
    </row>
    <row r="162" spans="3:7" x14ac:dyDescent="0.25">
      <c r="C162" s="101"/>
      <c r="D162" s="101"/>
      <c r="E162" s="101"/>
      <c r="F162" s="101"/>
      <c r="G162" s="101"/>
    </row>
    <row r="163" spans="3:7" x14ac:dyDescent="0.25">
      <c r="C163" s="101"/>
      <c r="D163" s="101"/>
      <c r="E163" s="101"/>
      <c r="F163" s="101"/>
      <c r="G163" s="101"/>
    </row>
    <row r="164" spans="3:7" x14ac:dyDescent="0.25">
      <c r="C164" s="101"/>
      <c r="D164" s="101"/>
      <c r="E164" s="101"/>
      <c r="F164" s="101"/>
      <c r="G164" s="101"/>
    </row>
    <row r="165" spans="3:7" x14ac:dyDescent="0.25">
      <c r="C165" s="101"/>
      <c r="D165" s="101"/>
      <c r="E165" s="101"/>
      <c r="F165" s="101"/>
      <c r="G165" s="101"/>
    </row>
    <row r="166" spans="3:7" x14ac:dyDescent="0.25">
      <c r="C166" s="101"/>
      <c r="D166" s="101"/>
      <c r="E166" s="101"/>
      <c r="F166" s="101"/>
      <c r="G166" s="101"/>
    </row>
    <row r="167" spans="3:7" x14ac:dyDescent="0.25">
      <c r="C167" s="101"/>
      <c r="D167" s="101"/>
      <c r="E167" s="101"/>
      <c r="F167" s="101"/>
      <c r="G167" s="101"/>
    </row>
    <row r="168" spans="3:7" x14ac:dyDescent="0.25">
      <c r="C168" s="101"/>
      <c r="D168" s="101"/>
      <c r="E168" s="101"/>
      <c r="F168" s="101"/>
      <c r="G168" s="101"/>
    </row>
    <row r="169" spans="3:7" x14ac:dyDescent="0.25">
      <c r="C169" s="101"/>
      <c r="D169" s="101"/>
      <c r="E169" s="101"/>
      <c r="F169" s="101"/>
      <c r="G169" s="101"/>
    </row>
    <row r="170" spans="3:7" x14ac:dyDescent="0.25">
      <c r="C170" s="101"/>
      <c r="D170" s="101"/>
      <c r="E170" s="101"/>
      <c r="F170" s="101"/>
      <c r="G170" s="101"/>
    </row>
    <row r="171" spans="3:7" x14ac:dyDescent="0.25">
      <c r="C171" s="101"/>
      <c r="D171" s="101"/>
      <c r="E171" s="101"/>
      <c r="F171" s="101"/>
      <c r="G171" s="101"/>
    </row>
    <row r="172" spans="3:7" x14ac:dyDescent="0.25">
      <c r="C172" s="101"/>
      <c r="D172" s="101"/>
      <c r="E172" s="101"/>
      <c r="F172" s="101"/>
      <c r="G172" s="101"/>
    </row>
    <row r="173" spans="3:7" x14ac:dyDescent="0.25">
      <c r="C173" s="101"/>
      <c r="D173" s="101"/>
      <c r="E173" s="101"/>
      <c r="F173" s="101"/>
      <c r="G173" s="101"/>
    </row>
    <row r="174" spans="3:7" x14ac:dyDescent="0.25">
      <c r="C174" s="101"/>
      <c r="D174" s="101"/>
      <c r="E174" s="101"/>
      <c r="F174" s="101"/>
      <c r="G174" s="101"/>
    </row>
    <row r="175" spans="3:7" x14ac:dyDescent="0.25">
      <c r="C175" s="101"/>
      <c r="D175" s="101"/>
      <c r="E175" s="101"/>
      <c r="F175" s="101"/>
      <c r="G175" s="101"/>
    </row>
    <row r="176" spans="3:7" x14ac:dyDescent="0.25">
      <c r="C176" s="101"/>
      <c r="D176" s="101"/>
      <c r="E176" s="101"/>
      <c r="F176" s="101"/>
      <c r="G176" s="101"/>
    </row>
    <row r="177" spans="3:7" x14ac:dyDescent="0.25">
      <c r="C177" s="101"/>
      <c r="D177" s="101"/>
      <c r="E177" s="101"/>
      <c r="F177" s="101"/>
      <c r="G177" s="101"/>
    </row>
    <row r="178" spans="3:7" x14ac:dyDescent="0.25">
      <c r="C178" s="101"/>
      <c r="D178" s="101"/>
      <c r="E178" s="101"/>
      <c r="F178" s="101"/>
      <c r="G178" s="101"/>
    </row>
    <row r="179" spans="3:7" x14ac:dyDescent="0.25">
      <c r="C179" s="101"/>
      <c r="D179" s="101"/>
      <c r="E179" s="101"/>
      <c r="F179" s="101"/>
      <c r="G179" s="101"/>
    </row>
    <row r="180" spans="3:7" x14ac:dyDescent="0.25">
      <c r="C180" s="101"/>
      <c r="D180" s="101"/>
      <c r="E180" s="101"/>
      <c r="F180" s="101"/>
      <c r="G180" s="101"/>
    </row>
    <row r="181" spans="3:7" x14ac:dyDescent="0.25">
      <c r="C181" s="101"/>
      <c r="D181" s="101"/>
      <c r="E181" s="101"/>
      <c r="F181" s="101"/>
      <c r="G181" s="101"/>
    </row>
    <row r="182" spans="3:7" x14ac:dyDescent="0.25">
      <c r="C182" s="101"/>
      <c r="D182" s="101"/>
      <c r="E182" s="101"/>
      <c r="F182" s="101"/>
      <c r="G182" s="101"/>
    </row>
    <row r="183" spans="3:7" x14ac:dyDescent="0.25">
      <c r="C183" s="101"/>
      <c r="D183" s="101"/>
      <c r="E183" s="101"/>
      <c r="F183" s="101"/>
      <c r="G183" s="101"/>
    </row>
    <row r="184" spans="3:7" x14ac:dyDescent="0.25">
      <c r="C184" s="101"/>
      <c r="D184" s="101"/>
      <c r="E184" s="101"/>
      <c r="F184" s="101"/>
      <c r="G184" s="101"/>
    </row>
    <row r="185" spans="3:7" x14ac:dyDescent="0.25">
      <c r="C185" s="101"/>
      <c r="D185" s="101"/>
      <c r="E185" s="101"/>
      <c r="F185" s="101"/>
      <c r="G185" s="101"/>
    </row>
    <row r="186" spans="3:7" x14ac:dyDescent="0.25">
      <c r="C186" s="101"/>
      <c r="D186" s="101"/>
      <c r="E186" s="101"/>
      <c r="F186" s="101"/>
      <c r="G186" s="101"/>
    </row>
    <row r="187" spans="3:7" x14ac:dyDescent="0.25">
      <c r="C187" s="101"/>
      <c r="D187" s="101"/>
      <c r="E187" s="101"/>
      <c r="F187" s="101"/>
      <c r="G187" s="101"/>
    </row>
    <row r="188" spans="3:7" x14ac:dyDescent="0.25">
      <c r="C188" s="101"/>
      <c r="D188" s="101"/>
      <c r="E188" s="101"/>
      <c r="F188" s="101"/>
      <c r="G188" s="101"/>
    </row>
    <row r="189" spans="3:7" x14ac:dyDescent="0.25">
      <c r="C189" s="101"/>
      <c r="D189" s="101"/>
      <c r="E189" s="101"/>
      <c r="F189" s="101"/>
      <c r="G189" s="101"/>
    </row>
    <row r="190" spans="3:7" x14ac:dyDescent="0.25">
      <c r="C190" s="101"/>
      <c r="D190" s="101"/>
      <c r="E190" s="101"/>
      <c r="F190" s="101"/>
      <c r="G190" s="101"/>
    </row>
    <row r="191" spans="3:7" x14ac:dyDescent="0.25">
      <c r="C191" s="101"/>
      <c r="D191" s="101"/>
      <c r="E191" s="101"/>
      <c r="F191" s="101"/>
      <c r="G191" s="101"/>
    </row>
    <row r="192" spans="3:7" x14ac:dyDescent="0.25">
      <c r="C192" s="101"/>
      <c r="D192" s="101"/>
      <c r="E192" s="101"/>
      <c r="F192" s="101"/>
      <c r="G192" s="101"/>
    </row>
    <row r="193" spans="3:7" x14ac:dyDescent="0.25">
      <c r="C193" s="101"/>
      <c r="D193" s="101"/>
      <c r="E193" s="101"/>
      <c r="F193" s="101"/>
      <c r="G193" s="101"/>
    </row>
    <row r="194" spans="3:7" x14ac:dyDescent="0.25">
      <c r="C194" s="101"/>
      <c r="D194" s="101"/>
      <c r="E194" s="101"/>
      <c r="F194" s="101"/>
      <c r="G194" s="101"/>
    </row>
    <row r="195" spans="3:7" x14ac:dyDescent="0.25">
      <c r="C195" s="101"/>
      <c r="D195" s="101"/>
      <c r="E195" s="101"/>
      <c r="F195" s="101"/>
      <c r="G195" s="101"/>
    </row>
    <row r="196" spans="3:7" x14ac:dyDescent="0.25">
      <c r="C196" s="101"/>
      <c r="D196" s="101"/>
      <c r="E196" s="101"/>
      <c r="F196" s="101"/>
      <c r="G196" s="101"/>
    </row>
    <row r="197" spans="3:7" x14ac:dyDescent="0.25">
      <c r="C197" s="101"/>
      <c r="D197" s="101"/>
      <c r="E197" s="101"/>
      <c r="F197" s="101"/>
      <c r="G197" s="101"/>
    </row>
    <row r="198" spans="3:7" x14ac:dyDescent="0.25">
      <c r="C198" s="101"/>
      <c r="D198" s="101"/>
      <c r="E198" s="101"/>
      <c r="F198" s="101"/>
      <c r="G198" s="101"/>
    </row>
    <row r="199" spans="3:7" x14ac:dyDescent="0.25">
      <c r="C199" s="101"/>
      <c r="D199" s="101"/>
      <c r="E199" s="101"/>
      <c r="F199" s="101"/>
      <c r="G199" s="101"/>
    </row>
    <row r="200" spans="3:7" x14ac:dyDescent="0.25">
      <c r="C200" s="101"/>
      <c r="D200" s="101"/>
      <c r="E200" s="101"/>
      <c r="F200" s="101"/>
      <c r="G200" s="101"/>
    </row>
    <row r="201" spans="3:7" x14ac:dyDescent="0.25">
      <c r="C201" s="101"/>
      <c r="D201" s="101"/>
      <c r="E201" s="101"/>
      <c r="F201" s="101"/>
      <c r="G201" s="101"/>
    </row>
    <row r="202" spans="3:7" x14ac:dyDescent="0.25">
      <c r="C202" s="101"/>
      <c r="D202" s="101"/>
      <c r="E202" s="101"/>
      <c r="F202" s="101"/>
      <c r="G202" s="101"/>
    </row>
    <row r="203" spans="3:7" x14ac:dyDescent="0.25">
      <c r="C203" s="101"/>
      <c r="D203" s="101"/>
      <c r="E203" s="101"/>
      <c r="F203" s="101"/>
      <c r="G203" s="101"/>
    </row>
    <row r="204" spans="3:7" x14ac:dyDescent="0.25">
      <c r="C204" s="101"/>
      <c r="D204" s="101"/>
      <c r="E204" s="101"/>
      <c r="F204" s="101"/>
      <c r="G204" s="101"/>
    </row>
    <row r="205" spans="3:7" x14ac:dyDescent="0.25">
      <c r="C205" s="101"/>
      <c r="D205" s="101"/>
      <c r="E205" s="101"/>
      <c r="F205" s="101"/>
      <c r="G205" s="101"/>
    </row>
    <row r="206" spans="3:7" x14ac:dyDescent="0.25">
      <c r="C206" s="101"/>
      <c r="D206" s="101"/>
      <c r="E206" s="101"/>
      <c r="F206" s="101"/>
      <c r="G206" s="101"/>
    </row>
    <row r="207" spans="3:7" x14ac:dyDescent="0.25">
      <c r="C207" s="101"/>
      <c r="D207" s="101"/>
      <c r="E207" s="101"/>
      <c r="F207" s="101"/>
      <c r="G207" s="101"/>
    </row>
    <row r="208" spans="3:7" x14ac:dyDescent="0.25">
      <c r="C208" s="101"/>
      <c r="D208" s="101"/>
      <c r="E208" s="101"/>
      <c r="F208" s="101"/>
      <c r="G208" s="101"/>
    </row>
    <row r="209" spans="3:7" x14ac:dyDescent="0.25">
      <c r="C209" s="101"/>
      <c r="D209" s="101"/>
      <c r="E209" s="101"/>
      <c r="F209" s="101"/>
      <c r="G209" s="101"/>
    </row>
    <row r="210" spans="3:7" x14ac:dyDescent="0.25">
      <c r="C210" s="101"/>
      <c r="D210" s="101"/>
      <c r="E210" s="101"/>
      <c r="F210" s="101"/>
      <c r="G210" s="101"/>
    </row>
    <row r="211" spans="3:7" x14ac:dyDescent="0.25">
      <c r="C211" s="101"/>
      <c r="D211" s="101"/>
      <c r="E211" s="101"/>
      <c r="F211" s="101"/>
      <c r="G211" s="101"/>
    </row>
    <row r="212" spans="3:7" x14ac:dyDescent="0.25">
      <c r="C212" s="101"/>
      <c r="D212" s="101"/>
      <c r="E212" s="101"/>
      <c r="F212" s="101"/>
      <c r="G212" s="101"/>
    </row>
    <row r="213" spans="3:7" x14ac:dyDescent="0.25">
      <c r="C213" s="101"/>
      <c r="D213" s="101"/>
      <c r="E213" s="101"/>
      <c r="F213" s="101"/>
      <c r="G213" s="101"/>
    </row>
    <row r="214" spans="3:7" x14ac:dyDescent="0.25">
      <c r="C214" s="101"/>
      <c r="D214" s="101"/>
      <c r="E214" s="101"/>
      <c r="F214" s="101"/>
      <c r="G214" s="101"/>
    </row>
    <row r="215" spans="3:7" x14ac:dyDescent="0.25">
      <c r="C215" s="101"/>
      <c r="D215" s="101"/>
      <c r="E215" s="101"/>
      <c r="F215" s="101"/>
      <c r="G215" s="101"/>
    </row>
    <row r="216" spans="3:7" x14ac:dyDescent="0.25">
      <c r="C216" s="101"/>
      <c r="D216" s="101"/>
      <c r="E216" s="101"/>
      <c r="F216" s="101"/>
      <c r="G216" s="101"/>
    </row>
    <row r="217" spans="3:7" x14ac:dyDescent="0.25">
      <c r="C217" s="101"/>
      <c r="D217" s="101"/>
      <c r="E217" s="101"/>
      <c r="F217" s="101"/>
      <c r="G217" s="101"/>
    </row>
    <row r="218" spans="3:7" x14ac:dyDescent="0.25">
      <c r="C218" s="101"/>
      <c r="D218" s="101"/>
      <c r="E218" s="101"/>
      <c r="F218" s="101"/>
      <c r="G218" s="101"/>
    </row>
    <row r="219" spans="3:7" x14ac:dyDescent="0.25">
      <c r="C219" s="101"/>
      <c r="D219" s="101"/>
      <c r="E219" s="101"/>
      <c r="F219" s="101"/>
      <c r="G219" s="101"/>
    </row>
    <row r="220" spans="3:7" x14ac:dyDescent="0.25">
      <c r="C220" s="101"/>
      <c r="D220" s="101"/>
      <c r="E220" s="101"/>
      <c r="F220" s="101"/>
      <c r="G220" s="101"/>
    </row>
    <row r="221" spans="3:7" x14ac:dyDescent="0.25">
      <c r="C221" s="101"/>
      <c r="D221" s="101"/>
      <c r="E221" s="101"/>
      <c r="F221" s="101"/>
      <c r="G221" s="101"/>
    </row>
    <row r="222" spans="3:7" x14ac:dyDescent="0.25">
      <c r="C222" s="101"/>
      <c r="D222" s="101"/>
      <c r="E222" s="101"/>
      <c r="F222" s="101"/>
      <c r="G222" s="101"/>
    </row>
    <row r="223" spans="3:7" x14ac:dyDescent="0.25">
      <c r="C223" s="101"/>
      <c r="D223" s="101"/>
      <c r="E223" s="101"/>
      <c r="F223" s="101"/>
      <c r="G223" s="101"/>
    </row>
    <row r="224" spans="3:7" x14ac:dyDescent="0.25">
      <c r="C224" s="101"/>
      <c r="D224" s="101"/>
      <c r="E224" s="101"/>
      <c r="F224" s="101"/>
      <c r="G224" s="101"/>
    </row>
    <row r="225" spans="3:7" x14ac:dyDescent="0.25">
      <c r="C225" s="101"/>
      <c r="D225" s="101"/>
      <c r="E225" s="101"/>
      <c r="F225" s="101"/>
      <c r="G225" s="101"/>
    </row>
    <row r="226" spans="3:7" x14ac:dyDescent="0.25">
      <c r="C226" s="101"/>
      <c r="D226" s="101"/>
      <c r="E226" s="101"/>
      <c r="F226" s="101"/>
      <c r="G226" s="101"/>
    </row>
    <row r="227" spans="3:7" x14ac:dyDescent="0.25">
      <c r="C227" s="101"/>
      <c r="D227" s="101"/>
      <c r="E227" s="101"/>
      <c r="F227" s="101"/>
      <c r="G227" s="101"/>
    </row>
    <row r="228" spans="3:7" x14ac:dyDescent="0.25">
      <c r="C228" s="101"/>
      <c r="D228" s="101"/>
      <c r="E228" s="101"/>
      <c r="F228" s="101"/>
      <c r="G228" s="101"/>
    </row>
    <row r="229" spans="3:7" x14ac:dyDescent="0.25">
      <c r="C229" s="101"/>
      <c r="D229" s="101"/>
      <c r="E229" s="101"/>
      <c r="F229" s="101"/>
      <c r="G229" s="101"/>
    </row>
    <row r="230" spans="3:7" x14ac:dyDescent="0.25">
      <c r="C230" s="101"/>
      <c r="D230" s="101"/>
      <c r="E230" s="101"/>
      <c r="F230" s="101"/>
      <c r="G230" s="101"/>
    </row>
    <row r="231" spans="3:7" x14ac:dyDescent="0.25">
      <c r="C231" s="101"/>
      <c r="D231" s="101"/>
      <c r="E231" s="101"/>
      <c r="F231" s="101"/>
      <c r="G231" s="101"/>
    </row>
    <row r="232" spans="3:7" x14ac:dyDescent="0.25">
      <c r="C232" s="101"/>
      <c r="D232" s="101"/>
      <c r="E232" s="101"/>
      <c r="F232" s="101"/>
      <c r="G232" s="101"/>
    </row>
    <row r="233" spans="3:7" x14ac:dyDescent="0.25">
      <c r="C233" s="101"/>
      <c r="D233" s="101"/>
      <c r="E233" s="101"/>
      <c r="F233" s="101"/>
      <c r="G233" s="101"/>
    </row>
    <row r="234" spans="3:7" x14ac:dyDescent="0.25">
      <c r="C234" s="101"/>
      <c r="D234" s="101"/>
      <c r="E234" s="101"/>
      <c r="F234" s="101"/>
      <c r="G234" s="101"/>
    </row>
    <row r="235" spans="3:7" x14ac:dyDescent="0.25">
      <c r="C235" s="101"/>
      <c r="D235" s="101"/>
      <c r="E235" s="101"/>
      <c r="F235" s="101"/>
      <c r="G235" s="101"/>
    </row>
    <row r="236" spans="3:7" x14ac:dyDescent="0.25">
      <c r="C236" s="101"/>
      <c r="D236" s="101"/>
      <c r="E236" s="101"/>
      <c r="F236" s="101"/>
      <c r="G236" s="101"/>
    </row>
    <row r="237" spans="3:7" x14ac:dyDescent="0.25">
      <c r="C237" s="101"/>
      <c r="D237" s="101"/>
      <c r="E237" s="101"/>
      <c r="F237" s="101"/>
      <c r="G237" s="101"/>
    </row>
    <row r="238" spans="3:7" x14ac:dyDescent="0.25">
      <c r="C238" s="101"/>
      <c r="D238" s="101"/>
      <c r="E238" s="101"/>
      <c r="F238" s="101"/>
      <c r="G238" s="101"/>
    </row>
    <row r="239" spans="3:7" x14ac:dyDescent="0.25">
      <c r="C239" s="101"/>
      <c r="D239" s="101"/>
      <c r="E239" s="101"/>
      <c r="F239" s="101"/>
      <c r="G239" s="101"/>
    </row>
    <row r="240" spans="3:7" x14ac:dyDescent="0.25">
      <c r="C240" s="101"/>
      <c r="D240" s="101"/>
      <c r="E240" s="101"/>
      <c r="F240" s="101"/>
      <c r="G240" s="101"/>
    </row>
    <row r="241" spans="3:7" x14ac:dyDescent="0.25">
      <c r="C241" s="101"/>
      <c r="D241" s="101"/>
      <c r="E241" s="101"/>
      <c r="F241" s="101"/>
      <c r="G241" s="101"/>
    </row>
    <row r="242" spans="3:7" x14ac:dyDescent="0.25">
      <c r="C242" s="101"/>
      <c r="D242" s="101"/>
      <c r="E242" s="101"/>
      <c r="F242" s="101"/>
      <c r="G242" s="101"/>
    </row>
    <row r="243" spans="3:7" x14ac:dyDescent="0.25">
      <c r="C243" s="101"/>
      <c r="D243" s="101"/>
      <c r="E243" s="101"/>
      <c r="F243" s="101"/>
      <c r="G243" s="101"/>
    </row>
    <row r="244" spans="3:7" x14ac:dyDescent="0.25">
      <c r="C244" s="101"/>
      <c r="D244" s="101"/>
      <c r="E244" s="101"/>
      <c r="F244" s="101"/>
      <c r="G244" s="101"/>
    </row>
    <row r="245" spans="3:7" x14ac:dyDescent="0.25">
      <c r="C245" s="101"/>
      <c r="D245" s="101"/>
      <c r="E245" s="101"/>
      <c r="F245" s="101"/>
      <c r="G245" s="101"/>
    </row>
    <row r="246" spans="3:7" x14ac:dyDescent="0.25">
      <c r="C246" s="101"/>
      <c r="D246" s="101"/>
      <c r="E246" s="101"/>
      <c r="F246" s="101"/>
      <c r="G246" s="101"/>
    </row>
    <row r="247" spans="3:7" x14ac:dyDescent="0.25">
      <c r="C247" s="101"/>
      <c r="D247" s="101"/>
      <c r="E247" s="101"/>
      <c r="F247" s="101"/>
      <c r="G247" s="101"/>
    </row>
    <row r="248" spans="3:7" x14ac:dyDescent="0.25">
      <c r="C248" s="101"/>
      <c r="D248" s="101"/>
      <c r="E248" s="101"/>
      <c r="F248" s="101"/>
      <c r="G248" s="101"/>
    </row>
    <row r="249" spans="3:7" x14ac:dyDescent="0.25">
      <c r="C249" s="101"/>
      <c r="D249" s="101"/>
      <c r="E249" s="101"/>
      <c r="F249" s="101"/>
      <c r="G249" s="101"/>
    </row>
    <row r="250" spans="3:7" x14ac:dyDescent="0.25">
      <c r="C250" s="101"/>
      <c r="D250" s="101"/>
      <c r="E250" s="101"/>
      <c r="F250" s="101"/>
      <c r="G250" s="101"/>
    </row>
    <row r="251" spans="3:7" x14ac:dyDescent="0.25">
      <c r="C251" s="101"/>
      <c r="D251" s="101"/>
      <c r="E251" s="101"/>
      <c r="F251" s="101"/>
      <c r="G251" s="101"/>
    </row>
    <row r="252" spans="3:7" x14ac:dyDescent="0.25">
      <c r="C252" s="101"/>
      <c r="D252" s="101"/>
      <c r="E252" s="101"/>
      <c r="F252" s="101"/>
      <c r="G252" s="101"/>
    </row>
    <row r="253" spans="3:7" x14ac:dyDescent="0.25">
      <c r="C253" s="101"/>
      <c r="D253" s="101"/>
      <c r="E253" s="101"/>
      <c r="F253" s="101"/>
      <c r="G253" s="101"/>
    </row>
    <row r="254" spans="3:7" x14ac:dyDescent="0.25">
      <c r="C254" s="101"/>
      <c r="D254" s="101"/>
      <c r="E254" s="101"/>
      <c r="F254" s="101"/>
      <c r="G254" s="101"/>
    </row>
    <row r="255" spans="3:7" x14ac:dyDescent="0.25">
      <c r="C255" s="101"/>
      <c r="D255" s="101"/>
      <c r="E255" s="101"/>
      <c r="F255" s="101"/>
      <c r="G255" s="101"/>
    </row>
    <row r="256" spans="3:7" x14ac:dyDescent="0.25">
      <c r="C256" s="101"/>
      <c r="D256" s="101"/>
      <c r="E256" s="101"/>
      <c r="F256" s="101"/>
      <c r="G256" s="101"/>
    </row>
    <row r="257" spans="3:7" x14ac:dyDescent="0.25">
      <c r="C257" s="101"/>
      <c r="D257" s="101"/>
      <c r="E257" s="101"/>
      <c r="F257" s="101"/>
      <c r="G257" s="101"/>
    </row>
    <row r="258" spans="3:7" x14ac:dyDescent="0.25">
      <c r="C258" s="101"/>
      <c r="D258" s="101"/>
      <c r="E258" s="101"/>
      <c r="F258" s="101"/>
      <c r="G258" s="101"/>
    </row>
    <row r="259" spans="3:7" x14ac:dyDescent="0.25">
      <c r="C259" s="101"/>
      <c r="D259" s="101"/>
      <c r="E259" s="101"/>
      <c r="F259" s="101"/>
      <c r="G259" s="101"/>
    </row>
    <row r="260" spans="3:7" x14ac:dyDescent="0.25">
      <c r="C260" s="101"/>
      <c r="D260" s="101"/>
      <c r="E260" s="101"/>
      <c r="F260" s="101"/>
      <c r="G260" s="101"/>
    </row>
    <row r="261" spans="3:7" x14ac:dyDescent="0.25">
      <c r="C261" s="101"/>
      <c r="D261" s="101"/>
      <c r="E261" s="101"/>
      <c r="F261" s="101"/>
      <c r="G261" s="101"/>
    </row>
    <row r="262" spans="3:7" x14ac:dyDescent="0.25">
      <c r="C262" s="101"/>
      <c r="D262" s="101"/>
      <c r="E262" s="101"/>
      <c r="F262" s="101"/>
      <c r="G262" s="101"/>
    </row>
    <row r="263" spans="3:7" x14ac:dyDescent="0.25">
      <c r="C263" s="101"/>
      <c r="D263" s="101"/>
      <c r="E263" s="101"/>
      <c r="F263" s="101"/>
      <c r="G263" s="101"/>
    </row>
    <row r="264" spans="3:7" x14ac:dyDescent="0.25">
      <c r="C264" s="101"/>
      <c r="D264" s="101"/>
      <c r="E264" s="101"/>
      <c r="F264" s="101"/>
      <c r="G264" s="101"/>
    </row>
    <row r="265" spans="3:7" x14ac:dyDescent="0.25">
      <c r="C265" s="101"/>
      <c r="D265" s="101"/>
      <c r="E265" s="101"/>
      <c r="F265" s="101"/>
      <c r="G265" s="101"/>
    </row>
    <row r="266" spans="3:7" x14ac:dyDescent="0.25">
      <c r="C266" s="101"/>
      <c r="D266" s="101"/>
      <c r="E266" s="101"/>
      <c r="F266" s="101"/>
      <c r="G266" s="101"/>
    </row>
    <row r="267" spans="3:7" x14ac:dyDescent="0.25">
      <c r="C267" s="101"/>
      <c r="D267" s="101"/>
      <c r="E267" s="101"/>
      <c r="F267" s="101"/>
      <c r="G267" s="101"/>
    </row>
    <row r="268" spans="3:7" x14ac:dyDescent="0.25">
      <c r="C268" s="101"/>
      <c r="D268" s="101"/>
      <c r="E268" s="101"/>
      <c r="F268" s="101"/>
      <c r="G268" s="101"/>
    </row>
    <row r="269" spans="3:7" x14ac:dyDescent="0.25">
      <c r="C269" s="101"/>
      <c r="D269" s="101"/>
      <c r="E269" s="101"/>
      <c r="F269" s="101"/>
      <c r="G269" s="101"/>
    </row>
    <row r="270" spans="3:7" x14ac:dyDescent="0.25">
      <c r="C270" s="101"/>
      <c r="D270" s="101"/>
      <c r="E270" s="101"/>
      <c r="F270" s="101"/>
      <c r="G270" s="101"/>
    </row>
    <row r="271" spans="3:7" x14ac:dyDescent="0.25">
      <c r="C271" s="101"/>
      <c r="D271" s="101"/>
      <c r="E271" s="101"/>
      <c r="F271" s="101"/>
      <c r="G271" s="101"/>
    </row>
    <row r="272" spans="3:7" x14ac:dyDescent="0.25">
      <c r="C272" s="101"/>
      <c r="D272" s="101"/>
      <c r="E272" s="101"/>
      <c r="F272" s="101"/>
      <c r="G272" s="101"/>
    </row>
    <row r="273" spans="3:7" x14ac:dyDescent="0.25">
      <c r="C273" s="101"/>
      <c r="D273" s="101"/>
      <c r="E273" s="101"/>
      <c r="F273" s="101"/>
      <c r="G273" s="101"/>
    </row>
    <row r="274" spans="3:7" x14ac:dyDescent="0.25">
      <c r="C274" s="101"/>
      <c r="D274" s="101"/>
      <c r="E274" s="101"/>
      <c r="F274" s="101"/>
      <c r="G274" s="101"/>
    </row>
    <row r="275" spans="3:7" x14ac:dyDescent="0.25">
      <c r="C275" s="101"/>
      <c r="D275" s="101"/>
      <c r="E275" s="101"/>
      <c r="F275" s="101"/>
      <c r="G275" s="101"/>
    </row>
    <row r="276" spans="3:7" x14ac:dyDescent="0.25">
      <c r="C276" s="101"/>
      <c r="D276" s="101"/>
      <c r="E276" s="101"/>
      <c r="F276" s="101"/>
      <c r="G276" s="101"/>
    </row>
    <row r="277" spans="3:7" x14ac:dyDescent="0.25">
      <c r="C277" s="101"/>
      <c r="D277" s="101"/>
      <c r="E277" s="101"/>
      <c r="F277" s="101"/>
      <c r="G277" s="101"/>
    </row>
    <row r="278" spans="3:7" x14ac:dyDescent="0.25">
      <c r="C278" s="101"/>
      <c r="D278" s="101"/>
      <c r="E278" s="101"/>
      <c r="F278" s="101"/>
      <c r="G278" s="101"/>
    </row>
    <row r="279" spans="3:7" x14ac:dyDescent="0.25">
      <c r="C279" s="101"/>
      <c r="D279" s="101"/>
      <c r="E279" s="101"/>
      <c r="F279" s="101"/>
      <c r="G279" s="101"/>
    </row>
    <row r="280" spans="3:7" x14ac:dyDescent="0.25">
      <c r="C280" s="101"/>
      <c r="D280" s="101"/>
      <c r="E280" s="101"/>
      <c r="F280" s="101"/>
      <c r="G280" s="101"/>
    </row>
    <row r="281" spans="3:7" x14ac:dyDescent="0.25">
      <c r="C281" s="101"/>
      <c r="D281" s="101"/>
      <c r="E281" s="101"/>
      <c r="F281" s="101"/>
      <c r="G281" s="101"/>
    </row>
    <row r="282" spans="3:7" x14ac:dyDescent="0.25">
      <c r="C282" s="101"/>
      <c r="D282" s="101"/>
      <c r="E282" s="101"/>
      <c r="F282" s="101"/>
      <c r="G282" s="101"/>
    </row>
    <row r="283" spans="3:7" x14ac:dyDescent="0.25">
      <c r="C283" s="101"/>
      <c r="D283" s="101"/>
      <c r="E283" s="101"/>
      <c r="F283" s="101"/>
      <c r="G283" s="101"/>
    </row>
    <row r="284" spans="3:7" x14ac:dyDescent="0.25">
      <c r="C284" s="101"/>
      <c r="D284" s="101"/>
      <c r="E284" s="101"/>
      <c r="F284" s="101"/>
      <c r="G284" s="101"/>
    </row>
    <row r="285" spans="3:7" x14ac:dyDescent="0.25">
      <c r="C285" s="101"/>
      <c r="D285" s="101"/>
      <c r="E285" s="101"/>
      <c r="F285" s="101"/>
      <c r="G285" s="101"/>
    </row>
    <row r="286" spans="3:7" x14ac:dyDescent="0.25">
      <c r="C286" s="101"/>
      <c r="D286" s="101"/>
      <c r="E286" s="101"/>
      <c r="F286" s="101"/>
      <c r="G286" s="101"/>
    </row>
    <row r="287" spans="3:7" x14ac:dyDescent="0.25">
      <c r="C287" s="101"/>
      <c r="D287" s="101"/>
      <c r="E287" s="101"/>
      <c r="F287" s="101"/>
      <c r="G287" s="101"/>
    </row>
    <row r="288" spans="3:7" x14ac:dyDescent="0.25">
      <c r="C288" s="101"/>
      <c r="D288" s="101"/>
      <c r="E288" s="101"/>
      <c r="F288" s="101"/>
      <c r="G288" s="101"/>
    </row>
    <row r="289" spans="3:7" x14ac:dyDescent="0.25">
      <c r="C289" s="101"/>
      <c r="D289" s="101"/>
      <c r="E289" s="101"/>
      <c r="F289" s="101"/>
      <c r="G289" s="101"/>
    </row>
    <row r="290" spans="3:7" x14ac:dyDescent="0.25">
      <c r="C290" s="101"/>
      <c r="D290" s="101"/>
      <c r="E290" s="101"/>
      <c r="F290" s="101"/>
      <c r="G290" s="101"/>
    </row>
    <row r="291" spans="3:7" x14ac:dyDescent="0.25">
      <c r="C291" s="101"/>
      <c r="D291" s="101"/>
      <c r="E291" s="101"/>
      <c r="F291" s="101"/>
      <c r="G291" s="101"/>
    </row>
    <row r="292" spans="3:7" x14ac:dyDescent="0.25">
      <c r="C292" s="101"/>
      <c r="D292" s="101"/>
      <c r="E292" s="101"/>
      <c r="F292" s="101"/>
      <c r="G292" s="101"/>
    </row>
    <row r="293" spans="3:7" x14ac:dyDescent="0.25">
      <c r="C293" s="101"/>
      <c r="D293" s="101"/>
      <c r="E293" s="101"/>
      <c r="F293" s="101"/>
      <c r="G293" s="101"/>
    </row>
    <row r="294" spans="3:7" x14ac:dyDescent="0.25">
      <c r="C294" s="101"/>
      <c r="D294" s="101"/>
      <c r="E294" s="101"/>
      <c r="F294" s="101"/>
      <c r="G294" s="101"/>
    </row>
    <row r="295" spans="3:7" x14ac:dyDescent="0.25">
      <c r="C295" s="101"/>
      <c r="D295" s="101"/>
      <c r="E295" s="101"/>
      <c r="F295" s="101"/>
      <c r="G295" s="101"/>
    </row>
    <row r="296" spans="3:7" x14ac:dyDescent="0.25">
      <c r="C296" s="101"/>
      <c r="D296" s="101"/>
      <c r="E296" s="101"/>
      <c r="F296" s="101"/>
      <c r="G296" s="101"/>
    </row>
    <row r="297" spans="3:7" x14ac:dyDescent="0.25">
      <c r="C297" s="101"/>
      <c r="D297" s="101"/>
      <c r="E297" s="101"/>
      <c r="F297" s="101"/>
      <c r="G297" s="101"/>
    </row>
    <row r="298" spans="3:7" x14ac:dyDescent="0.25">
      <c r="C298" s="101"/>
      <c r="D298" s="101"/>
      <c r="E298" s="101"/>
      <c r="F298" s="101"/>
      <c r="G298" s="101"/>
    </row>
    <row r="299" spans="3:7" x14ac:dyDescent="0.25">
      <c r="C299" s="101"/>
      <c r="D299" s="101"/>
      <c r="E299" s="101"/>
      <c r="F299" s="101"/>
      <c r="G299" s="101"/>
    </row>
    <row r="300" spans="3:7" x14ac:dyDescent="0.25">
      <c r="C300" s="101"/>
      <c r="D300" s="101"/>
      <c r="E300" s="101"/>
      <c r="F300" s="101"/>
      <c r="G300" s="101"/>
    </row>
    <row r="301" spans="3:7" x14ac:dyDescent="0.25">
      <c r="C301" s="101"/>
      <c r="D301" s="101"/>
      <c r="E301" s="101"/>
      <c r="F301" s="101"/>
      <c r="G301" s="101"/>
    </row>
    <row r="302" spans="3:7" x14ac:dyDescent="0.25">
      <c r="C302" s="101"/>
      <c r="D302" s="101"/>
      <c r="E302" s="101"/>
      <c r="F302" s="101"/>
      <c r="G302" s="101"/>
    </row>
    <row r="303" spans="3:7" x14ac:dyDescent="0.25">
      <c r="C303" s="101"/>
      <c r="D303" s="101"/>
      <c r="E303" s="101"/>
      <c r="F303" s="101"/>
      <c r="G303" s="101"/>
    </row>
    <row r="304" spans="3:7" x14ac:dyDescent="0.25">
      <c r="C304" s="101"/>
      <c r="D304" s="101"/>
      <c r="E304" s="101"/>
      <c r="F304" s="101"/>
      <c r="G304" s="101"/>
    </row>
    <row r="305" spans="3:7" x14ac:dyDescent="0.25">
      <c r="C305" s="101"/>
      <c r="D305" s="101"/>
      <c r="E305" s="101"/>
      <c r="F305" s="101"/>
      <c r="G305" s="101"/>
    </row>
    <row r="306" spans="3:7" x14ac:dyDescent="0.25">
      <c r="C306" s="101"/>
      <c r="D306" s="101"/>
      <c r="E306" s="101"/>
      <c r="F306" s="101"/>
      <c r="G306" s="101"/>
    </row>
    <row r="307" spans="3:7" x14ac:dyDescent="0.25">
      <c r="C307" s="101"/>
      <c r="D307" s="101"/>
      <c r="E307" s="101"/>
      <c r="F307" s="101"/>
      <c r="G307" s="101"/>
    </row>
    <row r="308" spans="3:7" x14ac:dyDescent="0.25">
      <c r="C308" s="101"/>
      <c r="D308" s="101"/>
      <c r="E308" s="101"/>
      <c r="F308" s="101"/>
      <c r="G308" s="101"/>
    </row>
    <row r="309" spans="3:7" x14ac:dyDescent="0.25">
      <c r="C309" s="101"/>
      <c r="D309" s="101"/>
      <c r="E309" s="101"/>
      <c r="F309" s="101"/>
      <c r="G309" s="101"/>
    </row>
    <row r="310" spans="3:7" x14ac:dyDescent="0.25">
      <c r="C310" s="101"/>
      <c r="D310" s="101"/>
      <c r="E310" s="101"/>
      <c r="F310" s="101"/>
      <c r="G310" s="101"/>
    </row>
    <row r="311" spans="3:7" x14ac:dyDescent="0.25">
      <c r="C311" s="101"/>
      <c r="D311" s="101"/>
      <c r="E311" s="101"/>
      <c r="F311" s="101"/>
      <c r="G311" s="101"/>
    </row>
    <row r="312" spans="3:7" x14ac:dyDescent="0.25">
      <c r="C312" s="101"/>
      <c r="D312" s="101"/>
      <c r="E312" s="101"/>
      <c r="F312" s="101"/>
      <c r="G312" s="101"/>
    </row>
    <row r="313" spans="3:7" x14ac:dyDescent="0.25">
      <c r="C313" s="101"/>
      <c r="D313" s="101"/>
      <c r="E313" s="101"/>
      <c r="F313" s="101"/>
      <c r="G313" s="101"/>
    </row>
    <row r="314" spans="3:7" x14ac:dyDescent="0.25">
      <c r="C314" s="101"/>
      <c r="D314" s="101"/>
      <c r="E314" s="101"/>
      <c r="F314" s="101"/>
      <c r="G314" s="101"/>
    </row>
    <row r="315" spans="3:7" x14ac:dyDescent="0.25">
      <c r="C315" s="101"/>
      <c r="D315" s="101"/>
      <c r="E315" s="101"/>
      <c r="F315" s="101"/>
      <c r="G315" s="101"/>
    </row>
    <row r="316" spans="3:7" x14ac:dyDescent="0.25">
      <c r="C316" s="101"/>
      <c r="D316" s="101"/>
      <c r="E316" s="101"/>
      <c r="F316" s="101"/>
      <c r="G316" s="101"/>
    </row>
    <row r="317" spans="3:7" x14ac:dyDescent="0.25">
      <c r="C317" s="101"/>
      <c r="D317" s="101"/>
      <c r="E317" s="101"/>
      <c r="F317" s="101"/>
      <c r="G317" s="101"/>
    </row>
    <row r="318" spans="3:7" x14ac:dyDescent="0.25">
      <c r="C318" s="101"/>
      <c r="D318" s="101"/>
      <c r="E318" s="101"/>
      <c r="F318" s="101"/>
      <c r="G318" s="101"/>
    </row>
    <row r="319" spans="3:7" x14ac:dyDescent="0.25">
      <c r="C319" s="101"/>
      <c r="D319" s="101"/>
      <c r="E319" s="101"/>
      <c r="F319" s="101"/>
      <c r="G319" s="101"/>
    </row>
    <row r="320" spans="3:7" x14ac:dyDescent="0.25">
      <c r="C320" s="101"/>
      <c r="D320" s="101"/>
      <c r="E320" s="101"/>
      <c r="F320" s="101"/>
      <c r="G320" s="101"/>
    </row>
    <row r="321" spans="3:7" x14ac:dyDescent="0.25">
      <c r="C321" s="101"/>
      <c r="D321" s="101"/>
      <c r="E321" s="101"/>
      <c r="F321" s="101"/>
      <c r="G321" s="101"/>
    </row>
    <row r="322" spans="3:7" x14ac:dyDescent="0.25">
      <c r="C322" s="101"/>
      <c r="D322" s="101"/>
      <c r="E322" s="101"/>
      <c r="F322" s="101"/>
      <c r="G322" s="101"/>
    </row>
    <row r="323" spans="3:7" x14ac:dyDescent="0.25">
      <c r="C323" s="101"/>
      <c r="D323" s="101"/>
      <c r="E323" s="101"/>
      <c r="F323" s="101"/>
      <c r="G323" s="101"/>
    </row>
    <row r="324" spans="3:7" x14ac:dyDescent="0.25">
      <c r="C324" s="101"/>
      <c r="D324" s="101"/>
      <c r="E324" s="101"/>
      <c r="F324" s="101"/>
      <c r="G324" s="101"/>
    </row>
    <row r="325" spans="3:7" x14ac:dyDescent="0.25">
      <c r="C325" s="101"/>
      <c r="D325" s="101"/>
      <c r="E325" s="101"/>
      <c r="F325" s="101"/>
      <c r="G325" s="101"/>
    </row>
    <row r="326" spans="3:7" x14ac:dyDescent="0.25">
      <c r="C326" s="101"/>
      <c r="D326" s="101"/>
      <c r="E326" s="101"/>
      <c r="F326" s="101"/>
      <c r="G326" s="101"/>
    </row>
    <row r="327" spans="3:7" x14ac:dyDescent="0.25">
      <c r="C327" s="101"/>
      <c r="D327" s="101"/>
      <c r="E327" s="101"/>
      <c r="F327" s="101"/>
      <c r="G327" s="101"/>
    </row>
    <row r="328" spans="3:7" x14ac:dyDescent="0.25">
      <c r="C328" s="101"/>
      <c r="D328" s="101"/>
      <c r="E328" s="101"/>
      <c r="F328" s="101"/>
      <c r="G328" s="101"/>
    </row>
    <row r="329" spans="3:7" x14ac:dyDescent="0.25">
      <c r="C329" s="101"/>
      <c r="D329" s="101"/>
      <c r="E329" s="101"/>
      <c r="F329" s="101"/>
      <c r="G329" s="101"/>
    </row>
    <row r="330" spans="3:7" x14ac:dyDescent="0.25">
      <c r="C330" s="101"/>
      <c r="D330" s="101"/>
      <c r="E330" s="101"/>
      <c r="F330" s="101"/>
      <c r="G330" s="101"/>
    </row>
    <row r="331" spans="3:7" x14ac:dyDescent="0.25">
      <c r="C331" s="101"/>
      <c r="D331" s="101"/>
      <c r="E331" s="101"/>
      <c r="F331" s="101"/>
      <c r="G331" s="101"/>
    </row>
    <row r="332" spans="3:7" x14ac:dyDescent="0.25">
      <c r="C332" s="101"/>
      <c r="D332" s="101"/>
      <c r="E332" s="101"/>
      <c r="F332" s="101"/>
      <c r="G332" s="101"/>
    </row>
    <row r="333" spans="3:7" x14ac:dyDescent="0.25">
      <c r="C333" s="101"/>
      <c r="D333" s="101"/>
      <c r="E333" s="101"/>
      <c r="F333" s="101"/>
      <c r="G333" s="101"/>
    </row>
    <row r="334" spans="3:7" x14ac:dyDescent="0.25">
      <c r="C334" s="101"/>
      <c r="D334" s="101"/>
      <c r="E334" s="101"/>
      <c r="F334" s="101"/>
      <c r="G334" s="101"/>
    </row>
    <row r="335" spans="3:7" x14ac:dyDescent="0.25">
      <c r="C335" s="101"/>
      <c r="D335" s="101"/>
      <c r="E335" s="101"/>
      <c r="F335" s="101"/>
      <c r="G335" s="101"/>
    </row>
    <row r="336" spans="3:7" x14ac:dyDescent="0.25">
      <c r="C336" s="101"/>
      <c r="D336" s="101"/>
      <c r="E336" s="101"/>
      <c r="F336" s="101"/>
      <c r="G336" s="101"/>
    </row>
    <row r="337" spans="3:7" x14ac:dyDescent="0.25">
      <c r="C337" s="101"/>
      <c r="D337" s="101"/>
      <c r="E337" s="101"/>
      <c r="F337" s="101"/>
      <c r="G337" s="101"/>
    </row>
    <row r="338" spans="3:7" x14ac:dyDescent="0.25">
      <c r="C338" s="101"/>
      <c r="D338" s="101"/>
      <c r="E338" s="101"/>
      <c r="F338" s="101"/>
      <c r="G338" s="101"/>
    </row>
    <row r="339" spans="3:7" x14ac:dyDescent="0.25">
      <c r="C339" s="101"/>
      <c r="D339" s="101"/>
      <c r="E339" s="101"/>
      <c r="F339" s="101"/>
      <c r="G339" s="101"/>
    </row>
    <row r="340" spans="3:7" x14ac:dyDescent="0.25">
      <c r="C340" s="101"/>
      <c r="D340" s="101"/>
      <c r="E340" s="101"/>
      <c r="F340" s="101"/>
      <c r="G340" s="101"/>
    </row>
    <row r="341" spans="3:7" x14ac:dyDescent="0.25">
      <c r="C341" s="101"/>
      <c r="D341" s="101"/>
      <c r="E341" s="101"/>
      <c r="F341" s="101"/>
      <c r="G341" s="101"/>
    </row>
    <row r="342" spans="3:7" x14ac:dyDescent="0.25">
      <c r="C342" s="101"/>
      <c r="D342" s="101"/>
      <c r="E342" s="101"/>
      <c r="F342" s="101"/>
      <c r="G342" s="101"/>
    </row>
    <row r="343" spans="3:7" x14ac:dyDescent="0.25">
      <c r="C343" s="101"/>
      <c r="D343" s="101"/>
      <c r="E343" s="101"/>
      <c r="F343" s="101"/>
      <c r="G343" s="101"/>
    </row>
    <row r="344" spans="3:7" x14ac:dyDescent="0.25">
      <c r="C344" s="101"/>
      <c r="D344" s="101"/>
      <c r="E344" s="101"/>
      <c r="F344" s="101"/>
      <c r="G344" s="101"/>
    </row>
    <row r="345" spans="3:7" x14ac:dyDescent="0.25">
      <c r="C345" s="101"/>
      <c r="D345" s="101"/>
      <c r="E345" s="101"/>
      <c r="F345" s="101"/>
      <c r="G345" s="101"/>
    </row>
    <row r="346" spans="3:7" x14ac:dyDescent="0.25">
      <c r="C346" s="101"/>
      <c r="D346" s="101"/>
      <c r="E346" s="101"/>
      <c r="F346" s="101"/>
      <c r="G346" s="101"/>
    </row>
    <row r="347" spans="3:7" x14ac:dyDescent="0.25">
      <c r="C347" s="101"/>
      <c r="D347" s="101"/>
      <c r="E347" s="101"/>
      <c r="F347" s="101"/>
      <c r="G347" s="101"/>
    </row>
    <row r="348" spans="3:7" x14ac:dyDescent="0.25">
      <c r="C348" s="101"/>
      <c r="D348" s="101"/>
      <c r="E348" s="101"/>
      <c r="F348" s="101"/>
      <c r="G348" s="101"/>
    </row>
    <row r="349" spans="3:7" x14ac:dyDescent="0.25">
      <c r="C349" s="101"/>
      <c r="D349" s="101"/>
      <c r="E349" s="101"/>
      <c r="F349" s="101"/>
      <c r="G349" s="101"/>
    </row>
    <row r="350" spans="3:7" x14ac:dyDescent="0.25">
      <c r="C350" s="101"/>
      <c r="D350" s="101"/>
      <c r="E350" s="101"/>
      <c r="F350" s="101"/>
      <c r="G350" s="101"/>
    </row>
    <row r="351" spans="3:7" x14ac:dyDescent="0.25">
      <c r="C351" s="101"/>
      <c r="D351" s="101"/>
      <c r="E351" s="101"/>
      <c r="F351" s="101"/>
      <c r="G351" s="101"/>
    </row>
    <row r="352" spans="3:7" x14ac:dyDescent="0.25">
      <c r="C352" s="101"/>
      <c r="D352" s="101"/>
      <c r="E352" s="101"/>
      <c r="F352" s="101"/>
      <c r="G352" s="101"/>
    </row>
    <row r="353" spans="3:7" x14ac:dyDescent="0.25">
      <c r="C353" s="101"/>
      <c r="D353" s="101"/>
      <c r="E353" s="101"/>
      <c r="F353" s="101"/>
      <c r="G353" s="101"/>
    </row>
    <row r="354" spans="3:7" x14ac:dyDescent="0.25">
      <c r="C354" s="101"/>
      <c r="D354" s="101"/>
      <c r="E354" s="101"/>
      <c r="F354" s="101"/>
      <c r="G354" s="101"/>
    </row>
    <row r="355" spans="3:7" x14ac:dyDescent="0.25">
      <c r="C355" s="101"/>
      <c r="D355" s="101"/>
      <c r="E355" s="101"/>
      <c r="F355" s="101"/>
      <c r="G355" s="101"/>
    </row>
    <row r="356" spans="3:7" x14ac:dyDescent="0.25">
      <c r="C356" s="101"/>
      <c r="D356" s="101"/>
      <c r="E356" s="101"/>
      <c r="F356" s="101"/>
      <c r="G356" s="10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D7DD-DDCE-42DD-B01D-4DE54CB009AF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1"/>
      <c r="B1" s="162" t="s">
        <v>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x14ac:dyDescent="0.25">
      <c r="A2" s="161"/>
      <c r="B2" s="161"/>
      <c r="C2" s="161" t="s">
        <v>144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x14ac:dyDescent="0.25">
      <c r="A3" s="161"/>
      <c r="B3" s="161"/>
      <c r="C3" s="161"/>
      <c r="D3" s="98" t="s">
        <v>117</v>
      </c>
      <c r="E3" s="99" t="s">
        <v>118</v>
      </c>
      <c r="F3" s="99" t="s">
        <v>119</v>
      </c>
      <c r="G3" s="99" t="s">
        <v>120</v>
      </c>
      <c r="H3" s="99" t="s">
        <v>121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x14ac:dyDescent="0.25">
      <c r="A4" s="161"/>
      <c r="B4" s="161"/>
      <c r="C4" s="161"/>
      <c r="D4" s="98">
        <f>VLOOKUP($B$1,'ICF SLR Lookup'!$A$5:$F$7,2,FALSE)</f>
        <v>5.0204760649369504E-2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0.20014414173847508</v>
      </c>
      <c r="H4" s="98">
        <f>VLOOKUP($B$1,'ICF SLR Lookup'!$A$5:$F$7,6,FALSE)</f>
        <v>0.23477832540634516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x14ac:dyDescent="0.25">
      <c r="A6" s="161"/>
      <c r="B6" s="163"/>
      <c r="C6" s="164" t="s">
        <v>145</v>
      </c>
      <c r="D6" s="164" t="s">
        <v>146</v>
      </c>
      <c r="E6" s="164" t="s">
        <v>118</v>
      </c>
      <c r="F6" s="164" t="s">
        <v>119</v>
      </c>
      <c r="G6" s="164" t="s">
        <v>120</v>
      </c>
      <c r="H6" s="164" t="s">
        <v>121</v>
      </c>
      <c r="I6" s="161"/>
      <c r="J6" s="165" t="s">
        <v>147</v>
      </c>
      <c r="K6" s="166" t="s">
        <v>148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x14ac:dyDescent="0.25">
      <c r="A7" s="161"/>
      <c r="B7" s="161">
        <v>1950</v>
      </c>
      <c r="C7" s="167">
        <v>-0.5</v>
      </c>
      <c r="D7" s="168"/>
      <c r="E7" s="168"/>
      <c r="F7" s="168"/>
      <c r="G7" s="168"/>
      <c r="H7" s="168"/>
      <c r="I7" s="167"/>
      <c r="J7" s="167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x14ac:dyDescent="0.25">
      <c r="A8" s="161"/>
      <c r="B8" s="161">
        <v>1955</v>
      </c>
      <c r="C8" s="167">
        <v>-0.5</v>
      </c>
      <c r="D8" s="168"/>
      <c r="E8" s="168"/>
      <c r="F8" s="168"/>
      <c r="G8" s="168"/>
      <c r="H8" s="168"/>
      <c r="I8" s="167"/>
      <c r="J8" s="167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x14ac:dyDescent="0.25">
      <c r="A9" s="161"/>
      <c r="B9" s="161">
        <v>1960</v>
      </c>
      <c r="C9" s="167">
        <v>-0.7</v>
      </c>
      <c r="D9" s="168"/>
      <c r="E9" s="168"/>
      <c r="F9" s="168"/>
      <c r="G9" s="168"/>
      <c r="H9" s="168"/>
      <c r="I9" s="167"/>
      <c r="J9" s="167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x14ac:dyDescent="0.25">
      <c r="A10" s="161"/>
      <c r="B10" s="161">
        <v>1965</v>
      </c>
      <c r="C10" s="167">
        <v>-0.5</v>
      </c>
      <c r="D10" s="168"/>
      <c r="E10" s="168"/>
      <c r="F10" s="168"/>
      <c r="G10" s="168"/>
      <c r="H10" s="168"/>
      <c r="I10" s="167"/>
      <c r="J10" s="167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x14ac:dyDescent="0.25">
      <c r="A11" s="161"/>
      <c r="B11" s="161">
        <v>1970</v>
      </c>
      <c r="C11" s="167">
        <v>-0.5</v>
      </c>
      <c r="D11" s="168"/>
      <c r="E11" s="168"/>
      <c r="F11" s="168"/>
      <c r="G11" s="168"/>
      <c r="H11" s="168"/>
      <c r="I11" s="167"/>
      <c r="J11" s="167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x14ac:dyDescent="0.25">
      <c r="A12" s="161"/>
      <c r="B12" s="161">
        <v>1975</v>
      </c>
      <c r="C12" s="167">
        <v>-0.5</v>
      </c>
      <c r="D12" s="168"/>
      <c r="E12" s="168"/>
      <c r="F12" s="168"/>
      <c r="G12" s="168"/>
      <c r="H12" s="168"/>
      <c r="I12" s="167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x14ac:dyDescent="0.25">
      <c r="A13" s="161"/>
      <c r="B13" s="161">
        <v>1980</v>
      </c>
      <c r="C13" s="167">
        <v>-0.5</v>
      </c>
      <c r="D13" s="167"/>
      <c r="E13" s="167"/>
      <c r="F13" s="167"/>
      <c r="G13" s="167"/>
      <c r="H13" s="167"/>
      <c r="I13" s="167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x14ac:dyDescent="0.25">
      <c r="A14" s="161"/>
      <c r="B14" s="161">
        <v>1985</v>
      </c>
      <c r="C14" s="167">
        <v>-0.2</v>
      </c>
      <c r="D14" s="168"/>
      <c r="E14" s="167"/>
      <c r="F14" s="167"/>
      <c r="G14" s="167"/>
      <c r="H14" s="167"/>
      <c r="I14" s="167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x14ac:dyDescent="0.25">
      <c r="A15" s="161"/>
      <c r="B15" s="161">
        <v>1990</v>
      </c>
      <c r="C15" s="167">
        <f>HLOOKUP(B15,'CO2 and Temp Alt 0 Alt 1'!$J$1:$DP$5,5,FALSE)</f>
        <v>0.57380192500000005</v>
      </c>
      <c r="D15" s="167"/>
      <c r="E15" s="167">
        <f>AVERAGE(C9:C14)</f>
        <v>-0.48333333333333339</v>
      </c>
      <c r="F15" s="167">
        <f>E15*E15</f>
        <v>0.23361111111111116</v>
      </c>
      <c r="G15" s="167">
        <f>AVERAGE($C$7:C15)</f>
        <v>-0.3695775638888889</v>
      </c>
      <c r="H15" s="167">
        <f>G15*G15</f>
        <v>0.13658757573004576</v>
      </c>
      <c r="I15" s="167"/>
      <c r="J15" s="167">
        <f>(SUMPRODUCT(E15:H15,$E$4:$H$4)+$D$4)*100</f>
        <v>0.8303778620243889</v>
      </c>
      <c r="K15" s="169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x14ac:dyDescent="0.25">
      <c r="A16" s="161"/>
      <c r="B16" s="161">
        <v>1995</v>
      </c>
      <c r="C16" s="167">
        <f>HLOOKUP(B16,'CO2 and Temp Alt 0 Alt 1'!$J$1:$DP$5,5,FALSE)</f>
        <v>0.47903165399999997</v>
      </c>
      <c r="D16" s="167"/>
      <c r="E16" s="167">
        <f>AVERAGE(C10:C15)</f>
        <v>-0.2710330125</v>
      </c>
      <c r="F16" s="167">
        <f>E16*E16</f>
        <v>7.3458893864825153E-2</v>
      </c>
      <c r="G16" s="167">
        <f>AVERAGE($C$7:C16)</f>
        <v>-0.28471664210000003</v>
      </c>
      <c r="H16" s="167">
        <f>G16*G16</f>
        <v>8.1063566288699512E-2</v>
      </c>
      <c r="I16" s="167"/>
      <c r="J16" s="167">
        <f t="shared" ref="J16:J36" si="0">(SUMPRODUCT(E16:H16,$E$4:$H$4)+$D$4)*100</f>
        <v>1.2252361022331542</v>
      </c>
      <c r="K16" s="169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x14ac:dyDescent="0.25">
      <c r="A17" s="161"/>
      <c r="B17" s="161">
        <v>2000</v>
      </c>
      <c r="C17" s="167">
        <f>HLOOKUP(B17,'CO2 and Temp Alt 0 Alt 1'!$J$1:$DP$5,5,FALSE)</f>
        <v>0.69519793399999996</v>
      </c>
      <c r="D17" s="167"/>
      <c r="E17" s="167">
        <f>AVERAGE(C11:C16)</f>
        <v>-0.10786107016666668</v>
      </c>
      <c r="F17" s="167">
        <f>E17*E17</f>
        <v>1.1634010457498593E-2</v>
      </c>
      <c r="G17" s="167">
        <f>AVERAGE($C$7:C17)</f>
        <v>-0.19563349881818184</v>
      </c>
      <c r="H17" s="167">
        <f>G17*G17</f>
        <v>3.8272465859843556E-2</v>
      </c>
      <c r="I17" s="167"/>
      <c r="J17" s="167">
        <f t="shared" si="0"/>
        <v>2.003540737685511</v>
      </c>
      <c r="K17" s="169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x14ac:dyDescent="0.25">
      <c r="A18" s="161"/>
      <c r="B18" s="161">
        <v>2005</v>
      </c>
      <c r="C18" s="167">
        <f>HLOOKUP(B18,'CO2 and Temp Alt 0 Alt 1'!$J$1:$DP$5,5,FALSE)</f>
        <v>0.78674854800000005</v>
      </c>
      <c r="D18" s="167"/>
      <c r="E18" s="167">
        <f>AVERAGE(C12:C17)</f>
        <v>9.13385855E-2</v>
      </c>
      <c r="F18" s="167">
        <f>E18*E18</f>
        <v>8.34273720114081E-3</v>
      </c>
      <c r="G18" s="167">
        <f>AVERAGE($C$7:C18)</f>
        <v>-0.11376832825000004</v>
      </c>
      <c r="H18" s="167">
        <f>G18*G18</f>
        <v>1.2943232512799756E-2</v>
      </c>
      <c r="I18" s="167"/>
      <c r="J18" s="167">
        <f t="shared" si="0"/>
        <v>3.0473486689452227</v>
      </c>
      <c r="K18" s="169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x14ac:dyDescent="0.25">
      <c r="A19" s="161"/>
      <c r="B19" s="161">
        <v>2010</v>
      </c>
      <c r="C19" s="167">
        <f>HLOOKUP(B19,'CO2 and Temp Alt 0 Alt 1'!$J$1:$DP$5,5,FALSE)</f>
        <v>0.87702149900000004</v>
      </c>
      <c r="D19" s="167"/>
      <c r="E19" s="167">
        <f>AVERAGE(C13:C18)</f>
        <v>0.30579667683333334</v>
      </c>
      <c r="F19" s="167">
        <f>E19*E19</f>
        <v>9.3511607562310112E-2</v>
      </c>
      <c r="G19" s="167">
        <f>AVERAGE($C$7:C19)</f>
        <v>-3.7553726153846181E-2</v>
      </c>
      <c r="H19" s="167">
        <f>G19*G19</f>
        <v>1.4102823480380707E-3</v>
      </c>
      <c r="I19" s="167"/>
      <c r="J19" s="167">
        <f t="shared" si="0"/>
        <v>4.3019706087248739</v>
      </c>
      <c r="K19" s="169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x14ac:dyDescent="0.25">
      <c r="A20" s="161"/>
      <c r="B20" s="161">
        <v>2015</v>
      </c>
      <c r="C20" s="167">
        <f>HLOOKUP(B20,'CO2 and Temp Alt 0 Alt 1'!$J$1:$DP$5,5,FALSE)</f>
        <v>1.001775485</v>
      </c>
      <c r="D20" s="167"/>
      <c r="E20" s="167">
        <f t="shared" ref="E20:E36" si="1">AVERAGE(C14:C19)</f>
        <v>0.53530025999999997</v>
      </c>
      <c r="F20" s="167">
        <f t="shared" ref="F20:F36" si="2">E20*E20</f>
        <v>0.28654636835606756</v>
      </c>
      <c r="G20" s="167">
        <f>AVERAGE($C$7:C20)</f>
        <v>3.6684074642857119E-2</v>
      </c>
      <c r="H20" s="167">
        <f t="shared" ref="H20:H36" si="3">G20*G20</f>
        <v>1.3457213324027126E-3</v>
      </c>
      <c r="I20" s="167"/>
      <c r="J20" s="167">
        <f t="shared" si="0"/>
        <v>5.7862809485119406</v>
      </c>
      <c r="K20" s="169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x14ac:dyDescent="0.25">
      <c r="A21" s="161"/>
      <c r="B21" s="161">
        <v>2020</v>
      </c>
      <c r="C21" s="167">
        <f>HLOOKUP(B21,'CO2 and Temp Alt 0 Alt 1'!$J$1:$DP$5,5,FALSE)</f>
        <v>1.102283052</v>
      </c>
      <c r="D21" s="167"/>
      <c r="E21" s="167">
        <f t="shared" si="1"/>
        <v>0.73559617416666667</v>
      </c>
      <c r="F21" s="167">
        <f t="shared" si="2"/>
        <v>0.54110173144863705</v>
      </c>
      <c r="G21" s="167">
        <f>AVERAGE($C$7:C21)</f>
        <v>0.10772400646666665</v>
      </c>
      <c r="H21" s="167">
        <f t="shared" si="3"/>
        <v>1.1604461569230437E-2</v>
      </c>
      <c r="I21" s="167"/>
      <c r="J21" s="167">
        <f t="shared" si="0"/>
        <v>7.4489565522736649</v>
      </c>
      <c r="K21" s="169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x14ac:dyDescent="0.25">
      <c r="A22" s="161"/>
      <c r="B22" s="161">
        <v>2025</v>
      </c>
      <c r="C22" s="167">
        <f>HLOOKUP(B22,'CO2 and Temp Alt 0 Alt 1'!$J$1:$DP$5,5,FALSE)</f>
        <v>1.2389658809999999</v>
      </c>
      <c r="D22" s="167"/>
      <c r="E22" s="167">
        <f t="shared" si="1"/>
        <v>0.82367636200000005</v>
      </c>
      <c r="F22" s="167">
        <f t="shared" si="2"/>
        <v>0.6784427493175551</v>
      </c>
      <c r="G22" s="167">
        <f>AVERAGE($C$7:C22)</f>
        <v>0.17842662362499997</v>
      </c>
      <c r="H22" s="167">
        <f t="shared" si="3"/>
        <v>3.1836060018217399E-2</v>
      </c>
      <c r="I22" s="167"/>
      <c r="J22" s="167">
        <f t="shared" si="0"/>
        <v>9.3390220956702024</v>
      </c>
      <c r="K22" s="169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x14ac:dyDescent="0.25">
      <c r="A23" s="161"/>
      <c r="B23" s="161">
        <v>2030</v>
      </c>
      <c r="C23" s="167">
        <f>HLOOKUP(B23,'CO2 and Temp Alt 0 Alt 1'!$J$1:$DP$5,5,FALSE)</f>
        <v>1.346554915</v>
      </c>
      <c r="D23" s="167"/>
      <c r="E23" s="167">
        <f t="shared" si="1"/>
        <v>0.95033206650000002</v>
      </c>
      <c r="F23" s="167">
        <f t="shared" si="2"/>
        <v>0.90313103661816041</v>
      </c>
      <c r="G23" s="167">
        <f>AVERAGE($C$7:C23)</f>
        <v>0.24714005252941174</v>
      </c>
      <c r="H23" s="167">
        <f t="shared" si="3"/>
        <v>6.1078205564240394E-2</v>
      </c>
      <c r="I23" s="167"/>
      <c r="J23" s="167">
        <f t="shared" si="0"/>
        <v>11.400823317326713</v>
      </c>
      <c r="K23" s="169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x14ac:dyDescent="0.25">
      <c r="A24" s="161"/>
      <c r="B24" s="161">
        <v>2035</v>
      </c>
      <c r="C24" s="167">
        <f>HLOOKUP(B24,'CO2 and Temp Alt 0 Alt 1'!$J$1:$DP$5,5,FALSE)</f>
        <v>1.475410307</v>
      </c>
      <c r="D24" s="167"/>
      <c r="E24" s="167">
        <f t="shared" si="1"/>
        <v>1.0588915633333336</v>
      </c>
      <c r="F24" s="167">
        <f t="shared" si="2"/>
        <v>1.1212513428985111</v>
      </c>
      <c r="G24" s="167">
        <f>AVERAGE($C$7:C24)</f>
        <v>0.31537728888888883</v>
      </c>
      <c r="H24" s="167">
        <f t="shared" si="3"/>
        <v>9.9462834346905643E-2</v>
      </c>
      <c r="I24" s="167"/>
      <c r="J24" s="167">
        <f t="shared" si="0"/>
        <v>13.667739514597848</v>
      </c>
      <c r="K24" s="169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x14ac:dyDescent="0.25">
      <c r="A25" s="161"/>
      <c r="B25" s="161">
        <v>2040</v>
      </c>
      <c r="C25" s="167">
        <f>HLOOKUP(B25,'CO2 and Temp Alt 0 Alt 1'!$J$1:$DP$5,5,FALSE)</f>
        <v>1.59695626</v>
      </c>
      <c r="D25" s="167"/>
      <c r="E25" s="167">
        <f t="shared" si="1"/>
        <v>1.1736685231666668</v>
      </c>
      <c r="F25" s="167">
        <f t="shared" si="2"/>
        <v>1.3774978022722246</v>
      </c>
      <c r="G25" s="167">
        <f>AVERAGE($C$7:C25)</f>
        <v>0.38282881368421046</v>
      </c>
      <c r="H25" s="167">
        <f t="shared" si="3"/>
        <v>0.14655790058685991</v>
      </c>
      <c r="I25" s="167"/>
      <c r="J25" s="167">
        <f t="shared" si="0"/>
        <v>16.1234323471807</v>
      </c>
      <c r="K25" s="169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1:31" x14ac:dyDescent="0.25">
      <c r="A26" s="161"/>
      <c r="B26" s="161">
        <v>2045</v>
      </c>
      <c r="C26" s="167">
        <f>HLOOKUP(B26,'CO2 and Temp Alt 0 Alt 1'!$J$1:$DP$5,5,FALSE)</f>
        <v>1.7192397770000001</v>
      </c>
      <c r="D26" s="167"/>
      <c r="E26" s="167">
        <f t="shared" si="1"/>
        <v>1.2936576499999999</v>
      </c>
      <c r="F26" s="167">
        <f t="shared" si="2"/>
        <v>1.6735501154035222</v>
      </c>
      <c r="G26" s="167">
        <f>AVERAGE($C$7:C26)</f>
        <v>0.44964936184999998</v>
      </c>
      <c r="H26" s="167">
        <f t="shared" si="3"/>
        <v>0.20218454861211221</v>
      </c>
      <c r="I26" s="167"/>
      <c r="J26" s="167">
        <f t="shared" si="0"/>
        <v>18.766799600628026</v>
      </c>
      <c r="K26" s="169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x14ac:dyDescent="0.25">
      <c r="A27" s="161"/>
      <c r="B27" s="161">
        <v>2050</v>
      </c>
      <c r="C27" s="167">
        <f>HLOOKUP(B27,'CO2 and Temp Alt 0 Alt 1'!$J$1:$DP$5,5,FALSE)</f>
        <v>1.843448768</v>
      </c>
      <c r="D27" s="167"/>
      <c r="E27" s="167">
        <f t="shared" si="1"/>
        <v>1.413235032</v>
      </c>
      <c r="F27" s="167">
        <f t="shared" si="2"/>
        <v>1.9972332556720411</v>
      </c>
      <c r="G27" s="167">
        <f>AVERAGE($C$7:C27)</f>
        <v>0.51602076214285708</v>
      </c>
      <c r="H27" s="167">
        <f t="shared" si="3"/>
        <v>0.26627742696249507</v>
      </c>
      <c r="I27" s="167"/>
      <c r="J27" s="167">
        <f t="shared" si="0"/>
        <v>21.599946160345041</v>
      </c>
      <c r="K27" s="169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x14ac:dyDescent="0.25">
      <c r="A28" s="161"/>
      <c r="B28" s="161">
        <v>2055</v>
      </c>
      <c r="C28" s="167">
        <f>HLOOKUP(B28,'CO2 and Temp Alt 0 Alt 1'!$J$1:$DP$5,5,FALSE)</f>
        <v>1.930778807</v>
      </c>
      <c r="D28" s="167"/>
      <c r="E28" s="167">
        <f t="shared" si="1"/>
        <v>1.5367626513333335</v>
      </c>
      <c r="F28" s="167">
        <f t="shared" si="2"/>
        <v>2.3616394465330566</v>
      </c>
      <c r="G28" s="167">
        <f>AVERAGE($C$7:C28)</f>
        <v>0.58032794599999993</v>
      </c>
      <c r="H28" s="167">
        <f t="shared" si="3"/>
        <v>0.33678052490857885</v>
      </c>
      <c r="I28" s="167"/>
      <c r="J28" s="167">
        <f t="shared" si="0"/>
        <v>24.542276699589767</v>
      </c>
      <c r="K28" s="169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x14ac:dyDescent="0.25">
      <c r="A29" s="161"/>
      <c r="B29" s="161">
        <v>2060</v>
      </c>
      <c r="C29" s="167">
        <f>HLOOKUP(B29,'CO2 and Temp Alt 0 Alt 1'!$J$1:$DP$5,5,FALSE)</f>
        <v>2.014573307</v>
      </c>
      <c r="D29" s="167"/>
      <c r="E29" s="167">
        <f t="shared" si="1"/>
        <v>1.6520648056666667</v>
      </c>
      <c r="F29" s="167">
        <f t="shared" si="2"/>
        <v>2.7293181221224412</v>
      </c>
      <c r="G29" s="167">
        <f>AVERAGE($C$7:C29)</f>
        <v>0.64268643995652164</v>
      </c>
      <c r="H29" s="167">
        <f t="shared" si="3"/>
        <v>0.41304586010398769</v>
      </c>
      <c r="I29" s="167"/>
      <c r="J29" s="167">
        <f t="shared" si="0"/>
        <v>27.580890193266129</v>
      </c>
      <c r="K29" s="169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x14ac:dyDescent="0.25">
      <c r="A30" s="161"/>
      <c r="B30" s="161">
        <v>2065</v>
      </c>
      <c r="C30" s="167">
        <f>HLOOKUP(B30,'CO2 and Temp Alt 0 Alt 1'!$J$1:$DP$5,5,FALSE)</f>
        <v>2.0647869280000002</v>
      </c>
      <c r="D30" s="167"/>
      <c r="E30" s="167">
        <f t="shared" si="1"/>
        <v>1.7634012043333331</v>
      </c>
      <c r="F30" s="167">
        <f t="shared" si="2"/>
        <v>3.1095838074442499</v>
      </c>
      <c r="G30" s="167">
        <f>AVERAGE($C$7:C30)</f>
        <v>0.70194062695833326</v>
      </c>
      <c r="H30" s="167">
        <f t="shared" si="3"/>
        <v>0.49272064377465796</v>
      </c>
      <c r="I30" s="167"/>
      <c r="J30" s="167">
        <f t="shared" si="0"/>
        <v>30.637419262186278</v>
      </c>
      <c r="K30" s="169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x14ac:dyDescent="0.25">
      <c r="A31" s="161"/>
      <c r="B31" s="161">
        <v>2070</v>
      </c>
      <c r="C31" s="167">
        <f>HLOOKUP(B31,'CO2 and Temp Alt 0 Alt 1'!$J$1:$DP$5,5,FALSE)</f>
        <v>2.132681974</v>
      </c>
      <c r="D31" s="167"/>
      <c r="E31" s="167">
        <f t="shared" si="1"/>
        <v>1.861630641166667</v>
      </c>
      <c r="F31" s="167">
        <f t="shared" si="2"/>
        <v>3.4656686441306155</v>
      </c>
      <c r="G31" s="167">
        <f>AVERAGE($C$7:C31)</f>
        <v>0.75917028083999993</v>
      </c>
      <c r="H31" s="167">
        <f t="shared" si="3"/>
        <v>0.57633951531068439</v>
      </c>
      <c r="I31" s="167"/>
      <c r="J31" s="167">
        <f t="shared" si="0"/>
        <v>33.74602712115955</v>
      </c>
      <c r="K31" s="169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x14ac:dyDescent="0.25">
      <c r="A32" s="161"/>
      <c r="B32" s="161">
        <v>2075</v>
      </c>
      <c r="C32" s="167">
        <f>HLOOKUP(B32,'CO2 and Temp Alt 0 Alt 1'!$J$1:$DP$5,5,FALSE)</f>
        <v>2.1714867189999998</v>
      </c>
      <c r="D32" s="167"/>
      <c r="E32" s="167">
        <f t="shared" si="1"/>
        <v>1.9509182601666668</v>
      </c>
      <c r="F32" s="167">
        <f t="shared" si="2"/>
        <v>3.806082057851734</v>
      </c>
      <c r="G32" s="167">
        <f>AVERAGE($C$7:C32)</f>
        <v>0.81349014384615381</v>
      </c>
      <c r="H32" s="167">
        <f t="shared" si="3"/>
        <v>0.66176621413483605</v>
      </c>
      <c r="I32" s="167"/>
      <c r="J32" s="167">
        <f t="shared" si="0"/>
        <v>36.838841086724031</v>
      </c>
      <c r="K32" s="169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x14ac:dyDescent="0.25">
      <c r="A33" s="161"/>
      <c r="B33" s="161">
        <v>2080</v>
      </c>
      <c r="C33" s="167">
        <f>HLOOKUP(B33,'CO2 and Temp Alt 0 Alt 1'!$J$1:$DP$5,5,FALSE)</f>
        <v>2.216902589</v>
      </c>
      <c r="D33" s="167"/>
      <c r="E33" s="167">
        <f t="shared" si="1"/>
        <v>2.0262927505000001</v>
      </c>
      <c r="F33" s="167">
        <f t="shared" si="2"/>
        <v>4.1058623107288561</v>
      </c>
      <c r="G33" s="167">
        <f>AVERAGE($C$7:C33)</f>
        <v>0.86546838255555558</v>
      </c>
      <c r="H33" s="167">
        <f t="shared" si="3"/>
        <v>0.7490355212033295</v>
      </c>
      <c r="I33" s="167"/>
      <c r="J33" s="167">
        <f t="shared" si="0"/>
        <v>39.928049261572404</v>
      </c>
      <c r="K33" s="169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x14ac:dyDescent="0.25">
      <c r="A34" s="161"/>
      <c r="B34" s="161">
        <v>2085</v>
      </c>
      <c r="C34" s="167">
        <f>HLOOKUP(B34,'CO2 and Temp Alt 0 Alt 1'!$J$1:$DP$5,5,FALSE)</f>
        <v>2.2489750659999999</v>
      </c>
      <c r="D34" s="167"/>
      <c r="E34" s="167">
        <f t="shared" si="1"/>
        <v>2.0885350539999998</v>
      </c>
      <c r="F34" s="167">
        <f t="shared" si="2"/>
        <v>4.3619786717867823</v>
      </c>
      <c r="G34" s="167">
        <f>AVERAGE($C$7:C34)</f>
        <v>0.91487933553571421</v>
      </c>
      <c r="H34" s="167">
        <f t="shared" si="3"/>
        <v>0.83700419859026998</v>
      </c>
      <c r="I34" s="167"/>
      <c r="J34" s="167">
        <f t="shared" si="0"/>
        <v>42.982294415753501</v>
      </c>
      <c r="K34" s="169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x14ac:dyDescent="0.25">
      <c r="A35" s="161"/>
      <c r="B35" s="161">
        <v>2090</v>
      </c>
      <c r="C35" s="167">
        <f>HLOOKUP(B35,'CO2 and Temp Alt 0 Alt 1'!$J$1:$DP$5,5,FALSE)</f>
        <v>2.268154515</v>
      </c>
      <c r="D35" s="167"/>
      <c r="E35" s="167">
        <f t="shared" si="1"/>
        <v>2.1415677638333332</v>
      </c>
      <c r="F35" s="167">
        <f t="shared" si="2"/>
        <v>4.5863124870901038</v>
      </c>
      <c r="G35" s="167">
        <f>AVERAGE($C$7:C35)</f>
        <v>0.96154399689655168</v>
      </c>
      <c r="H35" s="167">
        <f t="shared" si="3"/>
        <v>0.92456685796779581</v>
      </c>
      <c r="I35" s="167"/>
      <c r="J35" s="167">
        <f t="shared" si="0"/>
        <v>45.972041729189804</v>
      </c>
      <c r="K35" s="169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x14ac:dyDescent="0.25">
      <c r="A36" s="161"/>
      <c r="B36" s="161">
        <v>2095</v>
      </c>
      <c r="C36" s="167">
        <f>HLOOKUP(B36,'CO2 and Temp Alt 0 Alt 1'!$J$1:$DP$5,5,FALSE)</f>
        <v>2.2956492480000001</v>
      </c>
      <c r="D36" s="167"/>
      <c r="E36" s="167">
        <f t="shared" si="1"/>
        <v>2.1838312984999999</v>
      </c>
      <c r="F36" s="167">
        <f t="shared" si="2"/>
        <v>4.7691191403081961</v>
      </c>
      <c r="G36" s="167">
        <f>AVERAGE($C$7:C36)</f>
        <v>1.0060141719333333</v>
      </c>
      <c r="H36" s="167">
        <f t="shared" si="3"/>
        <v>1.0120645141307103</v>
      </c>
      <c r="I36" s="167"/>
      <c r="J36" s="167">
        <f t="shared" si="0"/>
        <v>48.916341549850372</v>
      </c>
      <c r="K36" s="169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x14ac:dyDescent="0.25">
      <c r="A37" s="161"/>
      <c r="B37" s="161">
        <v>2100</v>
      </c>
      <c r="C37" s="167">
        <f>HLOOKUP(B37,'CO2 and Temp Alt 0 Alt 1'!$J$1:$DP$5,5,FALSE)</f>
        <v>2.297580907</v>
      </c>
      <c r="D37" s="167"/>
      <c r="E37" s="167">
        <f>AVERAGE(C31:C36)</f>
        <v>2.2223083518333335</v>
      </c>
      <c r="F37" s="167">
        <f>E37*E37</f>
        <v>4.9386544106281871</v>
      </c>
      <c r="G37" s="167">
        <f>AVERAGE($C$7:C37)</f>
        <v>1.0476776149999998</v>
      </c>
      <c r="H37" s="167">
        <f>G37*G37</f>
        <v>1.0976283849720878</v>
      </c>
      <c r="I37" s="167"/>
      <c r="J37" s="167">
        <f>(SUMPRODUCT(E37:H37,$E$4:$H$4)+$D$4)*100</f>
        <v>51.759065186437489</v>
      </c>
      <c r="K37" s="169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31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</row>
    <row r="42" spans="1:3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834A-2A63-4CF3-8F8E-D2FAD3AD58BE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1"/>
      <c r="B1" s="162" t="s">
        <v>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x14ac:dyDescent="0.25">
      <c r="A2" s="161"/>
      <c r="B2" s="161"/>
      <c r="C2" s="161" t="s">
        <v>144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x14ac:dyDescent="0.25">
      <c r="A3" s="161"/>
      <c r="B3" s="161"/>
      <c r="C3" s="161"/>
      <c r="D3" s="98" t="s">
        <v>117</v>
      </c>
      <c r="E3" s="99" t="s">
        <v>118</v>
      </c>
      <c r="F3" s="99" t="s">
        <v>119</v>
      </c>
      <c r="G3" s="99" t="s">
        <v>120</v>
      </c>
      <c r="H3" s="99" t="s">
        <v>121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x14ac:dyDescent="0.25">
      <c r="A4" s="161"/>
      <c r="B4" s="161"/>
      <c r="C4" s="161"/>
      <c r="D4" s="98">
        <f>VLOOKUP($B$1,'ICF SLR Lookup'!$A$5:$F$7,2,FALSE)</f>
        <v>5.0204760649369504E-2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0.20014414173847508</v>
      </c>
      <c r="H4" s="98">
        <f>VLOOKUP($B$1,'ICF SLR Lookup'!$A$5:$F$7,6,FALSE)</f>
        <v>0.23477832540634516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x14ac:dyDescent="0.25">
      <c r="A6" s="161"/>
      <c r="B6" s="163"/>
      <c r="C6" s="164" t="s">
        <v>145</v>
      </c>
      <c r="D6" s="164" t="s">
        <v>146</v>
      </c>
      <c r="E6" s="164" t="s">
        <v>118</v>
      </c>
      <c r="F6" s="164" t="s">
        <v>119</v>
      </c>
      <c r="G6" s="164" t="s">
        <v>120</v>
      </c>
      <c r="H6" s="164" t="s">
        <v>121</v>
      </c>
      <c r="I6" s="161"/>
      <c r="J6" s="165" t="s">
        <v>147</v>
      </c>
      <c r="K6" s="166" t="s">
        <v>149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x14ac:dyDescent="0.25">
      <c r="A7" s="161"/>
      <c r="B7" s="161">
        <v>1950</v>
      </c>
      <c r="C7" s="167">
        <v>-0.5</v>
      </c>
      <c r="D7" s="168"/>
      <c r="E7" s="168"/>
      <c r="F7" s="168"/>
      <c r="G7" s="168"/>
      <c r="H7" s="168"/>
      <c r="I7" s="167"/>
      <c r="J7" s="167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x14ac:dyDescent="0.25">
      <c r="A8" s="161"/>
      <c r="B8" s="161">
        <v>1955</v>
      </c>
      <c r="C8" s="167">
        <v>-0.5</v>
      </c>
      <c r="D8" s="168"/>
      <c r="E8" s="168"/>
      <c r="F8" s="168"/>
      <c r="G8" s="168"/>
      <c r="H8" s="168"/>
      <c r="I8" s="167"/>
      <c r="J8" s="167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x14ac:dyDescent="0.25">
      <c r="A9" s="161"/>
      <c r="B9" s="161">
        <v>1960</v>
      </c>
      <c r="C9" s="167">
        <v>-0.7</v>
      </c>
      <c r="D9" s="168"/>
      <c r="E9" s="168"/>
      <c r="F9" s="168"/>
      <c r="G9" s="168"/>
      <c r="H9" s="168"/>
      <c r="I9" s="167"/>
      <c r="J9" s="167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x14ac:dyDescent="0.25">
      <c r="A10" s="161"/>
      <c r="B10" s="161">
        <v>1965</v>
      </c>
      <c r="C10" s="167">
        <v>-0.5</v>
      </c>
      <c r="D10" s="168"/>
      <c r="E10" s="168"/>
      <c r="F10" s="168"/>
      <c r="G10" s="168"/>
      <c r="H10" s="168"/>
      <c r="I10" s="167"/>
      <c r="J10" s="167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x14ac:dyDescent="0.25">
      <c r="A11" s="161"/>
      <c r="B11" s="161">
        <v>1970</v>
      </c>
      <c r="C11" s="167">
        <v>-0.5</v>
      </c>
      <c r="D11" s="168"/>
      <c r="E11" s="168"/>
      <c r="F11" s="168"/>
      <c r="G11" s="168"/>
      <c r="H11" s="168"/>
      <c r="I11" s="167"/>
      <c r="J11" s="167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x14ac:dyDescent="0.25">
      <c r="A12" s="161"/>
      <c r="B12" s="161">
        <v>1975</v>
      </c>
      <c r="C12" s="167">
        <v>-0.5</v>
      </c>
      <c r="D12" s="168"/>
      <c r="E12" s="168"/>
      <c r="F12" s="168"/>
      <c r="G12" s="168"/>
      <c r="H12" s="168"/>
      <c r="I12" s="167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x14ac:dyDescent="0.25">
      <c r="A13" s="161"/>
      <c r="B13" s="161">
        <v>1980</v>
      </c>
      <c r="C13" s="167">
        <v>-0.5</v>
      </c>
      <c r="D13" s="167"/>
      <c r="E13" s="167"/>
      <c r="F13" s="167"/>
      <c r="G13" s="167"/>
      <c r="H13" s="167"/>
      <c r="I13" s="167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x14ac:dyDescent="0.25">
      <c r="A14" s="161"/>
      <c r="B14" s="161">
        <v>1985</v>
      </c>
      <c r="C14" s="167">
        <v>-0.2</v>
      </c>
      <c r="D14" s="168"/>
      <c r="E14" s="167"/>
      <c r="F14" s="167"/>
      <c r="G14" s="167"/>
      <c r="H14" s="167"/>
      <c r="I14" s="167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x14ac:dyDescent="0.25">
      <c r="A15" s="161"/>
      <c r="B15" s="161">
        <v>1990</v>
      </c>
      <c r="C15" s="167">
        <f>HLOOKUP(B15,'CO2 and Temp Alt 0 Alt 1'!$J$1:$DP$25,25,FALSE)</f>
        <v>0.57380192500000005</v>
      </c>
      <c r="D15" s="167"/>
      <c r="E15" s="167">
        <f>AVERAGE(C9:C14)</f>
        <v>-0.48333333333333339</v>
      </c>
      <c r="F15" s="167">
        <f>E15*E15</f>
        <v>0.23361111111111116</v>
      </c>
      <c r="G15" s="167">
        <f>AVERAGE($C$7:C15)</f>
        <v>-0.3695775638888889</v>
      </c>
      <c r="H15" s="167">
        <f>G15*G15</f>
        <v>0.13658757573004576</v>
      </c>
      <c r="I15" s="167"/>
      <c r="J15" s="167">
        <f>(SUMPRODUCT(E15:H15,$E$4:$H$4)+$D$4)*100</f>
        <v>0.8303778620243889</v>
      </c>
      <c r="K15" s="170">
        <f>J15-'ICF SLR Module (1)'!J15</f>
        <v>0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x14ac:dyDescent="0.25">
      <c r="A16" s="161"/>
      <c r="B16" s="161">
        <v>1995</v>
      </c>
      <c r="C16" s="167">
        <f>HLOOKUP(B16,'CO2 and Temp Alt 0 Alt 1'!$J$1:$DP$25,25,FALSE)</f>
        <v>0.47903165399999997</v>
      </c>
      <c r="D16" s="167"/>
      <c r="E16" s="167">
        <f>AVERAGE(C10:C15)</f>
        <v>-0.2710330125</v>
      </c>
      <c r="F16" s="167">
        <f>E16*E16</f>
        <v>7.3458893864825153E-2</v>
      </c>
      <c r="G16" s="167">
        <f>AVERAGE($C$7:C16)</f>
        <v>-0.28471664210000003</v>
      </c>
      <c r="H16" s="167">
        <f>G16*G16</f>
        <v>8.1063566288699512E-2</v>
      </c>
      <c r="I16" s="167"/>
      <c r="J16" s="167">
        <f t="shared" ref="J16:J36" si="0">(SUMPRODUCT(E16:H16,$E$4:$H$4)+$D$4)*100</f>
        <v>1.2252361022331542</v>
      </c>
      <c r="K16" s="170">
        <f>J16-'ICF SLR Module (1)'!J16</f>
        <v>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x14ac:dyDescent="0.25">
      <c r="A17" s="161"/>
      <c r="B17" s="161">
        <v>2000</v>
      </c>
      <c r="C17" s="167">
        <f>HLOOKUP(B17,'CO2 and Temp Alt 0 Alt 1'!$J$1:$DP$25,25,FALSE)</f>
        <v>0.69519793399999996</v>
      </c>
      <c r="D17" s="167"/>
      <c r="E17" s="167">
        <f>AVERAGE(C11:C16)</f>
        <v>-0.10786107016666668</v>
      </c>
      <c r="F17" s="167">
        <f>E17*E17</f>
        <v>1.1634010457498593E-2</v>
      </c>
      <c r="G17" s="167">
        <f>AVERAGE($C$7:C17)</f>
        <v>-0.19563349881818184</v>
      </c>
      <c r="H17" s="167">
        <f>G17*G17</f>
        <v>3.8272465859843556E-2</v>
      </c>
      <c r="I17" s="167"/>
      <c r="J17" s="167">
        <f t="shared" si="0"/>
        <v>2.003540737685511</v>
      </c>
      <c r="K17" s="170">
        <f>J17-'ICF SLR Module (1)'!J17</f>
        <v>0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x14ac:dyDescent="0.25">
      <c r="A18" s="161"/>
      <c r="B18" s="161">
        <v>2005</v>
      </c>
      <c r="C18" s="167">
        <f>HLOOKUP(B18,'CO2 and Temp Alt 0 Alt 1'!$J$1:$DP$25,25,FALSE)</f>
        <v>0.78674854800000005</v>
      </c>
      <c r="D18" s="167"/>
      <c r="E18" s="167">
        <f>AVERAGE(C12:C17)</f>
        <v>9.13385855E-2</v>
      </c>
      <c r="F18" s="167">
        <f>E18*E18</f>
        <v>8.34273720114081E-3</v>
      </c>
      <c r="G18" s="167">
        <f>AVERAGE($C$7:C18)</f>
        <v>-0.11376832825000004</v>
      </c>
      <c r="H18" s="167">
        <f>G18*G18</f>
        <v>1.2943232512799756E-2</v>
      </c>
      <c r="I18" s="167"/>
      <c r="J18" s="167">
        <f t="shared" si="0"/>
        <v>3.0473486689452227</v>
      </c>
      <c r="K18" s="170">
        <f>J18-'ICF SLR Module (1)'!J18</f>
        <v>0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x14ac:dyDescent="0.25">
      <c r="A19" s="161"/>
      <c r="B19" s="161">
        <v>2010</v>
      </c>
      <c r="C19" s="167">
        <f>HLOOKUP(B19,'CO2 and Temp Alt 0 Alt 1'!$J$1:$DP$25,25,FALSE)</f>
        <v>0.87702149900000004</v>
      </c>
      <c r="D19" s="167"/>
      <c r="E19" s="167">
        <f>AVERAGE(C13:C18)</f>
        <v>0.30579667683333334</v>
      </c>
      <c r="F19" s="167">
        <f>E19*E19</f>
        <v>9.3511607562310112E-2</v>
      </c>
      <c r="G19" s="167">
        <f>AVERAGE($C$7:C19)</f>
        <v>-3.7553726153846181E-2</v>
      </c>
      <c r="H19" s="167">
        <f>G19*G19</f>
        <v>1.4102823480380707E-3</v>
      </c>
      <c r="I19" s="167"/>
      <c r="J19" s="167">
        <f t="shared" si="0"/>
        <v>4.3019706087248739</v>
      </c>
      <c r="K19" s="170">
        <f>J19-'ICF SLR Module (1)'!J19</f>
        <v>0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x14ac:dyDescent="0.25">
      <c r="A20" s="161"/>
      <c r="B20" s="161">
        <v>2015</v>
      </c>
      <c r="C20" s="167">
        <f>HLOOKUP(B20,'CO2 and Temp Alt 0 Alt 1'!$J$1:$DP$25,25,FALSE)</f>
        <v>1.001775485</v>
      </c>
      <c r="D20" s="167"/>
      <c r="E20" s="167">
        <f t="shared" ref="E20:E36" si="1">AVERAGE(C14:C19)</f>
        <v>0.53530025999999997</v>
      </c>
      <c r="F20" s="167">
        <f t="shared" ref="F20:F36" si="2">E20*E20</f>
        <v>0.28654636835606756</v>
      </c>
      <c r="G20" s="167">
        <f>AVERAGE($C$7:C20)</f>
        <v>3.6684074642857119E-2</v>
      </c>
      <c r="H20" s="167">
        <f t="shared" ref="H20:H36" si="3">G20*G20</f>
        <v>1.3457213324027126E-3</v>
      </c>
      <c r="I20" s="167"/>
      <c r="J20" s="167">
        <f t="shared" si="0"/>
        <v>5.7862809485119406</v>
      </c>
      <c r="K20" s="170">
        <f>J20-'ICF SLR Module (1)'!J20</f>
        <v>0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x14ac:dyDescent="0.25">
      <c r="A21" s="161"/>
      <c r="B21" s="161">
        <v>2020</v>
      </c>
      <c r="C21" s="167">
        <f>HLOOKUP(B21,'CO2 and Temp Alt 0 Alt 1'!$J$1:$DP$25,25,FALSE)</f>
        <v>1.102283052</v>
      </c>
      <c r="D21" s="167"/>
      <c r="E21" s="167">
        <f t="shared" si="1"/>
        <v>0.73559617416666667</v>
      </c>
      <c r="F21" s="167">
        <f t="shared" si="2"/>
        <v>0.54110173144863705</v>
      </c>
      <c r="G21" s="167">
        <f>AVERAGE($C$7:C21)</f>
        <v>0.10772400646666665</v>
      </c>
      <c r="H21" s="167">
        <f t="shared" si="3"/>
        <v>1.1604461569230437E-2</v>
      </c>
      <c r="I21" s="167"/>
      <c r="J21" s="167">
        <f t="shared" si="0"/>
        <v>7.4489565522736649</v>
      </c>
      <c r="K21" s="170">
        <f>J21-'ICF SLR Module (1)'!J21</f>
        <v>0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x14ac:dyDescent="0.25">
      <c r="A22" s="161"/>
      <c r="B22" s="161">
        <v>2025</v>
      </c>
      <c r="C22" s="167">
        <f>HLOOKUP(B22,'CO2 and Temp Alt 0 Alt 1'!$J$1:$DP$25,25,FALSE)</f>
        <v>1.2389658809999999</v>
      </c>
      <c r="D22" s="167"/>
      <c r="E22" s="167">
        <f t="shared" si="1"/>
        <v>0.82367636200000005</v>
      </c>
      <c r="F22" s="167">
        <f t="shared" si="2"/>
        <v>0.6784427493175551</v>
      </c>
      <c r="G22" s="167">
        <f>AVERAGE($C$7:C22)</f>
        <v>0.17842662362499997</v>
      </c>
      <c r="H22" s="167">
        <f t="shared" si="3"/>
        <v>3.1836060018217399E-2</v>
      </c>
      <c r="I22" s="167"/>
      <c r="J22" s="167">
        <f t="shared" si="0"/>
        <v>9.3390220956702024</v>
      </c>
      <c r="K22" s="170">
        <f>J22-'ICF SLR Module (1)'!J22</f>
        <v>0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x14ac:dyDescent="0.25">
      <c r="A23" s="161"/>
      <c r="B23" s="161">
        <v>2030</v>
      </c>
      <c r="C23" s="167">
        <f>HLOOKUP(B23,'CO2 and Temp Alt 0 Alt 1'!$J$1:$DP$25,25,FALSE)</f>
        <v>1.3465349150000001</v>
      </c>
      <c r="D23" s="167"/>
      <c r="E23" s="167">
        <f t="shared" si="1"/>
        <v>0.95033206650000002</v>
      </c>
      <c r="F23" s="167">
        <f t="shared" si="2"/>
        <v>0.90313103661816041</v>
      </c>
      <c r="G23" s="167">
        <f>AVERAGE($C$7:C23)</f>
        <v>0.24713887605882351</v>
      </c>
      <c r="H23" s="167">
        <f t="shared" si="3"/>
        <v>6.1077624059618529E-2</v>
      </c>
      <c r="I23" s="167"/>
      <c r="J23" s="167">
        <f t="shared" si="0"/>
        <v>11.400786118488963</v>
      </c>
      <c r="K23" s="170">
        <f>J23-'ICF SLR Module (1)'!J23</f>
        <v>-3.7198837750551661E-5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x14ac:dyDescent="0.25">
      <c r="A24" s="161"/>
      <c r="B24" s="161">
        <v>2035</v>
      </c>
      <c r="C24" s="167">
        <f>HLOOKUP(B24,'CO2 and Temp Alt 0 Alt 1'!$J$1:$DP$25,25,FALSE)</f>
        <v>1.475335407</v>
      </c>
      <c r="D24" s="167"/>
      <c r="E24" s="167">
        <f t="shared" si="1"/>
        <v>1.0588882300000002</v>
      </c>
      <c r="F24" s="167">
        <f t="shared" si="2"/>
        <v>1.1212442836325334</v>
      </c>
      <c r="G24" s="167">
        <f>AVERAGE($C$7:C24)</f>
        <v>0.31537201666666664</v>
      </c>
      <c r="H24" s="167">
        <f t="shared" si="3"/>
        <v>9.9459508896400262E-2</v>
      </c>
      <c r="I24" s="167"/>
      <c r="J24" s="167">
        <f t="shared" si="0"/>
        <v>13.66755591978859</v>
      </c>
      <c r="K24" s="170">
        <f>J24-'ICF SLR Module (1)'!J24</f>
        <v>-1.8359480925767002E-4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x14ac:dyDescent="0.25">
      <c r="A25" s="161"/>
      <c r="B25" s="161">
        <v>2040</v>
      </c>
      <c r="C25" s="167">
        <f>HLOOKUP(B25,'CO2 and Temp Alt 0 Alt 1'!$J$1:$DP$25,25,FALSE)</f>
        <v>1.5968762599999999</v>
      </c>
      <c r="D25" s="167"/>
      <c r="E25" s="167">
        <f t="shared" si="1"/>
        <v>1.1736527065000002</v>
      </c>
      <c r="F25" s="167">
        <f t="shared" si="2"/>
        <v>1.3774606754747756</v>
      </c>
      <c r="G25" s="167">
        <f>AVERAGE($C$7:C25)</f>
        <v>0.38281960842105262</v>
      </c>
      <c r="H25" s="167">
        <f t="shared" si="3"/>
        <v>0.14655085259164805</v>
      </c>
      <c r="I25" s="167"/>
      <c r="J25" s="167">
        <f t="shared" si="0"/>
        <v>16.123082637579945</v>
      </c>
      <c r="K25" s="170">
        <f>J25-'ICF SLR Module (1)'!J25</f>
        <v>-3.4970960075497715E-4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1:31" x14ac:dyDescent="0.25">
      <c r="A26" s="161"/>
      <c r="B26" s="161">
        <v>2045</v>
      </c>
      <c r="C26" s="167">
        <f>HLOOKUP(B26,'CO2 and Temp Alt 0 Alt 1'!$J$1:$DP$25,25,FALSE)</f>
        <v>1.719141477</v>
      </c>
      <c r="D26" s="167"/>
      <c r="E26" s="167">
        <f t="shared" si="1"/>
        <v>1.2936285000000001</v>
      </c>
      <c r="F26" s="167">
        <f t="shared" si="2"/>
        <v>1.6734746960122502</v>
      </c>
      <c r="G26" s="167">
        <f>AVERAGE($C$7:C26)</f>
        <v>0.44963570184999996</v>
      </c>
      <c r="H26" s="167">
        <f t="shared" si="3"/>
        <v>0.20217226437814206</v>
      </c>
      <c r="I26" s="167"/>
      <c r="J26" s="167">
        <f t="shared" si="0"/>
        <v>18.766237796542374</v>
      </c>
      <c r="K26" s="170">
        <f>J26-'ICF SLR Module (1)'!J26</f>
        <v>-5.618040856525397E-4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x14ac:dyDescent="0.25">
      <c r="A27" s="161"/>
      <c r="B27" s="161">
        <v>2050</v>
      </c>
      <c r="C27" s="167">
        <f>HLOOKUP(B27,'CO2 and Temp Alt 0 Alt 1'!$J$1:$DP$25,25,FALSE)</f>
        <v>1.843360468</v>
      </c>
      <c r="D27" s="167"/>
      <c r="E27" s="167">
        <f t="shared" si="1"/>
        <v>1.4131894986666669</v>
      </c>
      <c r="F27" s="167">
        <f t="shared" si="2"/>
        <v>1.9971045591417453</v>
      </c>
      <c r="G27" s="167">
        <f>AVERAGE($C$7:C27)</f>
        <v>0.51600354785714286</v>
      </c>
      <c r="H27" s="167">
        <f t="shared" si="3"/>
        <v>0.2662596614011587</v>
      </c>
      <c r="I27" s="167"/>
      <c r="J27" s="167">
        <f t="shared" si="0"/>
        <v>21.599184529627003</v>
      </c>
      <c r="K27" s="170">
        <f>J27-'ICF SLR Module (1)'!J27</f>
        <v>-7.6163071803847515E-4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x14ac:dyDescent="0.25">
      <c r="A28" s="161"/>
      <c r="B28" s="161">
        <v>2055</v>
      </c>
      <c r="C28" s="167">
        <f>HLOOKUP(B28,'CO2 and Temp Alt 0 Alt 1'!$J$1:$DP$25,25,FALSE)</f>
        <v>1.9306888069999999</v>
      </c>
      <c r="D28" s="167"/>
      <c r="E28" s="167">
        <f t="shared" si="1"/>
        <v>1.5367024013333335</v>
      </c>
      <c r="F28" s="167">
        <f t="shared" si="2"/>
        <v>2.3614542702636334</v>
      </c>
      <c r="G28" s="167">
        <f>AVERAGE($C$7:C28)</f>
        <v>0.58030742327272722</v>
      </c>
      <c r="H28" s="167">
        <f t="shared" si="3"/>
        <v>0.33675670550543219</v>
      </c>
      <c r="I28" s="167"/>
      <c r="J28" s="167">
        <f t="shared" si="0"/>
        <v>24.541306721267858</v>
      </c>
      <c r="K28" s="170">
        <f>J28-'ICF SLR Module (1)'!J28</f>
        <v>-9.699783219083713E-4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x14ac:dyDescent="0.25">
      <c r="A29" s="161"/>
      <c r="B29" s="161">
        <v>2060</v>
      </c>
      <c r="C29" s="167">
        <f>HLOOKUP(B29,'CO2 and Temp Alt 0 Alt 1'!$J$1:$DP$25,25,FALSE)</f>
        <v>2.0144916070000001</v>
      </c>
      <c r="D29" s="167"/>
      <c r="E29" s="167">
        <f t="shared" si="1"/>
        <v>1.6519895556666666</v>
      </c>
      <c r="F29" s="167">
        <f t="shared" si="2"/>
        <v>2.7290694920317504</v>
      </c>
      <c r="G29" s="167">
        <f>AVERAGE($C$7:C29)</f>
        <v>0.64266325734782603</v>
      </c>
      <c r="H29" s="167">
        <f t="shared" si="3"/>
        <v>0.41301606234491806</v>
      </c>
      <c r="I29" s="167"/>
      <c r="J29" s="167">
        <f t="shared" si="0"/>
        <v>27.57972662013654</v>
      </c>
      <c r="K29" s="170">
        <f>J29-'ICF SLR Module (1)'!J29</f>
        <v>-1.1635731295882579E-3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x14ac:dyDescent="0.25">
      <c r="A30" s="161"/>
      <c r="B30" s="161">
        <v>2065</v>
      </c>
      <c r="C30" s="167">
        <f>HLOOKUP(B30,'CO2 and Temp Alt 0 Alt 1'!$J$1:$DP$25,25,FALSE)</f>
        <v>2.0646986279999999</v>
      </c>
      <c r="D30" s="167"/>
      <c r="E30" s="167">
        <f t="shared" si="1"/>
        <v>1.763315671</v>
      </c>
      <c r="F30" s="167">
        <f t="shared" si="2"/>
        <v>3.1092821555941801</v>
      </c>
      <c r="G30" s="167">
        <f>AVERAGE($C$7:C30)</f>
        <v>0.70191473112499991</v>
      </c>
      <c r="H30" s="167">
        <f t="shared" si="3"/>
        <v>0.49268428977028095</v>
      </c>
      <c r="I30" s="167"/>
      <c r="J30" s="167">
        <f t="shared" si="0"/>
        <v>30.636047459025622</v>
      </c>
      <c r="K30" s="170">
        <f>J30-'ICF SLR Module (1)'!J30</f>
        <v>-1.3718031606551051E-3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x14ac:dyDescent="0.25">
      <c r="A31" s="161"/>
      <c r="B31" s="161">
        <v>2070</v>
      </c>
      <c r="C31" s="167">
        <f>HLOOKUP(B31,'CO2 and Temp Alt 0 Alt 1'!$J$1:$DP$25,25,FALSE)</f>
        <v>2.1325985740000002</v>
      </c>
      <c r="D31" s="167"/>
      <c r="E31" s="167">
        <f t="shared" si="1"/>
        <v>1.8615428745000002</v>
      </c>
      <c r="F31" s="167">
        <f t="shared" si="2"/>
        <v>3.4653418736017234</v>
      </c>
      <c r="G31" s="167">
        <f>AVERAGE($C$7:C31)</f>
        <v>0.7591420848399999</v>
      </c>
      <c r="H31" s="167">
        <f t="shared" si="3"/>
        <v>0.57629670497522156</v>
      </c>
      <c r="I31" s="167"/>
      <c r="J31" s="167">
        <f t="shared" si="0"/>
        <v>33.744457700850496</v>
      </c>
      <c r="K31" s="170">
        <f>J31-'ICF SLR Module (1)'!J31</f>
        <v>-1.569420309053271E-3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x14ac:dyDescent="0.25">
      <c r="A32" s="161"/>
      <c r="B32" s="161">
        <v>2075</v>
      </c>
      <c r="C32" s="167">
        <f>HLOOKUP(B32,'CO2 and Temp Alt 0 Alt 1'!$J$1:$DP$25,25,FALSE)</f>
        <v>2.171386719</v>
      </c>
      <c r="D32" s="167"/>
      <c r="E32" s="167">
        <f t="shared" si="1"/>
        <v>1.9508299268333336</v>
      </c>
      <c r="F32" s="167">
        <f t="shared" si="2"/>
        <v>3.8057374034285494</v>
      </c>
      <c r="G32" s="167">
        <f>AVERAGE($C$7:C32)</f>
        <v>0.81345918615384605</v>
      </c>
      <c r="H32" s="167">
        <f t="shared" si="3"/>
        <v>0.66171584753807755</v>
      </c>
      <c r="I32" s="167"/>
      <c r="J32" s="167">
        <f t="shared" si="0"/>
        <v>36.837038988123972</v>
      </c>
      <c r="K32" s="170">
        <f>J32-'ICF SLR Module (1)'!J32</f>
        <v>-1.8020986000593098E-3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x14ac:dyDescent="0.25">
      <c r="A33" s="161"/>
      <c r="B33" s="161">
        <v>2080</v>
      </c>
      <c r="C33" s="167">
        <f>HLOOKUP(B33,'CO2 and Temp Alt 0 Alt 1'!$J$1:$DP$25,25,FALSE)</f>
        <v>2.2168042890000001</v>
      </c>
      <c r="D33" s="167"/>
      <c r="E33" s="167">
        <f t="shared" si="1"/>
        <v>2.0262041338333336</v>
      </c>
      <c r="F33" s="167">
        <f t="shared" si="2"/>
        <v>4.1055031919632894</v>
      </c>
      <c r="G33" s="167">
        <f>AVERAGE($C$7:C33)</f>
        <v>0.86543493070370359</v>
      </c>
      <c r="H33" s="167">
        <f t="shared" si="3"/>
        <v>0.74897761928212425</v>
      </c>
      <c r="I33" s="167"/>
      <c r="J33" s="167">
        <f t="shared" si="0"/>
        <v>39.92602033074472</v>
      </c>
      <c r="K33" s="170">
        <f>J33-'ICF SLR Module (1)'!J33</f>
        <v>-2.0289308276844054E-3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x14ac:dyDescent="0.25">
      <c r="A34" s="161"/>
      <c r="B34" s="161">
        <v>2085</v>
      </c>
      <c r="C34" s="167">
        <f>HLOOKUP(B34,'CO2 and Temp Alt 0 Alt 1'!$J$1:$DP$25,25,FALSE)</f>
        <v>2.2488850660000002</v>
      </c>
      <c r="D34" s="167"/>
      <c r="E34" s="167">
        <f t="shared" si="1"/>
        <v>2.0884447706666669</v>
      </c>
      <c r="F34" s="167">
        <f t="shared" si="2"/>
        <v>4.3616015601249467</v>
      </c>
      <c r="G34" s="167">
        <f>AVERAGE($C$7:C34)</f>
        <v>0.91484386410714269</v>
      </c>
      <c r="H34" s="167">
        <f t="shared" si="3"/>
        <v>0.83693929569448822</v>
      </c>
      <c r="I34" s="167"/>
      <c r="J34" s="167">
        <f t="shared" si="0"/>
        <v>42.980060696572167</v>
      </c>
      <c r="K34" s="170">
        <f>J34-'ICF SLR Module (1)'!J34</f>
        <v>-2.2337191813335266E-3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x14ac:dyDescent="0.25">
      <c r="A35" s="161"/>
      <c r="B35" s="161">
        <v>2090</v>
      </c>
      <c r="C35" s="167">
        <f>HLOOKUP(B35,'CO2 and Temp Alt 0 Alt 1'!$J$1:$DP$25,25,FALSE)</f>
        <v>2.268046215</v>
      </c>
      <c r="D35" s="167"/>
      <c r="E35" s="167">
        <f t="shared" si="1"/>
        <v>2.1414774805000003</v>
      </c>
      <c r="F35" s="167">
        <f t="shared" si="2"/>
        <v>4.5859257994886296</v>
      </c>
      <c r="G35" s="167">
        <f>AVERAGE($C$7:C35)</f>
        <v>0.96150601413793091</v>
      </c>
      <c r="H35" s="167">
        <f t="shared" si="3"/>
        <v>0.92449381522341101</v>
      </c>
      <c r="I35" s="167"/>
      <c r="J35" s="167">
        <f t="shared" si="0"/>
        <v>45.969566641206328</v>
      </c>
      <c r="K35" s="170">
        <f>J35-'ICF SLR Module (1)'!J35</f>
        <v>-2.4750879834769535E-3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x14ac:dyDescent="0.25">
      <c r="A36" s="161"/>
      <c r="B36" s="161">
        <v>2095</v>
      </c>
      <c r="C36" s="167">
        <f>HLOOKUP(B36,'CO2 and Temp Alt 0 Alt 1'!$J$1:$DP$25,25,FALSE)</f>
        <v>2.2955575480000001</v>
      </c>
      <c r="D36" s="167"/>
      <c r="E36" s="167">
        <f t="shared" si="1"/>
        <v>2.1837365818333332</v>
      </c>
      <c r="F36" s="167">
        <f t="shared" si="2"/>
        <v>4.7687054588371298</v>
      </c>
      <c r="G36" s="167">
        <f>AVERAGE($C$7:C36)</f>
        <v>1.0059743986</v>
      </c>
      <c r="H36" s="167">
        <f t="shared" si="3"/>
        <v>1.0119844906386317</v>
      </c>
      <c r="I36" s="167"/>
      <c r="J36" s="167">
        <f t="shared" si="0"/>
        <v>48.913666731737628</v>
      </c>
      <c r="K36" s="170">
        <f>J36-'ICF SLR Module (1)'!J36</f>
        <v>-2.6748181127445037E-3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x14ac:dyDescent="0.25">
      <c r="A37" s="161"/>
      <c r="B37" s="161">
        <v>2100</v>
      </c>
      <c r="C37" s="167">
        <f>HLOOKUP(B37,'CO2 and Temp Alt 0 Alt 1'!$J$1:$DP$25,25,FALSE)</f>
        <v>2.2974909069999998</v>
      </c>
      <c r="D37" s="167"/>
      <c r="E37" s="167">
        <f>AVERAGE(C31:C36)</f>
        <v>2.2222130684999999</v>
      </c>
      <c r="F37" s="167">
        <f>E37*E37</f>
        <v>4.9382309218121856</v>
      </c>
      <c r="G37" s="167">
        <f>AVERAGE($C$7:C37)</f>
        <v>1.0476362214516128</v>
      </c>
      <c r="H37" s="167">
        <f>G37*G37</f>
        <v>1.0975416524974129</v>
      </c>
      <c r="I37" s="167"/>
      <c r="J37" s="167">
        <f>(SUMPRODUCT(E37:H37,$E$4:$H$4)+$D$4)*100</f>
        <v>51.756200428299692</v>
      </c>
      <c r="K37" s="170">
        <f>J37-'ICF SLR Module (1)'!J37</f>
        <v>-2.8647581377967413E-3</v>
      </c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31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</row>
    <row r="42" spans="1:3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3B10-41CC-46EC-9AF1-A90BF9859FB0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1"/>
      <c r="B1" s="162" t="s">
        <v>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x14ac:dyDescent="0.25">
      <c r="A2" s="161"/>
      <c r="B2" s="161"/>
      <c r="C2" s="161" t="s">
        <v>144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x14ac:dyDescent="0.25">
      <c r="A3" s="161"/>
      <c r="B3" s="161"/>
      <c r="C3" s="161"/>
      <c r="D3" s="98" t="s">
        <v>117</v>
      </c>
      <c r="E3" s="99" t="s">
        <v>118</v>
      </c>
      <c r="F3" s="99" t="s">
        <v>119</v>
      </c>
      <c r="G3" s="99" t="s">
        <v>120</v>
      </c>
      <c r="H3" s="99" t="s">
        <v>121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x14ac:dyDescent="0.25">
      <c r="A4" s="161"/>
      <c r="B4" s="161"/>
      <c r="C4" s="161"/>
      <c r="D4" s="98">
        <f>VLOOKUP($B$1,'ICF SLR Lookup'!$A$5:$F$7,2,FALSE)</f>
        <v>5.0204760649369504E-2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0.20014414173847508</v>
      </c>
      <c r="H4" s="98">
        <f>VLOOKUP($B$1,'ICF SLR Lookup'!$A$5:$F$7,6,FALSE)</f>
        <v>0.23477832540634516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x14ac:dyDescent="0.25">
      <c r="A6" s="161"/>
      <c r="B6" s="163"/>
      <c r="C6" s="164" t="s">
        <v>145</v>
      </c>
      <c r="D6" s="164" t="s">
        <v>146</v>
      </c>
      <c r="E6" s="164" t="s">
        <v>118</v>
      </c>
      <c r="F6" s="164" t="s">
        <v>119</v>
      </c>
      <c r="G6" s="164" t="s">
        <v>120</v>
      </c>
      <c r="H6" s="164" t="s">
        <v>121</v>
      </c>
      <c r="I6" s="161"/>
      <c r="J6" s="165" t="s">
        <v>147</v>
      </c>
      <c r="K6" s="166" t="s">
        <v>150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x14ac:dyDescent="0.25">
      <c r="A7" s="161"/>
      <c r="B7" s="161">
        <v>1950</v>
      </c>
      <c r="C7" s="167">
        <v>-0.5</v>
      </c>
      <c r="D7" s="168"/>
      <c r="E7" s="168"/>
      <c r="F7" s="168"/>
      <c r="G7" s="168"/>
      <c r="H7" s="168"/>
      <c r="I7" s="167"/>
      <c r="J7" s="167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x14ac:dyDescent="0.25">
      <c r="A8" s="161"/>
      <c r="B8" s="161">
        <v>1955</v>
      </c>
      <c r="C8" s="167">
        <v>-0.5</v>
      </c>
      <c r="D8" s="168"/>
      <c r="E8" s="168"/>
      <c r="F8" s="168"/>
      <c r="G8" s="168"/>
      <c r="H8" s="168"/>
      <c r="I8" s="167"/>
      <c r="J8" s="167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x14ac:dyDescent="0.25">
      <c r="A9" s="161"/>
      <c r="B9" s="161">
        <v>1960</v>
      </c>
      <c r="C9" s="167">
        <v>-0.7</v>
      </c>
      <c r="D9" s="168"/>
      <c r="E9" s="168"/>
      <c r="F9" s="168"/>
      <c r="G9" s="168"/>
      <c r="H9" s="168"/>
      <c r="I9" s="167"/>
      <c r="J9" s="167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x14ac:dyDescent="0.25">
      <c r="A10" s="161"/>
      <c r="B10" s="161">
        <v>1965</v>
      </c>
      <c r="C10" s="167">
        <v>-0.5</v>
      </c>
      <c r="D10" s="168"/>
      <c r="E10" s="168"/>
      <c r="F10" s="168"/>
      <c r="G10" s="168"/>
      <c r="H10" s="168"/>
      <c r="I10" s="167"/>
      <c r="J10" s="167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x14ac:dyDescent="0.25">
      <c r="A11" s="161"/>
      <c r="B11" s="161">
        <v>1970</v>
      </c>
      <c r="C11" s="167">
        <v>-0.5</v>
      </c>
      <c r="D11" s="168"/>
      <c r="E11" s="168"/>
      <c r="F11" s="168"/>
      <c r="G11" s="168"/>
      <c r="H11" s="168"/>
      <c r="I11" s="167"/>
      <c r="J11" s="167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x14ac:dyDescent="0.25">
      <c r="A12" s="161"/>
      <c r="B12" s="161">
        <v>1975</v>
      </c>
      <c r="C12" s="167">
        <v>-0.5</v>
      </c>
      <c r="D12" s="168"/>
      <c r="E12" s="168"/>
      <c r="F12" s="168"/>
      <c r="G12" s="168"/>
      <c r="H12" s="168"/>
      <c r="I12" s="167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x14ac:dyDescent="0.25">
      <c r="A13" s="161"/>
      <c r="B13" s="161">
        <v>1980</v>
      </c>
      <c r="C13" s="167">
        <v>-0.5</v>
      </c>
      <c r="D13" s="167"/>
      <c r="E13" s="167"/>
      <c r="F13" s="167"/>
      <c r="G13" s="167"/>
      <c r="H13" s="167"/>
      <c r="I13" s="167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x14ac:dyDescent="0.25">
      <c r="A14" s="161"/>
      <c r="B14" s="161">
        <v>1985</v>
      </c>
      <c r="C14" s="167">
        <v>-0.2</v>
      </c>
      <c r="D14" s="168"/>
      <c r="E14" s="167"/>
      <c r="F14" s="167"/>
      <c r="G14" s="167"/>
      <c r="H14" s="167"/>
      <c r="I14" s="167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x14ac:dyDescent="0.25">
      <c r="A15" s="161"/>
      <c r="B15" s="161">
        <v>1990</v>
      </c>
      <c r="C15" s="167">
        <f>HLOOKUP(B15,'CO2 and Temp Alt 2 Alt 3'!$J$1:$DP$5,5,FALSE)</f>
        <v>0.57380192500000005</v>
      </c>
      <c r="D15" s="167"/>
      <c r="E15" s="167">
        <f>AVERAGE(C9:C14)</f>
        <v>-0.48333333333333339</v>
      </c>
      <c r="F15" s="167">
        <f>E15*E15</f>
        <v>0.23361111111111116</v>
      </c>
      <c r="G15" s="167">
        <f>AVERAGE($C$7:C15)</f>
        <v>-0.3695775638888889</v>
      </c>
      <c r="H15" s="167">
        <f>G15*G15</f>
        <v>0.13658757573004576</v>
      </c>
      <c r="I15" s="167"/>
      <c r="J15" s="167">
        <f>(SUMPRODUCT(E15:H15,$E$4:$H$4)+$D$4)*100</f>
        <v>0.8303778620243889</v>
      </c>
      <c r="K15" s="171">
        <f>J15-'ICF SLR Module (1)'!J15</f>
        <v>0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x14ac:dyDescent="0.25">
      <c r="A16" s="161"/>
      <c r="B16" s="161">
        <v>1995</v>
      </c>
      <c r="C16" s="167">
        <f>HLOOKUP(B16,'CO2 and Temp Alt 2 Alt 3'!$J$1:$DP$5,5,FALSE)</f>
        <v>0.47903165399999997</v>
      </c>
      <c r="D16" s="167"/>
      <c r="E16" s="167">
        <f>AVERAGE(C10:C15)</f>
        <v>-0.2710330125</v>
      </c>
      <c r="F16" s="167">
        <f>E16*E16</f>
        <v>7.3458893864825153E-2</v>
      </c>
      <c r="G16" s="167">
        <f>AVERAGE($C$7:C16)</f>
        <v>-0.28471664210000003</v>
      </c>
      <c r="H16" s="167">
        <f>G16*G16</f>
        <v>8.1063566288699512E-2</v>
      </c>
      <c r="I16" s="167"/>
      <c r="J16" s="167">
        <f t="shared" ref="J16:J36" si="0">(SUMPRODUCT(E16:H16,$E$4:$H$4)+$D$4)*100</f>
        <v>1.2252361022331542</v>
      </c>
      <c r="K16" s="171">
        <f>J16-'ICF SLR Module (1)'!J16</f>
        <v>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x14ac:dyDescent="0.25">
      <c r="A17" s="161"/>
      <c r="B17" s="161">
        <v>2000</v>
      </c>
      <c r="C17" s="167">
        <f>HLOOKUP(B17,'CO2 and Temp Alt 2 Alt 3'!$J$1:$DP$5,5,FALSE)</f>
        <v>0.69519793399999996</v>
      </c>
      <c r="D17" s="167"/>
      <c r="E17" s="167">
        <f>AVERAGE(C11:C16)</f>
        <v>-0.10786107016666668</v>
      </c>
      <c r="F17" s="167">
        <f>E17*E17</f>
        <v>1.1634010457498593E-2</v>
      </c>
      <c r="G17" s="167">
        <f>AVERAGE($C$7:C17)</f>
        <v>-0.19563349881818184</v>
      </c>
      <c r="H17" s="167">
        <f>G17*G17</f>
        <v>3.8272465859843556E-2</v>
      </c>
      <c r="I17" s="167"/>
      <c r="J17" s="167">
        <f t="shared" si="0"/>
        <v>2.003540737685511</v>
      </c>
      <c r="K17" s="171">
        <f>J17-'ICF SLR Module (1)'!J17</f>
        <v>0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x14ac:dyDescent="0.25">
      <c r="A18" s="161"/>
      <c r="B18" s="161">
        <v>2005</v>
      </c>
      <c r="C18" s="167">
        <f>HLOOKUP(B18,'CO2 and Temp Alt 2 Alt 3'!$J$1:$DP$5,5,FALSE)</f>
        <v>0.78674854800000005</v>
      </c>
      <c r="D18" s="167"/>
      <c r="E18" s="167">
        <f>AVERAGE(C12:C17)</f>
        <v>9.13385855E-2</v>
      </c>
      <c r="F18" s="167">
        <f>E18*E18</f>
        <v>8.34273720114081E-3</v>
      </c>
      <c r="G18" s="167">
        <f>AVERAGE($C$7:C18)</f>
        <v>-0.11376832825000004</v>
      </c>
      <c r="H18" s="167">
        <f>G18*G18</f>
        <v>1.2943232512799756E-2</v>
      </c>
      <c r="I18" s="167"/>
      <c r="J18" s="167">
        <f t="shared" si="0"/>
        <v>3.0473486689452227</v>
      </c>
      <c r="K18" s="171">
        <f>J18-'ICF SLR Module (1)'!J18</f>
        <v>0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x14ac:dyDescent="0.25">
      <c r="A19" s="161"/>
      <c r="B19" s="161">
        <v>2010</v>
      </c>
      <c r="C19" s="167">
        <f>HLOOKUP(B19,'CO2 and Temp Alt 2 Alt 3'!$J$1:$DP$5,5,FALSE)</f>
        <v>0.87702149900000004</v>
      </c>
      <c r="D19" s="167"/>
      <c r="E19" s="167">
        <f>AVERAGE(C13:C18)</f>
        <v>0.30579667683333334</v>
      </c>
      <c r="F19" s="167">
        <f>E19*E19</f>
        <v>9.3511607562310112E-2</v>
      </c>
      <c r="G19" s="167">
        <f>AVERAGE($C$7:C19)</f>
        <v>-3.7553726153846181E-2</v>
      </c>
      <c r="H19" s="167">
        <f>G19*G19</f>
        <v>1.4102823480380707E-3</v>
      </c>
      <c r="I19" s="167"/>
      <c r="J19" s="167">
        <f t="shared" si="0"/>
        <v>4.3019706087248739</v>
      </c>
      <c r="K19" s="171">
        <f>J19-'ICF SLR Module (1)'!J19</f>
        <v>0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x14ac:dyDescent="0.25">
      <c r="A20" s="161"/>
      <c r="B20" s="161">
        <v>2015</v>
      </c>
      <c r="C20" s="167">
        <f>HLOOKUP(B20,'CO2 and Temp Alt 2 Alt 3'!$J$1:$DP$5,5,FALSE)</f>
        <v>1.001775485</v>
      </c>
      <c r="D20" s="167"/>
      <c r="E20" s="167">
        <f t="shared" ref="E20:E36" si="1">AVERAGE(C14:C19)</f>
        <v>0.53530025999999997</v>
      </c>
      <c r="F20" s="167">
        <f t="shared" ref="F20:F36" si="2">E20*E20</f>
        <v>0.28654636835606756</v>
      </c>
      <c r="G20" s="167">
        <f>AVERAGE($C$7:C20)</f>
        <v>3.6684074642857119E-2</v>
      </c>
      <c r="H20" s="167">
        <f t="shared" ref="H20:H36" si="3">G20*G20</f>
        <v>1.3457213324027126E-3</v>
      </c>
      <c r="I20" s="167"/>
      <c r="J20" s="167">
        <f t="shared" si="0"/>
        <v>5.7862809485119406</v>
      </c>
      <c r="K20" s="171">
        <f>J20-'ICF SLR Module (1)'!J20</f>
        <v>0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x14ac:dyDescent="0.25">
      <c r="A21" s="161"/>
      <c r="B21" s="161">
        <v>2020</v>
      </c>
      <c r="C21" s="167">
        <f>HLOOKUP(B21,'CO2 and Temp Alt 2 Alt 3'!$J$1:$DP$5,5,FALSE)</f>
        <v>1.102283052</v>
      </c>
      <c r="D21" s="167"/>
      <c r="E21" s="167">
        <f t="shared" si="1"/>
        <v>0.73559617416666667</v>
      </c>
      <c r="F21" s="167">
        <f t="shared" si="2"/>
        <v>0.54110173144863705</v>
      </c>
      <c r="G21" s="167">
        <f>AVERAGE($C$7:C21)</f>
        <v>0.10772400646666665</v>
      </c>
      <c r="H21" s="167">
        <f t="shared" si="3"/>
        <v>1.1604461569230437E-2</v>
      </c>
      <c r="I21" s="167"/>
      <c r="J21" s="167">
        <f t="shared" si="0"/>
        <v>7.4489565522736649</v>
      </c>
      <c r="K21" s="171">
        <f>J21-'ICF SLR Module (1)'!J21</f>
        <v>0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x14ac:dyDescent="0.25">
      <c r="A22" s="161"/>
      <c r="B22" s="161">
        <v>2025</v>
      </c>
      <c r="C22" s="167">
        <f>HLOOKUP(B22,'CO2 and Temp Alt 2 Alt 3'!$J$1:$DP$5,5,FALSE)</f>
        <v>1.2389658809999999</v>
      </c>
      <c r="D22" s="167"/>
      <c r="E22" s="167">
        <f t="shared" si="1"/>
        <v>0.82367636200000005</v>
      </c>
      <c r="F22" s="167">
        <f t="shared" si="2"/>
        <v>0.6784427493175551</v>
      </c>
      <c r="G22" s="167">
        <f>AVERAGE($C$7:C22)</f>
        <v>0.17842662362499997</v>
      </c>
      <c r="H22" s="167">
        <f t="shared" si="3"/>
        <v>3.1836060018217399E-2</v>
      </c>
      <c r="I22" s="167"/>
      <c r="J22" s="167">
        <f t="shared" si="0"/>
        <v>9.3390220956702024</v>
      </c>
      <c r="K22" s="171">
        <f>J22-'ICF SLR Module (1)'!J22</f>
        <v>0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x14ac:dyDescent="0.25">
      <c r="A23" s="161"/>
      <c r="B23" s="161">
        <v>2030</v>
      </c>
      <c r="C23" s="167">
        <f>HLOOKUP(B23,'CO2 and Temp Alt 2 Alt 3'!$J$1:$DP$5,5,FALSE)</f>
        <v>1.346514915</v>
      </c>
      <c r="D23" s="167"/>
      <c r="E23" s="167">
        <f t="shared" si="1"/>
        <v>0.95033206650000002</v>
      </c>
      <c r="F23" s="167">
        <f t="shared" si="2"/>
        <v>0.90313103661816041</v>
      </c>
      <c r="G23" s="167">
        <f>AVERAGE($C$7:C23)</f>
        <v>0.24713769958823525</v>
      </c>
      <c r="H23" s="167">
        <f t="shared" si="3"/>
        <v>6.1077042557764818E-2</v>
      </c>
      <c r="I23" s="167"/>
      <c r="J23" s="167">
        <f t="shared" si="0"/>
        <v>11.400748919716204</v>
      </c>
      <c r="K23" s="171">
        <f>J23-'ICF SLR Module (1)'!J23</f>
        <v>-7.4397610509535639E-5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x14ac:dyDescent="0.25">
      <c r="A24" s="161"/>
      <c r="B24" s="161">
        <v>2035</v>
      </c>
      <c r="C24" s="167">
        <f>HLOOKUP(B24,'CO2 and Temp Alt 2 Alt 3'!$J$1:$DP$5,5,FALSE)</f>
        <v>1.475327107</v>
      </c>
      <c r="D24" s="167"/>
      <c r="E24" s="167">
        <f t="shared" si="1"/>
        <v>1.0588848966666669</v>
      </c>
      <c r="F24" s="167">
        <f t="shared" si="2"/>
        <v>1.1212372243887778</v>
      </c>
      <c r="G24" s="167">
        <f>AVERAGE($C$7:C24)</f>
        <v>0.3153704444444444</v>
      </c>
      <c r="H24" s="167">
        <f t="shared" si="3"/>
        <v>9.9458517229086385E-2</v>
      </c>
      <c r="I24" s="167"/>
      <c r="J24" s="167">
        <f t="shared" si="0"/>
        <v>13.66750117048273</v>
      </c>
      <c r="K24" s="171">
        <f>J24-'ICF SLR Module (1)'!J24</f>
        <v>-2.3834411511813869E-4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x14ac:dyDescent="0.25">
      <c r="A25" s="161"/>
      <c r="B25" s="161">
        <v>2040</v>
      </c>
      <c r="C25" s="167">
        <f>HLOOKUP(B25,'CO2 and Temp Alt 2 Alt 3'!$J$1:$DP$5,5,FALSE)</f>
        <v>1.5968479600000001</v>
      </c>
      <c r="D25" s="167"/>
      <c r="E25" s="167">
        <f t="shared" si="1"/>
        <v>1.1736479898333334</v>
      </c>
      <c r="F25" s="167">
        <f t="shared" si="2"/>
        <v>1.3774496040398243</v>
      </c>
      <c r="G25" s="167">
        <f>AVERAGE($C$7:C25)</f>
        <v>0.38281662947368417</v>
      </c>
      <c r="H25" s="167">
        <f t="shared" si="3"/>
        <v>0.146548571801592</v>
      </c>
      <c r="I25" s="167"/>
      <c r="J25" s="167">
        <f t="shared" si="0"/>
        <v>16.122969467686517</v>
      </c>
      <c r="K25" s="171">
        <f>J25-'ICF SLR Module (1)'!J25</f>
        <v>-4.6287949418299945E-4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1:31" x14ac:dyDescent="0.25">
      <c r="A26" s="161"/>
      <c r="B26" s="161">
        <v>2045</v>
      </c>
      <c r="C26" s="167">
        <f>HLOOKUP(B26,'CO2 and Temp Alt 2 Alt 3'!$J$1:$DP$5,5,FALSE)</f>
        <v>1.7190797769999999</v>
      </c>
      <c r="D26" s="167"/>
      <c r="E26" s="167">
        <f t="shared" si="1"/>
        <v>1.2936190666666667</v>
      </c>
      <c r="F26" s="167">
        <f t="shared" si="2"/>
        <v>1.6734502896435379</v>
      </c>
      <c r="G26" s="167">
        <f>AVERAGE($C$7:C26)</f>
        <v>0.44962978684999994</v>
      </c>
      <c r="H26" s="167">
        <f t="shared" si="3"/>
        <v>0.20216694522277637</v>
      </c>
      <c r="I26" s="167"/>
      <c r="J26" s="167">
        <f t="shared" si="0"/>
        <v>18.765994529043599</v>
      </c>
      <c r="K26" s="171">
        <f>J26-'ICF SLR Module (1)'!J26</f>
        <v>-8.0507158442699733E-4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x14ac:dyDescent="0.25">
      <c r="A27" s="161"/>
      <c r="B27" s="161">
        <v>2050</v>
      </c>
      <c r="C27" s="167">
        <f>HLOOKUP(B27,'CO2 and Temp Alt 2 Alt 3'!$J$1:$DP$5,5,FALSE)</f>
        <v>1.8433036679999999</v>
      </c>
      <c r="D27" s="167"/>
      <c r="E27" s="167">
        <f t="shared" si="1"/>
        <v>1.413169782</v>
      </c>
      <c r="F27" s="167">
        <f t="shared" si="2"/>
        <v>1.9970488327579274</v>
      </c>
      <c r="G27" s="167">
        <f>AVERAGE($C$7:C27)</f>
        <v>0.51599520976190472</v>
      </c>
      <c r="H27" s="167">
        <f t="shared" si="3"/>
        <v>0.26625105649723207</v>
      </c>
      <c r="I27" s="167"/>
      <c r="J27" s="167">
        <f t="shared" si="0"/>
        <v>21.598815623042068</v>
      </c>
      <c r="K27" s="171">
        <f>J27-'ICF SLR Module (1)'!J27</f>
        <v>-1.1305373029735222E-3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x14ac:dyDescent="0.25">
      <c r="A28" s="161"/>
      <c r="B28" s="161">
        <v>2055</v>
      </c>
      <c r="C28" s="167">
        <f>HLOOKUP(B28,'CO2 and Temp Alt 2 Alt 3'!$J$1:$DP$5,5,FALSE)</f>
        <v>1.930590507</v>
      </c>
      <c r="D28" s="167"/>
      <c r="E28" s="167">
        <f t="shared" si="1"/>
        <v>1.536673218</v>
      </c>
      <c r="F28" s="167">
        <f t="shared" si="2"/>
        <v>2.3613645789184754</v>
      </c>
      <c r="G28" s="167">
        <f>AVERAGE($C$7:C28)</f>
        <v>0.58029499600000001</v>
      </c>
      <c r="H28" s="167">
        <f t="shared" si="3"/>
        <v>0.33674228238264003</v>
      </c>
      <c r="I28" s="167"/>
      <c r="J28" s="167">
        <f t="shared" si="0"/>
        <v>24.540719373022817</v>
      </c>
      <c r="K28" s="171">
        <f>J28-'ICF SLR Module (1)'!J28</f>
        <v>-1.5573265669495129E-3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x14ac:dyDescent="0.25">
      <c r="A29" s="161"/>
      <c r="B29" s="161">
        <v>2060</v>
      </c>
      <c r="C29" s="167">
        <f>HLOOKUP(B29,'CO2 and Temp Alt 2 Alt 3'!$J$1:$DP$5,5,FALSE)</f>
        <v>2.0143599069999998</v>
      </c>
      <c r="D29" s="167"/>
      <c r="E29" s="167">
        <f t="shared" si="1"/>
        <v>1.6519439890000001</v>
      </c>
      <c r="F29" s="167">
        <f t="shared" si="2"/>
        <v>2.7289189427932321</v>
      </c>
      <c r="G29" s="167">
        <f>AVERAGE($C$7:C29)</f>
        <v>0.64264564430434779</v>
      </c>
      <c r="H29" s="167">
        <f t="shared" si="3"/>
        <v>0.41299342414335027</v>
      </c>
      <c r="I29" s="167"/>
      <c r="J29" s="167">
        <f t="shared" si="0"/>
        <v>27.578842609484077</v>
      </c>
      <c r="K29" s="171">
        <f>J29-'ICF SLR Module (1)'!J29</f>
        <v>-2.0475837820512766E-3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x14ac:dyDescent="0.25">
      <c r="A30" s="161"/>
      <c r="B30" s="161">
        <v>2065</v>
      </c>
      <c r="C30" s="167">
        <f>HLOOKUP(B30,'CO2 and Temp Alt 2 Alt 3'!$J$1:$DP$5,5,FALSE)</f>
        <v>2.0645486279999998</v>
      </c>
      <c r="D30" s="167"/>
      <c r="E30" s="167">
        <f t="shared" si="1"/>
        <v>1.7632514876666665</v>
      </c>
      <c r="F30" s="167">
        <f t="shared" si="2"/>
        <v>3.1090558087587126</v>
      </c>
      <c r="G30" s="167">
        <f>AVERAGE($C$7:C30)</f>
        <v>0.70189160195833322</v>
      </c>
      <c r="H30" s="167">
        <f t="shared" si="3"/>
        <v>0.49265182089963527</v>
      </c>
      <c r="I30" s="167"/>
      <c r="J30" s="167">
        <f t="shared" si="0"/>
        <v>30.634822243596656</v>
      </c>
      <c r="K30" s="171">
        <f>J30-'ICF SLR Module (1)'!J30</f>
        <v>-2.5970185896220244E-3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x14ac:dyDescent="0.25">
      <c r="A31" s="161"/>
      <c r="B31" s="161">
        <v>2070</v>
      </c>
      <c r="C31" s="167">
        <f>HLOOKUP(B31,'CO2 and Temp Alt 2 Alt 3'!$J$1:$DP$5,5,FALSE)</f>
        <v>2.1324185739999999</v>
      </c>
      <c r="D31" s="167"/>
      <c r="E31" s="167">
        <f t="shared" si="1"/>
        <v>1.8614550744999996</v>
      </c>
      <c r="F31" s="167">
        <f t="shared" si="2"/>
        <v>3.4650149943817992</v>
      </c>
      <c r="G31" s="167">
        <f>AVERAGE($C$7:C31)</f>
        <v>0.75911268083999983</v>
      </c>
      <c r="H31" s="167">
        <f t="shared" si="3"/>
        <v>0.57625206221209146</v>
      </c>
      <c r="I31" s="167"/>
      <c r="J31" s="167">
        <f t="shared" si="0"/>
        <v>33.742821081699212</v>
      </c>
      <c r="K31" s="171">
        <f>J31-'ICF SLR Module (1)'!J31</f>
        <v>-3.2060394603377063E-3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x14ac:dyDescent="0.25">
      <c r="A32" s="161"/>
      <c r="B32" s="161">
        <v>2075</v>
      </c>
      <c r="C32" s="167">
        <f>HLOOKUP(B32,'CO2 and Temp Alt 2 Alt 3'!$J$1:$DP$5,5,FALSE)</f>
        <v>2.1711833189999998</v>
      </c>
      <c r="D32" s="167"/>
      <c r="E32" s="167">
        <f t="shared" si="1"/>
        <v>1.9507168434999997</v>
      </c>
      <c r="F32" s="167">
        <f t="shared" si="2"/>
        <v>3.8052962035146023</v>
      </c>
      <c r="G32" s="167">
        <f>AVERAGE($C$7:C32)</f>
        <v>0.8134230899999999</v>
      </c>
      <c r="H32" s="167">
        <f t="shared" si="3"/>
        <v>0.66165712334514792</v>
      </c>
      <c r="I32" s="167"/>
      <c r="J32" s="167">
        <f t="shared" si="0"/>
        <v>36.834937827983126</v>
      </c>
      <c r="K32" s="171">
        <f>J32-'ICF SLR Module (1)'!J32</f>
        <v>-3.9032587409053576E-3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x14ac:dyDescent="0.25">
      <c r="A33" s="161"/>
      <c r="B33" s="161">
        <v>2080</v>
      </c>
      <c r="C33" s="167">
        <f>HLOOKUP(B33,'CO2 and Temp Alt 2 Alt 3'!$J$1:$DP$5,5,FALSE)</f>
        <v>2.2165759889999999</v>
      </c>
      <c r="D33" s="167"/>
      <c r="E33" s="167">
        <f t="shared" si="1"/>
        <v>2.0260674338333331</v>
      </c>
      <c r="F33" s="167">
        <f t="shared" si="2"/>
        <v>4.1049492464399879</v>
      </c>
      <c r="G33" s="167">
        <f>AVERAGE($C$7:C33)</f>
        <v>0.86539171588888875</v>
      </c>
      <c r="H33" s="167">
        <f t="shared" si="3"/>
        <v>0.74890282192911517</v>
      </c>
      <c r="I33" s="167"/>
      <c r="J33" s="167">
        <f t="shared" si="0"/>
        <v>39.923399331814139</v>
      </c>
      <c r="K33" s="171">
        <f>J33-'ICF SLR Module (1)'!J33</f>
        <v>-4.6499297582656141E-3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x14ac:dyDescent="0.25">
      <c r="A34" s="161"/>
      <c r="B34" s="161">
        <v>2085</v>
      </c>
      <c r="C34" s="167">
        <f>HLOOKUP(B34,'CO2 and Temp Alt 2 Alt 3'!$J$1:$DP$5,5,FALSE)</f>
        <v>2.2486516660000002</v>
      </c>
      <c r="D34" s="167"/>
      <c r="E34" s="167">
        <f t="shared" si="1"/>
        <v>2.0882794873333332</v>
      </c>
      <c r="F34" s="167">
        <f t="shared" si="2"/>
        <v>4.3609112172171693</v>
      </c>
      <c r="G34" s="167">
        <f>AVERAGE($C$7:C34)</f>
        <v>0.91479385696428561</v>
      </c>
      <c r="H34" s="167">
        <f t="shared" si="3"/>
        <v>0.83684780073959386</v>
      </c>
      <c r="I34" s="167"/>
      <c r="J34" s="167">
        <f t="shared" si="0"/>
        <v>42.97691172967405</v>
      </c>
      <c r="K34" s="171">
        <f>J34-'ICF SLR Module (1)'!J34</f>
        <v>-5.3826860794501385E-3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x14ac:dyDescent="0.25">
      <c r="A35" s="161"/>
      <c r="B35" s="161">
        <v>2090</v>
      </c>
      <c r="C35" s="167">
        <f>HLOOKUP(B35,'CO2 and Temp Alt 2 Alt 3'!$J$1:$DP$5,5,FALSE)</f>
        <v>2.2677745150000002</v>
      </c>
      <c r="D35" s="167"/>
      <c r="E35" s="167">
        <f t="shared" si="1"/>
        <v>2.1412896804999999</v>
      </c>
      <c r="F35" s="167">
        <f t="shared" si="2"/>
        <v>4.585121495815792</v>
      </c>
      <c r="G35" s="167">
        <f>AVERAGE($C$7:C35)</f>
        <v>0.96144836241379295</v>
      </c>
      <c r="H35" s="167">
        <f t="shared" si="3"/>
        <v>0.92438295358816414</v>
      </c>
      <c r="I35" s="167"/>
      <c r="J35" s="167">
        <f t="shared" si="0"/>
        <v>45.965809984814086</v>
      </c>
      <c r="K35" s="171">
        <f>J35-'ICF SLR Module (1)'!J35</f>
        <v>-6.2317443757180513E-3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x14ac:dyDescent="0.25">
      <c r="A36" s="161"/>
      <c r="B36" s="161">
        <v>2095</v>
      </c>
      <c r="C36" s="167">
        <f>HLOOKUP(B36,'CO2 and Temp Alt 2 Alt 3'!$J$1:$DP$5,5,FALSE)</f>
        <v>2.2952792479999999</v>
      </c>
      <c r="D36" s="167"/>
      <c r="E36" s="167">
        <f t="shared" si="1"/>
        <v>2.1835254484999997</v>
      </c>
      <c r="F36" s="167">
        <f t="shared" si="2"/>
        <v>4.7677833842471253</v>
      </c>
      <c r="G36" s="167">
        <f>AVERAGE($C$7:C36)</f>
        <v>1.0059093919333333</v>
      </c>
      <c r="H36" s="167">
        <f t="shared" si="3"/>
        <v>1.0118537047796883</v>
      </c>
      <c r="I36" s="167"/>
      <c r="J36" s="167">
        <f t="shared" si="0"/>
        <v>48.909295092891945</v>
      </c>
      <c r="K36" s="171">
        <f>J36-'ICF SLR Module (1)'!J36</f>
        <v>-7.0464569584274273E-3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x14ac:dyDescent="0.25">
      <c r="A37" s="161"/>
      <c r="B37" s="161">
        <v>2100</v>
      </c>
      <c r="C37" s="167">
        <f>HLOOKUP(B37,'CO2 and Temp Alt 2 Alt 3'!$J$1:$DP$5,5,FALSE)</f>
        <v>2.2972109070000002</v>
      </c>
      <c r="D37" s="167"/>
      <c r="E37" s="167">
        <f>AVERAGE(C31:C36)</f>
        <v>2.2219805518333331</v>
      </c>
      <c r="F37" s="167">
        <f>E37*E37</f>
        <v>4.9371975727255633</v>
      </c>
      <c r="G37" s="167">
        <f>AVERAGE($C$7:C37)</f>
        <v>1.0475642795161291</v>
      </c>
      <c r="H37" s="167">
        <f>G37*G37</f>
        <v>1.0973909197181466</v>
      </c>
      <c r="I37" s="167"/>
      <c r="J37" s="167">
        <f>(SUMPRODUCT(E37:H37,$E$4:$H$4)+$D$4)*100</f>
        <v>51.751221673656453</v>
      </c>
      <c r="K37" s="171">
        <f>J37-'ICF SLR Module (1)'!J37</f>
        <v>-7.8435127810365657E-3</v>
      </c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31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</row>
    <row r="42" spans="1:3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379E-ABFF-46F2-AAF3-5717D9AD1270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1"/>
      <c r="B1" s="162" t="s">
        <v>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x14ac:dyDescent="0.25">
      <c r="A2" s="161"/>
      <c r="B2" s="161"/>
      <c r="C2" s="161" t="s">
        <v>144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x14ac:dyDescent="0.25">
      <c r="A3" s="161"/>
      <c r="B3" s="161"/>
      <c r="C3" s="161"/>
      <c r="D3" s="98" t="s">
        <v>117</v>
      </c>
      <c r="E3" s="99" t="s">
        <v>118</v>
      </c>
      <c r="F3" s="99" t="s">
        <v>119</v>
      </c>
      <c r="G3" s="99" t="s">
        <v>120</v>
      </c>
      <c r="H3" s="99" t="s">
        <v>121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x14ac:dyDescent="0.25">
      <c r="A4" s="161"/>
      <c r="B4" s="161"/>
      <c r="C4" s="161"/>
      <c r="D4" s="98">
        <f>VLOOKUP($B$1,'ICF SLR Lookup'!$A$5:$F$7,2,FALSE)</f>
        <v>5.0204760649369504E-2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0.20014414173847508</v>
      </c>
      <c r="H4" s="98">
        <f>VLOOKUP($B$1,'ICF SLR Lookup'!$A$5:$F$7,6,FALSE)</f>
        <v>0.23477832540634516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x14ac:dyDescent="0.25">
      <c r="A6" s="161"/>
      <c r="B6" s="163"/>
      <c r="C6" s="164" t="s">
        <v>145</v>
      </c>
      <c r="D6" s="164" t="s">
        <v>146</v>
      </c>
      <c r="E6" s="164" t="s">
        <v>118</v>
      </c>
      <c r="F6" s="164" t="s">
        <v>119</v>
      </c>
      <c r="G6" s="164" t="s">
        <v>120</v>
      </c>
      <c r="H6" s="164" t="s">
        <v>121</v>
      </c>
      <c r="I6" s="161"/>
      <c r="J6" s="165" t="s">
        <v>147</v>
      </c>
      <c r="K6" s="166" t="s">
        <v>151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x14ac:dyDescent="0.25">
      <c r="A7" s="161"/>
      <c r="B7" s="161">
        <v>1950</v>
      </c>
      <c r="C7" s="167">
        <v>-0.5</v>
      </c>
      <c r="D7" s="168"/>
      <c r="E7" s="168"/>
      <c r="F7" s="168"/>
      <c r="G7" s="168"/>
      <c r="H7" s="168"/>
      <c r="I7" s="167"/>
      <c r="J7" s="167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x14ac:dyDescent="0.25">
      <c r="A8" s="161"/>
      <c r="B8" s="161">
        <v>1955</v>
      </c>
      <c r="C8" s="167">
        <v>-0.5</v>
      </c>
      <c r="D8" s="168"/>
      <c r="E8" s="168"/>
      <c r="F8" s="168"/>
      <c r="G8" s="168"/>
      <c r="H8" s="168"/>
      <c r="I8" s="167"/>
      <c r="J8" s="167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x14ac:dyDescent="0.25">
      <c r="A9" s="161"/>
      <c r="B9" s="161">
        <v>1960</v>
      </c>
      <c r="C9" s="167">
        <v>-0.7</v>
      </c>
      <c r="D9" s="168"/>
      <c r="E9" s="168"/>
      <c r="F9" s="168"/>
      <c r="G9" s="168"/>
      <c r="H9" s="168"/>
      <c r="I9" s="167"/>
      <c r="J9" s="167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x14ac:dyDescent="0.25">
      <c r="A10" s="161"/>
      <c r="B10" s="161">
        <v>1965</v>
      </c>
      <c r="C10" s="167">
        <v>-0.5</v>
      </c>
      <c r="D10" s="168"/>
      <c r="E10" s="168"/>
      <c r="F10" s="168"/>
      <c r="G10" s="168"/>
      <c r="H10" s="168"/>
      <c r="I10" s="167"/>
      <c r="J10" s="167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x14ac:dyDescent="0.25">
      <c r="A11" s="161"/>
      <c r="B11" s="161">
        <v>1970</v>
      </c>
      <c r="C11" s="167">
        <v>-0.5</v>
      </c>
      <c r="D11" s="168"/>
      <c r="E11" s="168"/>
      <c r="F11" s="168"/>
      <c r="G11" s="168"/>
      <c r="H11" s="168"/>
      <c r="I11" s="167"/>
      <c r="J11" s="167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x14ac:dyDescent="0.25">
      <c r="A12" s="161"/>
      <c r="B12" s="161">
        <v>1975</v>
      </c>
      <c r="C12" s="167">
        <v>-0.5</v>
      </c>
      <c r="D12" s="168"/>
      <c r="E12" s="168"/>
      <c r="F12" s="168"/>
      <c r="G12" s="168"/>
      <c r="H12" s="168"/>
      <c r="I12" s="167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x14ac:dyDescent="0.25">
      <c r="A13" s="161"/>
      <c r="B13" s="161">
        <v>1980</v>
      </c>
      <c r="C13" s="167">
        <v>-0.5</v>
      </c>
      <c r="D13" s="167"/>
      <c r="E13" s="167"/>
      <c r="F13" s="167"/>
      <c r="G13" s="167"/>
      <c r="H13" s="167"/>
      <c r="I13" s="167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x14ac:dyDescent="0.25">
      <c r="A14" s="161"/>
      <c r="B14" s="161">
        <v>1985</v>
      </c>
      <c r="C14" s="167">
        <v>-0.2</v>
      </c>
      <c r="D14" s="168"/>
      <c r="E14" s="167"/>
      <c r="F14" s="167"/>
      <c r="G14" s="167"/>
      <c r="H14" s="167"/>
      <c r="I14" s="167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x14ac:dyDescent="0.25">
      <c r="A15" s="161"/>
      <c r="B15" s="161">
        <v>1990</v>
      </c>
      <c r="C15" s="167">
        <f>HLOOKUP(B15,'CO2 and Temp Alt 2 Alt 3'!$J$1:$DP$25,25,FALSE)</f>
        <v>0.57380192500000005</v>
      </c>
      <c r="D15" s="167"/>
      <c r="E15" s="167">
        <f>AVERAGE(C9:C14)</f>
        <v>-0.48333333333333339</v>
      </c>
      <c r="F15" s="167">
        <f>E15*E15</f>
        <v>0.23361111111111116</v>
      </c>
      <c r="G15" s="167">
        <f>AVERAGE($C$7:C15)</f>
        <v>-0.3695775638888889</v>
      </c>
      <c r="H15" s="167">
        <f>G15*G15</f>
        <v>0.13658757573004576</v>
      </c>
      <c r="I15" s="167"/>
      <c r="J15" s="167">
        <f>(SUMPRODUCT(E15:H15,$E$4:$H$4)+$D$4)*100</f>
        <v>0.8303778620243889</v>
      </c>
      <c r="K15" s="170">
        <f>J15-'ICF SLR Module (1)'!J15</f>
        <v>0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x14ac:dyDescent="0.25">
      <c r="A16" s="161"/>
      <c r="B16" s="161">
        <v>1995</v>
      </c>
      <c r="C16" s="167">
        <f>HLOOKUP(B16,'CO2 and Temp Alt 2 Alt 3'!$J$1:$DP$25,25,FALSE)</f>
        <v>0.47903165399999997</v>
      </c>
      <c r="D16" s="167"/>
      <c r="E16" s="167">
        <f>AVERAGE(C10:C15)</f>
        <v>-0.2710330125</v>
      </c>
      <c r="F16" s="167">
        <f>E16*E16</f>
        <v>7.3458893864825153E-2</v>
      </c>
      <c r="G16" s="167">
        <f>AVERAGE($C$7:C16)</f>
        <v>-0.28471664210000003</v>
      </c>
      <c r="H16" s="167">
        <f>G16*G16</f>
        <v>8.1063566288699512E-2</v>
      </c>
      <c r="I16" s="167"/>
      <c r="J16" s="167">
        <f t="shared" ref="J16:J36" si="0">(SUMPRODUCT(E16:H16,$E$4:$H$4)+$D$4)*100</f>
        <v>1.2252361022331542</v>
      </c>
      <c r="K16" s="170">
        <f>J16-'ICF SLR Module (1)'!J16</f>
        <v>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x14ac:dyDescent="0.25">
      <c r="A17" s="161"/>
      <c r="B17" s="161">
        <v>2000</v>
      </c>
      <c r="C17" s="167">
        <f>HLOOKUP(B17,'CO2 and Temp Alt 2 Alt 3'!$J$1:$DP$25,25,FALSE)</f>
        <v>0.69519793399999996</v>
      </c>
      <c r="D17" s="167"/>
      <c r="E17" s="167">
        <f>AVERAGE(C11:C16)</f>
        <v>-0.10786107016666668</v>
      </c>
      <c r="F17" s="167">
        <f>E17*E17</f>
        <v>1.1634010457498593E-2</v>
      </c>
      <c r="G17" s="167">
        <f>AVERAGE($C$7:C17)</f>
        <v>-0.19563349881818184</v>
      </c>
      <c r="H17" s="167">
        <f>G17*G17</f>
        <v>3.8272465859843556E-2</v>
      </c>
      <c r="I17" s="167"/>
      <c r="J17" s="167">
        <f t="shared" si="0"/>
        <v>2.003540737685511</v>
      </c>
      <c r="K17" s="170">
        <f>J17-'ICF SLR Module (1)'!J17</f>
        <v>0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x14ac:dyDescent="0.25">
      <c r="A18" s="161"/>
      <c r="B18" s="161">
        <v>2005</v>
      </c>
      <c r="C18" s="167">
        <f>HLOOKUP(B18,'CO2 and Temp Alt 2 Alt 3'!$J$1:$DP$25,25,FALSE)</f>
        <v>0.78674854800000005</v>
      </c>
      <c r="D18" s="167"/>
      <c r="E18" s="167">
        <f>AVERAGE(C12:C17)</f>
        <v>9.13385855E-2</v>
      </c>
      <c r="F18" s="167">
        <f>E18*E18</f>
        <v>8.34273720114081E-3</v>
      </c>
      <c r="G18" s="167">
        <f>AVERAGE($C$7:C18)</f>
        <v>-0.11376832825000004</v>
      </c>
      <c r="H18" s="167">
        <f>G18*G18</f>
        <v>1.2943232512799756E-2</v>
      </c>
      <c r="I18" s="167"/>
      <c r="J18" s="167">
        <f t="shared" si="0"/>
        <v>3.0473486689452227</v>
      </c>
      <c r="K18" s="170">
        <f>J18-'ICF SLR Module (1)'!J18</f>
        <v>0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x14ac:dyDescent="0.25">
      <c r="A19" s="161"/>
      <c r="B19" s="161">
        <v>2010</v>
      </c>
      <c r="C19" s="167">
        <f>HLOOKUP(B19,'CO2 and Temp Alt 2 Alt 3'!$J$1:$DP$25,25,FALSE)</f>
        <v>0.87702149900000004</v>
      </c>
      <c r="D19" s="167"/>
      <c r="E19" s="167">
        <f>AVERAGE(C13:C18)</f>
        <v>0.30579667683333334</v>
      </c>
      <c r="F19" s="167">
        <f>E19*E19</f>
        <v>9.3511607562310112E-2</v>
      </c>
      <c r="G19" s="167">
        <f>AVERAGE($C$7:C19)</f>
        <v>-3.7553726153846181E-2</v>
      </c>
      <c r="H19" s="167">
        <f>G19*G19</f>
        <v>1.4102823480380707E-3</v>
      </c>
      <c r="I19" s="167"/>
      <c r="J19" s="167">
        <f t="shared" si="0"/>
        <v>4.3019706087248739</v>
      </c>
      <c r="K19" s="170">
        <f>J19-'ICF SLR Module (1)'!J19</f>
        <v>0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x14ac:dyDescent="0.25">
      <c r="A20" s="161"/>
      <c r="B20" s="161">
        <v>2015</v>
      </c>
      <c r="C20" s="167">
        <f>HLOOKUP(B20,'CO2 and Temp Alt 2 Alt 3'!$J$1:$DP$25,25,FALSE)</f>
        <v>1.001775485</v>
      </c>
      <c r="D20" s="167"/>
      <c r="E20" s="167">
        <f t="shared" ref="E20:E36" si="1">AVERAGE(C14:C19)</f>
        <v>0.53530025999999997</v>
      </c>
      <c r="F20" s="167">
        <f t="shared" ref="F20:F36" si="2">E20*E20</f>
        <v>0.28654636835606756</v>
      </c>
      <c r="G20" s="167">
        <f>AVERAGE($C$7:C20)</f>
        <v>3.6684074642857119E-2</v>
      </c>
      <c r="H20" s="167">
        <f t="shared" ref="H20:H36" si="3">G20*G20</f>
        <v>1.3457213324027126E-3</v>
      </c>
      <c r="I20" s="167"/>
      <c r="J20" s="167">
        <f t="shared" si="0"/>
        <v>5.7862809485119406</v>
      </c>
      <c r="K20" s="170">
        <f>J20-'ICF SLR Module (1)'!J20</f>
        <v>0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x14ac:dyDescent="0.25">
      <c r="A21" s="161"/>
      <c r="B21" s="161">
        <v>2020</v>
      </c>
      <c r="C21" s="167">
        <f>HLOOKUP(B21,'CO2 and Temp Alt 2 Alt 3'!$J$1:$DP$25,25,FALSE)</f>
        <v>1.102283052</v>
      </c>
      <c r="D21" s="167"/>
      <c r="E21" s="167">
        <f t="shared" si="1"/>
        <v>0.73559617416666667</v>
      </c>
      <c r="F21" s="167">
        <f t="shared" si="2"/>
        <v>0.54110173144863705</v>
      </c>
      <c r="G21" s="167">
        <f>AVERAGE($C$7:C21)</f>
        <v>0.10772400646666665</v>
      </c>
      <c r="H21" s="167">
        <f t="shared" si="3"/>
        <v>1.1604461569230437E-2</v>
      </c>
      <c r="I21" s="167"/>
      <c r="J21" s="167">
        <f t="shared" si="0"/>
        <v>7.4489565522736649</v>
      </c>
      <c r="K21" s="170">
        <f>J21-'ICF SLR Module (1)'!J21</f>
        <v>0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x14ac:dyDescent="0.25">
      <c r="A22" s="161"/>
      <c r="B22" s="161">
        <v>2025</v>
      </c>
      <c r="C22" s="167">
        <f>HLOOKUP(B22,'CO2 and Temp Alt 2 Alt 3'!$J$1:$DP$25,25,FALSE)</f>
        <v>1.2389658809999999</v>
      </c>
      <c r="D22" s="167"/>
      <c r="E22" s="167">
        <f t="shared" si="1"/>
        <v>0.82367636200000005</v>
      </c>
      <c r="F22" s="167">
        <f t="shared" si="2"/>
        <v>0.6784427493175551</v>
      </c>
      <c r="G22" s="167">
        <f>AVERAGE($C$7:C22)</f>
        <v>0.17842662362499997</v>
      </c>
      <c r="H22" s="167">
        <f t="shared" si="3"/>
        <v>3.1836060018217399E-2</v>
      </c>
      <c r="I22" s="167"/>
      <c r="J22" s="167">
        <f t="shared" si="0"/>
        <v>9.3390220956702024</v>
      </c>
      <c r="K22" s="170">
        <f>J22-'ICF SLR Module (1)'!J22</f>
        <v>0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x14ac:dyDescent="0.25">
      <c r="A23" s="161"/>
      <c r="B23" s="161">
        <v>2030</v>
      </c>
      <c r="C23" s="167">
        <f>HLOOKUP(B23,'CO2 and Temp Alt 2 Alt 3'!$J$1:$DP$25,25,FALSE)</f>
        <v>1.3465049149999999</v>
      </c>
      <c r="D23" s="167"/>
      <c r="E23" s="167">
        <f t="shared" si="1"/>
        <v>0.95033206650000002</v>
      </c>
      <c r="F23" s="167">
        <f t="shared" si="2"/>
        <v>0.90313103661816041</v>
      </c>
      <c r="G23" s="167">
        <f>AVERAGE($C$7:C23)</f>
        <v>0.24713711135294117</v>
      </c>
      <c r="H23" s="167">
        <f t="shared" si="3"/>
        <v>6.1076751807876042E-2</v>
      </c>
      <c r="I23" s="167"/>
      <c r="J23" s="167">
        <f t="shared" si="0"/>
        <v>11.400730320354196</v>
      </c>
      <c r="K23" s="170">
        <f>J23-'ICF SLR Module (1)'!J23</f>
        <v>-9.2996972517411791E-5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x14ac:dyDescent="0.25">
      <c r="A24" s="161"/>
      <c r="B24" s="161">
        <v>2035</v>
      </c>
      <c r="C24" s="167">
        <f>HLOOKUP(B24,'CO2 and Temp Alt 2 Alt 3'!$J$1:$DP$25,25,FALSE)</f>
        <v>1.475233907</v>
      </c>
      <c r="D24" s="167"/>
      <c r="E24" s="167">
        <f t="shared" si="1"/>
        <v>1.05888323</v>
      </c>
      <c r="F24" s="167">
        <f t="shared" si="2"/>
        <v>1.1212336947752328</v>
      </c>
      <c r="G24" s="167">
        <f>AVERAGE($C$7:C24)</f>
        <v>0.31536471111111108</v>
      </c>
      <c r="H24" s="167">
        <f t="shared" si="3"/>
        <v>9.9454901014194547E-2</v>
      </c>
      <c r="I24" s="167"/>
      <c r="J24" s="167">
        <f t="shared" si="0"/>
        <v>13.66730152028714</v>
      </c>
      <c r="K24" s="170">
        <f>J24-'ICF SLR Module (1)'!J24</f>
        <v>-4.3799431070823402E-4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x14ac:dyDescent="0.25">
      <c r="A25" s="161"/>
      <c r="B25" s="161">
        <v>2040</v>
      </c>
      <c r="C25" s="167">
        <f>HLOOKUP(B25,'CO2 and Temp Alt 2 Alt 3'!$J$1:$DP$25,25,FALSE)</f>
        <v>1.5966996600000001</v>
      </c>
      <c r="D25" s="167"/>
      <c r="E25" s="167">
        <f t="shared" si="1"/>
        <v>1.1736307898333334</v>
      </c>
      <c r="F25" s="167">
        <f t="shared" si="2"/>
        <v>1.3774092308448138</v>
      </c>
      <c r="G25" s="167">
        <f>AVERAGE($C$7:C25)</f>
        <v>0.38280339263157898</v>
      </c>
      <c r="H25" s="167">
        <f t="shared" si="3"/>
        <v>0.1465384374102468</v>
      </c>
      <c r="I25" s="167"/>
      <c r="J25" s="167">
        <f t="shared" si="0"/>
        <v>16.122466606503366</v>
      </c>
      <c r="K25" s="170">
        <f>J25-'ICF SLR Module (1)'!J25</f>
        <v>-9.6574067733357083E-4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1:31" x14ac:dyDescent="0.25">
      <c r="A26" s="161"/>
      <c r="B26" s="161">
        <v>2045</v>
      </c>
      <c r="C26" s="167">
        <f>HLOOKUP(B26,'CO2 and Temp Alt 2 Alt 3'!$J$1:$DP$25,25,FALSE)</f>
        <v>1.7188797769999999</v>
      </c>
      <c r="D26" s="167"/>
      <c r="E26" s="167">
        <f t="shared" si="1"/>
        <v>1.29357715</v>
      </c>
      <c r="F26" s="167">
        <f t="shared" si="2"/>
        <v>1.6733418430021223</v>
      </c>
      <c r="G26" s="167">
        <f>AVERAGE($C$7:C26)</f>
        <v>0.44960721184999997</v>
      </c>
      <c r="H26" s="167">
        <f t="shared" si="3"/>
        <v>0.20214664494753076</v>
      </c>
      <c r="I26" s="167"/>
      <c r="J26" s="167">
        <f t="shared" si="0"/>
        <v>18.765066097180878</v>
      </c>
      <c r="K26" s="170">
        <f>J26-'ICF SLR Module (1)'!J26</f>
        <v>-1.733503447148621E-3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x14ac:dyDescent="0.25">
      <c r="A27" s="161"/>
      <c r="B27" s="161">
        <v>2050</v>
      </c>
      <c r="C27" s="167">
        <f>HLOOKUP(B27,'CO2 and Temp Alt 2 Alt 3'!$J$1:$DP$25,25,FALSE)</f>
        <v>1.8430970680000001</v>
      </c>
      <c r="D27" s="167"/>
      <c r="E27" s="167">
        <f t="shared" si="1"/>
        <v>1.4130945319999999</v>
      </c>
      <c r="F27" s="167">
        <f t="shared" si="2"/>
        <v>1.9968361563682988</v>
      </c>
      <c r="G27" s="167">
        <f>AVERAGE($C$7:C27)</f>
        <v>0.51596387166666668</v>
      </c>
      <c r="H27" s="167">
        <f t="shared" si="3"/>
        <v>0.2662187168652565</v>
      </c>
      <c r="I27" s="167"/>
      <c r="J27" s="167">
        <f t="shared" si="0"/>
        <v>21.597429144960607</v>
      </c>
      <c r="K27" s="170">
        <f>J27-'ICF SLR Module (1)'!J27</f>
        <v>-2.5170153844342735E-3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x14ac:dyDescent="0.25">
      <c r="A28" s="161"/>
      <c r="B28" s="161">
        <v>2055</v>
      </c>
      <c r="C28" s="167">
        <f>HLOOKUP(B28,'CO2 and Temp Alt 2 Alt 3'!$J$1:$DP$25,25,FALSE)</f>
        <v>1.930328807</v>
      </c>
      <c r="D28" s="167"/>
      <c r="E28" s="167">
        <f t="shared" si="1"/>
        <v>1.5365635346666666</v>
      </c>
      <c r="F28" s="167">
        <f t="shared" si="2"/>
        <v>2.3610274960673205</v>
      </c>
      <c r="G28" s="167">
        <f>AVERAGE($C$7:C28)</f>
        <v>0.58025318690909089</v>
      </c>
      <c r="H28" s="167">
        <f t="shared" si="3"/>
        <v>0.33669376091815639</v>
      </c>
      <c r="I28" s="167"/>
      <c r="J28" s="167">
        <f t="shared" si="0"/>
        <v>24.538743409743358</v>
      </c>
      <c r="K28" s="170">
        <f>J28-'ICF SLR Module (1)'!J28</f>
        <v>-3.5332898464091045E-3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x14ac:dyDescent="0.25">
      <c r="A29" s="161"/>
      <c r="B29" s="161">
        <v>2060</v>
      </c>
      <c r="C29" s="167">
        <f>HLOOKUP(B29,'CO2 and Temp Alt 2 Alt 3'!$J$1:$DP$25,25,FALSE)</f>
        <v>2.0140616069999999</v>
      </c>
      <c r="D29" s="167"/>
      <c r="E29" s="167">
        <f t="shared" si="1"/>
        <v>1.651790689</v>
      </c>
      <c r="F29" s="167">
        <f t="shared" si="2"/>
        <v>2.728412480267095</v>
      </c>
      <c r="G29" s="167">
        <f>AVERAGE($C$7:C29)</f>
        <v>0.64259268343478271</v>
      </c>
      <c r="H29" s="167">
        <f t="shared" si="3"/>
        <v>0.41292535680391484</v>
      </c>
      <c r="I29" s="167"/>
      <c r="J29" s="167">
        <f t="shared" si="0"/>
        <v>27.576184555108838</v>
      </c>
      <c r="K29" s="170">
        <f>J29-'ICF SLR Module (1)'!J29</f>
        <v>-4.7056381572900818E-3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x14ac:dyDescent="0.25">
      <c r="A30" s="161"/>
      <c r="B30" s="161">
        <v>2065</v>
      </c>
      <c r="C30" s="167">
        <f>HLOOKUP(B30,'CO2 and Temp Alt 2 Alt 3'!$J$1:$DP$25,25,FALSE)</f>
        <v>2.0641986280000002</v>
      </c>
      <c r="D30" s="167"/>
      <c r="E30" s="167">
        <f t="shared" si="1"/>
        <v>1.763050137666667</v>
      </c>
      <c r="F30" s="167">
        <f t="shared" si="2"/>
        <v>3.1083457879264533</v>
      </c>
      <c r="G30" s="167">
        <f>AVERAGE($C$7:C30)</f>
        <v>0.7018262644583334</v>
      </c>
      <c r="H30" s="167">
        <f t="shared" si="3"/>
        <v>0.49256010548353851</v>
      </c>
      <c r="I30" s="167"/>
      <c r="J30" s="167">
        <f t="shared" si="0"/>
        <v>30.631361272630066</v>
      </c>
      <c r="K30" s="170">
        <f>J30-'ICF SLR Module (1)'!J30</f>
        <v>-6.0579895562113961E-3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x14ac:dyDescent="0.25">
      <c r="A31" s="161"/>
      <c r="B31" s="161">
        <v>2070</v>
      </c>
      <c r="C31" s="167">
        <f>HLOOKUP(B31,'CO2 and Temp Alt 2 Alt 3'!$J$1:$DP$25,25,FALSE)</f>
        <v>2.1320300740000002</v>
      </c>
      <c r="D31" s="167"/>
      <c r="E31" s="167">
        <f t="shared" si="1"/>
        <v>1.8612109245000001</v>
      </c>
      <c r="F31" s="167">
        <f t="shared" si="2"/>
        <v>3.464106105478145</v>
      </c>
      <c r="G31" s="167">
        <f>AVERAGE($C$7:C31)</f>
        <v>0.75903441684000006</v>
      </c>
      <c r="H31" s="167">
        <f t="shared" si="3"/>
        <v>0.57613324594763893</v>
      </c>
      <c r="I31" s="167"/>
      <c r="J31" s="167">
        <f t="shared" si="0"/>
        <v>33.738465125228387</v>
      </c>
      <c r="K31" s="170">
        <f>J31-'ICF SLR Module (1)'!J31</f>
        <v>-7.5619959311623575E-3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x14ac:dyDescent="0.25">
      <c r="A32" s="161"/>
      <c r="B32" s="161">
        <v>2075</v>
      </c>
      <c r="C32" s="167">
        <f>HLOOKUP(B32,'CO2 and Temp Alt 2 Alt 3'!$J$1:$DP$25,25,FALSE)</f>
        <v>2.1707282189999999</v>
      </c>
      <c r="D32" s="167"/>
      <c r="E32" s="167">
        <f t="shared" si="1"/>
        <v>1.9504326601666666</v>
      </c>
      <c r="F32" s="167">
        <f t="shared" si="2"/>
        <v>3.8041875618448198</v>
      </c>
      <c r="G32" s="167">
        <f>AVERAGE($C$7:C32)</f>
        <v>0.81333033230769236</v>
      </c>
      <c r="H32" s="167">
        <f t="shared" si="3"/>
        <v>0.66150622945174131</v>
      </c>
      <c r="I32" s="167"/>
      <c r="J32" s="167">
        <f t="shared" si="0"/>
        <v>36.829538675550666</v>
      </c>
      <c r="K32" s="170">
        <f>J32-'ICF SLR Module (1)'!J32</f>
        <v>-9.3024111733654991E-3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x14ac:dyDescent="0.25">
      <c r="A33" s="161"/>
      <c r="B33" s="161">
        <v>2080</v>
      </c>
      <c r="C33" s="167">
        <f>HLOOKUP(B33,'CO2 and Temp Alt 2 Alt 3'!$J$1:$DP$25,25,FALSE)</f>
        <v>2.216072789</v>
      </c>
      <c r="D33" s="167"/>
      <c r="E33" s="167">
        <f t="shared" si="1"/>
        <v>2.0257407338333331</v>
      </c>
      <c r="F33" s="167">
        <f t="shared" si="2"/>
        <v>4.1036255207116108</v>
      </c>
      <c r="G33" s="167">
        <f>AVERAGE($C$7:C33)</f>
        <v>0.86528375662962964</v>
      </c>
      <c r="H33" s="167">
        <f t="shared" si="3"/>
        <v>0.74871597948708413</v>
      </c>
      <c r="I33" s="167"/>
      <c r="J33" s="167">
        <f t="shared" si="0"/>
        <v>39.91685193491994</v>
      </c>
      <c r="K33" s="170">
        <f>J33-'ICF SLR Module (1)'!J33</f>
        <v>-1.1197326652464312E-2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x14ac:dyDescent="0.25">
      <c r="A34" s="161"/>
      <c r="B34" s="161">
        <v>2085</v>
      </c>
      <c r="C34" s="167">
        <f>HLOOKUP(B34,'CO2 and Temp Alt 2 Alt 3'!$J$1:$DP$25,25,FALSE)</f>
        <v>2.2481448660000001</v>
      </c>
      <c r="D34" s="167"/>
      <c r="E34" s="167">
        <f t="shared" si="1"/>
        <v>2.0879033540000003</v>
      </c>
      <c r="F34" s="167">
        <f t="shared" si="2"/>
        <v>4.3593404156444509</v>
      </c>
      <c r="G34" s="167">
        <f>AVERAGE($C$7:C34)</f>
        <v>0.91467165339285716</v>
      </c>
      <c r="H34" s="167">
        <f t="shared" si="3"/>
        <v>0.83662423352042303</v>
      </c>
      <c r="I34" s="167"/>
      <c r="J34" s="167">
        <f t="shared" si="0"/>
        <v>42.969217023048692</v>
      </c>
      <c r="K34" s="170">
        <f>J34-'ICF SLR Module (1)'!J34</f>
        <v>-1.3077392704808233E-2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x14ac:dyDescent="0.25">
      <c r="A35" s="161"/>
      <c r="B35" s="161">
        <v>2090</v>
      </c>
      <c r="C35" s="167">
        <f>HLOOKUP(B35,'CO2 and Temp Alt 2 Alt 3'!$J$1:$DP$25,25,FALSE)</f>
        <v>2.267182815</v>
      </c>
      <c r="D35" s="167"/>
      <c r="E35" s="167">
        <f t="shared" si="1"/>
        <v>2.1408726971666669</v>
      </c>
      <c r="F35" s="167">
        <f t="shared" si="2"/>
        <v>4.5833359054736791</v>
      </c>
      <c r="G35" s="167">
        <f>AVERAGE($C$7:C35)</f>
        <v>0.96130996931034485</v>
      </c>
      <c r="H35" s="167">
        <f t="shared" si="3"/>
        <v>0.9241168570954561</v>
      </c>
      <c r="I35" s="167"/>
      <c r="J35" s="167">
        <f t="shared" si="0"/>
        <v>45.956792759027429</v>
      </c>
      <c r="K35" s="170">
        <f>J35-'ICF SLR Module (1)'!J35</f>
        <v>-1.5248970162375031E-2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x14ac:dyDescent="0.25">
      <c r="A36" s="161"/>
      <c r="B36" s="161">
        <v>2095</v>
      </c>
      <c r="C36" s="167">
        <f>HLOOKUP(B36,'CO2 and Temp Alt 2 Alt 3'!$J$1:$DP$25,25,FALSE)</f>
        <v>2.294690948</v>
      </c>
      <c r="D36" s="167"/>
      <c r="E36" s="167">
        <f t="shared" si="1"/>
        <v>2.1830595651666669</v>
      </c>
      <c r="F36" s="167">
        <f t="shared" si="2"/>
        <v>4.7657490650656769</v>
      </c>
      <c r="G36" s="167">
        <f>AVERAGE($C$7:C36)</f>
        <v>1.0057560019333334</v>
      </c>
      <c r="H36" s="167">
        <f t="shared" si="3"/>
        <v>1.0115451354249232</v>
      </c>
      <c r="I36" s="167"/>
      <c r="J36" s="167">
        <f t="shared" si="0"/>
        <v>48.898980542263473</v>
      </c>
      <c r="K36" s="170">
        <f>J36-'ICF SLR Module (1)'!J36</f>
        <v>-1.7361007586899291E-2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x14ac:dyDescent="0.25">
      <c r="A37" s="161"/>
      <c r="B37" s="161">
        <v>2100</v>
      </c>
      <c r="C37" s="167">
        <f>HLOOKUP(B37,'CO2 and Temp Alt 2 Alt 3'!$J$1:$DP$25,25,FALSE)</f>
        <v>2.296619207</v>
      </c>
      <c r="D37" s="167"/>
      <c r="E37" s="167">
        <f>AVERAGE(C31:C36)</f>
        <v>2.2214749518333332</v>
      </c>
      <c r="F37" s="167">
        <f>E37*E37</f>
        <v>4.9349509616229099</v>
      </c>
      <c r="G37" s="167">
        <f>AVERAGE($C$7:C37)</f>
        <v>1.047396750483871</v>
      </c>
      <c r="H37" s="167">
        <f>G37*G37</f>
        <v>1.0970399529241723</v>
      </c>
      <c r="I37" s="167"/>
      <c r="J37" s="167">
        <f>(SUMPRODUCT(E37:H37,$E$4:$H$4)+$D$4)*100</f>
        <v>51.739628738602448</v>
      </c>
      <c r="K37" s="170">
        <f>J37-'ICF SLR Module (1)'!J37</f>
        <v>-1.9436447835040838E-2</v>
      </c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31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</row>
    <row r="42" spans="1:3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E8BC-9068-4A8C-AED4-1148E64A40A4}">
  <sheetPr codeName="Sheet14">
    <tabColor rgb="FF002060"/>
  </sheetPr>
  <dimension ref="A1:AE42"/>
  <sheetViews>
    <sheetView topLeftCell="L1" workbookViewId="0"/>
  </sheetViews>
  <sheetFormatPr defaultRowHeight="15" x14ac:dyDescent="0.25"/>
  <sheetData>
    <row r="1" spans="1:31" ht="15.75" x14ac:dyDescent="0.25">
      <c r="A1" s="161"/>
      <c r="B1" s="162" t="s">
        <v>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x14ac:dyDescent="0.25">
      <c r="A2" s="161"/>
      <c r="B2" s="161"/>
      <c r="C2" s="161" t="s">
        <v>144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x14ac:dyDescent="0.25">
      <c r="A3" s="161"/>
      <c r="B3" s="161"/>
      <c r="C3" s="161"/>
      <c r="D3" s="98" t="s">
        <v>117</v>
      </c>
      <c r="E3" s="99" t="s">
        <v>118</v>
      </c>
      <c r="F3" s="99" t="s">
        <v>119</v>
      </c>
      <c r="G3" s="99" t="s">
        <v>120</v>
      </c>
      <c r="H3" s="99" t="s">
        <v>121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x14ac:dyDescent="0.25">
      <c r="A4" s="161"/>
      <c r="B4" s="161"/>
      <c r="C4" s="161"/>
      <c r="D4" s="98">
        <f>VLOOKUP($B$1,'ICF SLR Lookup'!$A$5:$F$7,2,FALSE)</f>
        <v>5.0204760649369504E-2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0.20014414173847508</v>
      </c>
      <c r="H4" s="98">
        <f>VLOOKUP($B$1,'ICF SLR Lookup'!$A$5:$F$7,6,FALSE)</f>
        <v>0.23477832540634516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x14ac:dyDescent="0.25">
      <c r="A6" s="161"/>
      <c r="B6" s="163"/>
      <c r="C6" s="164" t="s">
        <v>145</v>
      </c>
      <c r="D6" s="164" t="s">
        <v>146</v>
      </c>
      <c r="E6" s="164" t="s">
        <v>118</v>
      </c>
      <c r="F6" s="164" t="s">
        <v>119</v>
      </c>
      <c r="G6" s="164" t="s">
        <v>120</v>
      </c>
      <c r="H6" s="164" t="s">
        <v>121</v>
      </c>
      <c r="I6" s="161"/>
      <c r="J6" s="165" t="s">
        <v>147</v>
      </c>
      <c r="K6" s="166" t="s">
        <v>152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x14ac:dyDescent="0.25">
      <c r="A7" s="161"/>
      <c r="B7" s="161">
        <v>1950</v>
      </c>
      <c r="C7" s="167">
        <v>-0.5</v>
      </c>
      <c r="D7" s="168"/>
      <c r="E7" s="168"/>
      <c r="F7" s="168"/>
      <c r="G7" s="168"/>
      <c r="H7" s="168"/>
      <c r="I7" s="167"/>
      <c r="J7" s="167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x14ac:dyDescent="0.25">
      <c r="A8" s="161"/>
      <c r="B8" s="161">
        <v>1955</v>
      </c>
      <c r="C8" s="167">
        <v>-0.5</v>
      </c>
      <c r="D8" s="168"/>
      <c r="E8" s="168"/>
      <c r="F8" s="168"/>
      <c r="G8" s="168"/>
      <c r="H8" s="168"/>
      <c r="I8" s="167"/>
      <c r="J8" s="167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x14ac:dyDescent="0.25">
      <c r="A9" s="161"/>
      <c r="B9" s="161">
        <v>1960</v>
      </c>
      <c r="C9" s="167">
        <v>-0.7</v>
      </c>
      <c r="D9" s="168"/>
      <c r="E9" s="168"/>
      <c r="F9" s="168"/>
      <c r="G9" s="168"/>
      <c r="H9" s="168"/>
      <c r="I9" s="167"/>
      <c r="J9" s="167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x14ac:dyDescent="0.25">
      <c r="A10" s="161"/>
      <c r="B10" s="161">
        <v>1965</v>
      </c>
      <c r="C10" s="167">
        <v>-0.5</v>
      </c>
      <c r="D10" s="168"/>
      <c r="E10" s="168"/>
      <c r="F10" s="168"/>
      <c r="G10" s="168"/>
      <c r="H10" s="168"/>
      <c r="I10" s="167"/>
      <c r="J10" s="167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x14ac:dyDescent="0.25">
      <c r="A11" s="161"/>
      <c r="B11" s="161">
        <v>1970</v>
      </c>
      <c r="C11" s="167">
        <v>-0.5</v>
      </c>
      <c r="D11" s="168"/>
      <c r="E11" s="168"/>
      <c r="F11" s="168"/>
      <c r="G11" s="168"/>
      <c r="H11" s="168"/>
      <c r="I11" s="167"/>
      <c r="J11" s="167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x14ac:dyDescent="0.25">
      <c r="A12" s="161"/>
      <c r="B12" s="161">
        <v>1975</v>
      </c>
      <c r="C12" s="167">
        <v>-0.5</v>
      </c>
      <c r="D12" s="168"/>
      <c r="E12" s="168"/>
      <c r="F12" s="168"/>
      <c r="G12" s="168"/>
      <c r="H12" s="168"/>
      <c r="I12" s="167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x14ac:dyDescent="0.25">
      <c r="A13" s="161"/>
      <c r="B13" s="161">
        <v>1980</v>
      </c>
      <c r="C13" s="167">
        <v>-0.5</v>
      </c>
      <c r="D13" s="167"/>
      <c r="E13" s="167"/>
      <c r="F13" s="167"/>
      <c r="G13" s="167"/>
      <c r="H13" s="167"/>
      <c r="I13" s="167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x14ac:dyDescent="0.25">
      <c r="A14" s="161"/>
      <c r="B14" s="161">
        <v>1985</v>
      </c>
      <c r="C14" s="167">
        <v>-0.2</v>
      </c>
      <c r="D14" s="168"/>
      <c r="E14" s="167"/>
      <c r="F14" s="167"/>
      <c r="G14" s="167"/>
      <c r="H14" s="167"/>
      <c r="I14" s="167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x14ac:dyDescent="0.25">
      <c r="A15" s="161"/>
      <c r="B15" s="161">
        <v>1990</v>
      </c>
      <c r="C15" s="167">
        <f>HLOOKUP(B15,'CO2 and Temp Alt 4 Alt 5'!$J$1:$DP$5,5,FALSE)</f>
        <v>0.57380192500000005</v>
      </c>
      <c r="D15" s="167"/>
      <c r="E15" s="167">
        <f>AVERAGE(C9:C14)</f>
        <v>-0.48333333333333339</v>
      </c>
      <c r="F15" s="167">
        <f>E15*E15</f>
        <v>0.23361111111111116</v>
      </c>
      <c r="G15" s="167">
        <f>AVERAGE($C$7:C15)</f>
        <v>-0.3695775638888889</v>
      </c>
      <c r="H15" s="167">
        <f>G15*G15</f>
        <v>0.13658757573004576</v>
      </c>
      <c r="I15" s="167"/>
      <c r="J15" s="167">
        <f>(SUMPRODUCT(E15:H15,$E$4:$H$4)+$D$4)*100</f>
        <v>0.8303778620243889</v>
      </c>
      <c r="K15" s="170">
        <f>J15-'ICF SLR Module (1)'!J15</f>
        <v>0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x14ac:dyDescent="0.25">
      <c r="A16" s="161"/>
      <c r="B16" s="161">
        <v>1995</v>
      </c>
      <c r="C16" s="167">
        <f>HLOOKUP(B16,'CO2 and Temp Alt 4 Alt 5'!$J$1:$DP$5,5,FALSE)</f>
        <v>0.47903165399999997</v>
      </c>
      <c r="D16" s="167"/>
      <c r="E16" s="167">
        <f>AVERAGE(C10:C15)</f>
        <v>-0.2710330125</v>
      </c>
      <c r="F16" s="167">
        <f>E16*E16</f>
        <v>7.3458893864825153E-2</v>
      </c>
      <c r="G16" s="167">
        <f>AVERAGE($C$7:C16)</f>
        <v>-0.28471664210000003</v>
      </c>
      <c r="H16" s="167">
        <f>G16*G16</f>
        <v>8.1063566288699512E-2</v>
      </c>
      <c r="I16" s="167"/>
      <c r="J16" s="167">
        <f t="shared" ref="J16:J36" si="0">(SUMPRODUCT(E16:H16,$E$4:$H$4)+$D$4)*100</f>
        <v>1.2252361022331542</v>
      </c>
      <c r="K16" s="170">
        <f>J16-'ICF SLR Module (1)'!J16</f>
        <v>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x14ac:dyDescent="0.25">
      <c r="A17" s="161"/>
      <c r="B17" s="161">
        <v>2000</v>
      </c>
      <c r="C17" s="167">
        <f>HLOOKUP(B17,'CO2 and Temp Alt 4 Alt 5'!$J$1:$DP$5,5,FALSE)</f>
        <v>0.69519793399999996</v>
      </c>
      <c r="D17" s="167"/>
      <c r="E17" s="167">
        <f>AVERAGE(C11:C16)</f>
        <v>-0.10786107016666668</v>
      </c>
      <c r="F17" s="167">
        <f>E17*E17</f>
        <v>1.1634010457498593E-2</v>
      </c>
      <c r="G17" s="167">
        <f>AVERAGE($C$7:C17)</f>
        <v>-0.19563349881818184</v>
      </c>
      <c r="H17" s="167">
        <f>G17*G17</f>
        <v>3.8272465859843556E-2</v>
      </c>
      <c r="I17" s="167"/>
      <c r="J17" s="167">
        <f t="shared" si="0"/>
        <v>2.003540737685511</v>
      </c>
      <c r="K17" s="170">
        <f>J17-'ICF SLR Module (1)'!J17</f>
        <v>0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x14ac:dyDescent="0.25">
      <c r="A18" s="161"/>
      <c r="B18" s="161">
        <v>2005</v>
      </c>
      <c r="C18" s="167">
        <f>HLOOKUP(B18,'CO2 and Temp Alt 4 Alt 5'!$J$1:$DP$5,5,FALSE)</f>
        <v>0.78674854800000005</v>
      </c>
      <c r="D18" s="167"/>
      <c r="E18" s="167">
        <f>AVERAGE(C12:C17)</f>
        <v>9.13385855E-2</v>
      </c>
      <c r="F18" s="167">
        <f>E18*E18</f>
        <v>8.34273720114081E-3</v>
      </c>
      <c r="G18" s="167">
        <f>AVERAGE($C$7:C18)</f>
        <v>-0.11376832825000004</v>
      </c>
      <c r="H18" s="167">
        <f>G18*G18</f>
        <v>1.2943232512799756E-2</v>
      </c>
      <c r="I18" s="167"/>
      <c r="J18" s="167">
        <f t="shared" si="0"/>
        <v>3.0473486689452227</v>
      </c>
      <c r="K18" s="170">
        <f>J18-'ICF SLR Module (1)'!J18</f>
        <v>0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x14ac:dyDescent="0.25">
      <c r="A19" s="161"/>
      <c r="B19" s="161">
        <v>2010</v>
      </c>
      <c r="C19" s="167">
        <f>HLOOKUP(B19,'CO2 and Temp Alt 4 Alt 5'!$J$1:$DP$5,5,FALSE)</f>
        <v>0.87702149900000004</v>
      </c>
      <c r="D19" s="167"/>
      <c r="E19" s="167">
        <f>AVERAGE(C13:C18)</f>
        <v>0.30579667683333334</v>
      </c>
      <c r="F19" s="167">
        <f>E19*E19</f>
        <v>9.3511607562310112E-2</v>
      </c>
      <c r="G19" s="167">
        <f>AVERAGE($C$7:C19)</f>
        <v>-3.7553726153846181E-2</v>
      </c>
      <c r="H19" s="167">
        <f>G19*G19</f>
        <v>1.4102823480380707E-3</v>
      </c>
      <c r="I19" s="167"/>
      <c r="J19" s="167">
        <f t="shared" si="0"/>
        <v>4.3019706087248739</v>
      </c>
      <c r="K19" s="170">
        <f>J19-'ICF SLR Module (1)'!J19</f>
        <v>0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x14ac:dyDescent="0.25">
      <c r="A20" s="161"/>
      <c r="B20" s="161">
        <v>2015</v>
      </c>
      <c r="C20" s="167">
        <f>HLOOKUP(B20,'CO2 and Temp Alt 4 Alt 5'!$J$1:$DP$5,5,FALSE)</f>
        <v>1.001775485</v>
      </c>
      <c r="D20" s="167"/>
      <c r="E20" s="167">
        <f t="shared" ref="E20:E36" si="1">AVERAGE(C14:C19)</f>
        <v>0.53530025999999997</v>
      </c>
      <c r="F20" s="167">
        <f t="shared" ref="F20:F36" si="2">E20*E20</f>
        <v>0.28654636835606756</v>
      </c>
      <c r="G20" s="167">
        <f>AVERAGE($C$7:C20)</f>
        <v>3.6684074642857119E-2</v>
      </c>
      <c r="H20" s="167">
        <f t="shared" ref="H20:H36" si="3">G20*G20</f>
        <v>1.3457213324027126E-3</v>
      </c>
      <c r="I20" s="167"/>
      <c r="J20" s="167">
        <f t="shared" si="0"/>
        <v>5.7862809485119406</v>
      </c>
      <c r="K20" s="170">
        <f>J20-'ICF SLR Module (1)'!J20</f>
        <v>0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x14ac:dyDescent="0.25">
      <c r="A21" s="161"/>
      <c r="B21" s="161">
        <v>2020</v>
      </c>
      <c r="C21" s="167">
        <f>HLOOKUP(B21,'CO2 and Temp Alt 4 Alt 5'!$J$1:$DP$5,5,FALSE)</f>
        <v>1.102283052</v>
      </c>
      <c r="D21" s="167"/>
      <c r="E21" s="167">
        <f t="shared" si="1"/>
        <v>0.73559617416666667</v>
      </c>
      <c r="F21" s="167">
        <f t="shared" si="2"/>
        <v>0.54110173144863705</v>
      </c>
      <c r="G21" s="167">
        <f>AVERAGE($C$7:C21)</f>
        <v>0.10772400646666665</v>
      </c>
      <c r="H21" s="167">
        <f t="shared" si="3"/>
        <v>1.1604461569230437E-2</v>
      </c>
      <c r="I21" s="167"/>
      <c r="J21" s="167">
        <f t="shared" si="0"/>
        <v>7.4489565522736649</v>
      </c>
      <c r="K21" s="170">
        <f>J21-'ICF SLR Module (1)'!J21</f>
        <v>0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x14ac:dyDescent="0.25">
      <c r="A22" s="161"/>
      <c r="B22" s="161">
        <v>2025</v>
      </c>
      <c r="C22" s="167">
        <f>HLOOKUP(B22,'CO2 and Temp Alt 4 Alt 5'!$J$1:$DP$5,5,FALSE)</f>
        <v>1.2389558810000001</v>
      </c>
      <c r="D22" s="167"/>
      <c r="E22" s="167">
        <f t="shared" si="1"/>
        <v>0.82367636200000005</v>
      </c>
      <c r="F22" s="167">
        <f t="shared" si="2"/>
        <v>0.6784427493175551</v>
      </c>
      <c r="G22" s="167">
        <f>AVERAGE($C$7:C22)</f>
        <v>0.17842599862499997</v>
      </c>
      <c r="H22" s="167">
        <f t="shared" si="3"/>
        <v>3.1835836985328492E-2</v>
      </c>
      <c r="I22" s="167"/>
      <c r="J22" s="167">
        <f t="shared" si="0"/>
        <v>9.3390043503325284</v>
      </c>
      <c r="K22" s="170">
        <f>J22-'ICF SLR Module (1)'!J22</f>
        <v>-1.7745337673957806E-5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x14ac:dyDescent="0.25">
      <c r="A23" s="161"/>
      <c r="B23" s="161">
        <v>2030</v>
      </c>
      <c r="C23" s="167">
        <f>HLOOKUP(B23,'CO2 and Temp Alt 4 Alt 5'!$J$1:$DP$5,5,FALSE)</f>
        <v>1.346436615</v>
      </c>
      <c r="D23" s="167"/>
      <c r="E23" s="167">
        <f t="shared" si="1"/>
        <v>0.95033039983333334</v>
      </c>
      <c r="F23" s="167">
        <f t="shared" si="2"/>
        <v>0.90312786884738316</v>
      </c>
      <c r="G23" s="167">
        <f>AVERAGE($C$7:C23)</f>
        <v>0.24713250547058821</v>
      </c>
      <c r="H23" s="167">
        <f t="shared" si="3"/>
        <v>6.1074475260170312E-2</v>
      </c>
      <c r="I23" s="167"/>
      <c r="J23" s="167">
        <f t="shared" si="0"/>
        <v>11.400584687911342</v>
      </c>
      <c r="K23" s="170">
        <f>J23-'ICF SLR Module (1)'!J23</f>
        <v>-2.3862941537089455E-4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x14ac:dyDescent="0.25">
      <c r="A24" s="161"/>
      <c r="B24" s="161">
        <v>2035</v>
      </c>
      <c r="C24" s="167">
        <f>HLOOKUP(B24,'CO2 and Temp Alt 4 Alt 5'!$J$1:$DP$5,5,FALSE)</f>
        <v>1.475037707</v>
      </c>
      <c r="D24" s="167"/>
      <c r="E24" s="167">
        <f t="shared" si="1"/>
        <v>1.05887018</v>
      </c>
      <c r="F24" s="167">
        <f t="shared" si="2"/>
        <v>1.1212060580932324</v>
      </c>
      <c r="G24" s="167">
        <f>AVERAGE($C$7:C24)</f>
        <v>0.31534946111111112</v>
      </c>
      <c r="H24" s="167">
        <f t="shared" si="3"/>
        <v>9.9445282623068176E-2</v>
      </c>
      <c r="I24" s="167"/>
      <c r="J24" s="167">
        <f t="shared" si="0"/>
        <v>13.666770481494812</v>
      </c>
      <c r="K24" s="170">
        <f>J24-'ICF SLR Module (1)'!J24</f>
        <v>-9.6903310303630974E-4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x14ac:dyDescent="0.25">
      <c r="A25" s="161"/>
      <c r="B25" s="161">
        <v>2040</v>
      </c>
      <c r="C25" s="167">
        <f>HLOOKUP(B25,'CO2 and Temp Alt 4 Alt 5'!$J$1:$DP$5,5,FALSE)</f>
        <v>1.59632986</v>
      </c>
      <c r="D25" s="167"/>
      <c r="E25" s="167">
        <f t="shared" si="1"/>
        <v>1.1735850398333334</v>
      </c>
      <c r="F25" s="167">
        <f t="shared" si="2"/>
        <v>1.3773018457206068</v>
      </c>
      <c r="G25" s="167">
        <f>AVERAGE($C$7:C25)</f>
        <v>0.38276948210526313</v>
      </c>
      <c r="H25" s="167">
        <f t="shared" si="3"/>
        <v>0.14651247643113136</v>
      </c>
      <c r="I25" s="167"/>
      <c r="J25" s="167">
        <f t="shared" si="0"/>
        <v>16.121178399664558</v>
      </c>
      <c r="K25" s="170">
        <f>J25-'ICF SLR Module (1)'!J25</f>
        <v>-2.2539475161416078E-3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1:31" x14ac:dyDescent="0.25">
      <c r="A26" s="161"/>
      <c r="B26" s="161">
        <v>2045</v>
      </c>
      <c r="C26" s="167">
        <f>HLOOKUP(B26,'CO2 and Temp Alt 4 Alt 5'!$J$1:$DP$5,5,FALSE)</f>
        <v>1.718199577</v>
      </c>
      <c r="D26" s="167"/>
      <c r="E26" s="167">
        <f t="shared" si="1"/>
        <v>1.2934697666666668</v>
      </c>
      <c r="F26" s="167">
        <f t="shared" si="2"/>
        <v>1.6730640372807215</v>
      </c>
      <c r="G26" s="167">
        <f>AVERAGE($C$7:C26)</f>
        <v>0.44954098684999994</v>
      </c>
      <c r="H26" s="167">
        <f t="shared" si="3"/>
        <v>0.2020870988580718</v>
      </c>
      <c r="I26" s="167"/>
      <c r="J26" s="167">
        <f t="shared" si="0"/>
        <v>18.762342629485445</v>
      </c>
      <c r="K26" s="170">
        <f>J26-'ICF SLR Module (1)'!J26</f>
        <v>-4.4569711425808123E-3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x14ac:dyDescent="0.25">
      <c r="A27" s="161"/>
      <c r="B27" s="161">
        <v>2050</v>
      </c>
      <c r="C27" s="167">
        <f>HLOOKUP(B27,'CO2 and Temp Alt 4 Alt 5'!$J$1:$DP$5,5,FALSE)</f>
        <v>1.8425638010000001</v>
      </c>
      <c r="D27" s="167"/>
      <c r="E27" s="167">
        <f t="shared" si="1"/>
        <v>1.4128737820000001</v>
      </c>
      <c r="F27" s="167">
        <f t="shared" si="2"/>
        <v>1.9962123238629839</v>
      </c>
      <c r="G27" s="167">
        <f>AVERAGE($C$7:C27)</f>
        <v>0.51587540657142861</v>
      </c>
      <c r="H27" s="167">
        <f t="shared" si="3"/>
        <v>0.26612743510523679</v>
      </c>
      <c r="I27" s="167"/>
      <c r="J27" s="167">
        <f t="shared" si="0"/>
        <v>21.593515470028823</v>
      </c>
      <c r="K27" s="170">
        <f>J27-'ICF SLR Module (1)'!J27</f>
        <v>-6.430690316218346E-3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x14ac:dyDescent="0.25">
      <c r="A28" s="161"/>
      <c r="B28" s="161">
        <v>2055</v>
      </c>
      <c r="C28" s="167">
        <f>HLOOKUP(B28,'CO2 and Temp Alt 4 Alt 5'!$J$1:$DP$5,5,FALSE)</f>
        <v>1.929470907</v>
      </c>
      <c r="D28" s="167"/>
      <c r="E28" s="167">
        <f t="shared" si="1"/>
        <v>1.5362539068333334</v>
      </c>
      <c r="F28" s="167">
        <f t="shared" si="2"/>
        <v>2.3600760662606803</v>
      </c>
      <c r="G28" s="167">
        <f>AVERAGE($C$7:C28)</f>
        <v>0.58012974750000001</v>
      </c>
      <c r="H28" s="167">
        <f t="shared" si="3"/>
        <v>0.33655052393441376</v>
      </c>
      <c r="I28" s="167"/>
      <c r="J28" s="167">
        <f t="shared" si="0"/>
        <v>24.532909948366505</v>
      </c>
      <c r="K28" s="170">
        <f>J28-'ICF SLR Module (1)'!J28</f>
        <v>-9.3667512232613603E-3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x14ac:dyDescent="0.25">
      <c r="A29" s="161"/>
      <c r="B29" s="161">
        <v>2060</v>
      </c>
      <c r="C29" s="167">
        <f>HLOOKUP(B29,'CO2 and Temp Alt 4 Alt 5'!$J$1:$DP$5,5,FALSE)</f>
        <v>2.0130097070000001</v>
      </c>
      <c r="D29" s="167"/>
      <c r="E29" s="167">
        <f t="shared" si="1"/>
        <v>1.6513397445000002</v>
      </c>
      <c r="F29" s="167">
        <f t="shared" si="2"/>
        <v>2.7269229517653262</v>
      </c>
      <c r="G29" s="167">
        <f>AVERAGE($C$7:C29)</f>
        <v>0.64242887617391309</v>
      </c>
      <c r="H29" s="167">
        <f t="shared" si="3"/>
        <v>0.41271486094207693</v>
      </c>
      <c r="I29" s="167"/>
      <c r="J29" s="167">
        <f t="shared" si="0"/>
        <v>27.567964062150384</v>
      </c>
      <c r="K29" s="170">
        <f>J29-'ICF SLR Module (1)'!J29</f>
        <v>-1.2926131115744255E-2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x14ac:dyDescent="0.25">
      <c r="A30" s="161"/>
      <c r="B30" s="161">
        <v>2065</v>
      </c>
      <c r="C30" s="167">
        <f>HLOOKUP(B30,'CO2 and Temp Alt 4 Alt 5'!$J$1:$DP$5,5,FALSE)</f>
        <v>2.0629837279999999</v>
      </c>
      <c r="D30" s="167"/>
      <c r="E30" s="167">
        <f t="shared" si="1"/>
        <v>1.7624352598333335</v>
      </c>
      <c r="F30" s="167">
        <f t="shared" si="2"/>
        <v>3.1061780451037899</v>
      </c>
      <c r="G30" s="167">
        <f>AVERAGE($C$7:C30)</f>
        <v>0.70161866166666664</v>
      </c>
      <c r="H30" s="167">
        <f t="shared" si="3"/>
        <v>0.49226874639892443</v>
      </c>
      <c r="I30" s="167"/>
      <c r="J30" s="167">
        <f t="shared" si="0"/>
        <v>30.620365744576233</v>
      </c>
      <c r="K30" s="170">
        <f>J30-'ICF SLR Module (1)'!J30</f>
        <v>-1.7053517610044366E-2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x14ac:dyDescent="0.25">
      <c r="A31" s="161"/>
      <c r="B31" s="161">
        <v>2070</v>
      </c>
      <c r="C31" s="167">
        <f>HLOOKUP(B31,'CO2 and Temp Alt 4 Alt 5'!$J$1:$DP$5,5,FALSE)</f>
        <v>2.1306798740000001</v>
      </c>
      <c r="D31" s="167"/>
      <c r="E31" s="167">
        <f t="shared" si="1"/>
        <v>1.8604262633333331</v>
      </c>
      <c r="F31" s="167">
        <f t="shared" si="2"/>
        <v>3.4611858813004281</v>
      </c>
      <c r="G31" s="167">
        <f>AVERAGE($C$7:C31)</f>
        <v>0.75878111015999994</v>
      </c>
      <c r="H31" s="167">
        <f t="shared" si="3"/>
        <v>0.57574877313564199</v>
      </c>
      <c r="I31" s="167"/>
      <c r="J31" s="167">
        <f t="shared" si="0"/>
        <v>33.724368752125379</v>
      </c>
      <c r="K31" s="170">
        <f>J31-'ICF SLR Module (1)'!J31</f>
        <v>-2.1658369034170732E-2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x14ac:dyDescent="0.25">
      <c r="A32" s="161"/>
      <c r="B32" s="161">
        <v>2075</v>
      </c>
      <c r="C32" s="167">
        <f>HLOOKUP(B32,'CO2 and Temp Alt 4 Alt 5'!$J$1:$DP$5,5,FALSE)</f>
        <v>2.1691778190000002</v>
      </c>
      <c r="D32" s="167"/>
      <c r="E32" s="167">
        <f t="shared" si="1"/>
        <v>1.949484599</v>
      </c>
      <c r="F32" s="167">
        <f t="shared" si="2"/>
        <v>3.800490201738191</v>
      </c>
      <c r="G32" s="167">
        <f>AVERAGE($C$7:C32)</f>
        <v>0.81302713742307686</v>
      </c>
      <c r="H32" s="167">
        <f t="shared" si="3"/>
        <v>0.66101312618636265</v>
      </c>
      <c r="I32" s="167"/>
      <c r="J32" s="167">
        <f t="shared" si="0"/>
        <v>36.811893411664784</v>
      </c>
      <c r="K32" s="170">
        <f>J32-'ICF SLR Module (1)'!J32</f>
        <v>-2.6947675059247445E-2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x14ac:dyDescent="0.25">
      <c r="A33" s="161"/>
      <c r="B33" s="161">
        <v>2080</v>
      </c>
      <c r="C33" s="167">
        <f>HLOOKUP(B33,'CO2 and Temp Alt 4 Alt 5'!$J$1:$DP$5,5,FALSE)</f>
        <v>2.2143397889999998</v>
      </c>
      <c r="D33" s="167"/>
      <c r="E33" s="167">
        <f t="shared" si="1"/>
        <v>2.0246476393333332</v>
      </c>
      <c r="F33" s="167">
        <f t="shared" si="2"/>
        <v>4.0991980634580392</v>
      </c>
      <c r="G33" s="167">
        <f>AVERAGE($C$7:C33)</f>
        <v>0.86492760599999996</v>
      </c>
      <c r="H33" s="167">
        <f t="shared" si="3"/>
        <v>0.74809976362089114</v>
      </c>
      <c r="I33" s="167"/>
      <c r="J33" s="167">
        <f t="shared" si="0"/>
        <v>39.895256375794894</v>
      </c>
      <c r="K33" s="170">
        <f>J33-'ICF SLR Module (1)'!J33</f>
        <v>-3.2792885777510605E-2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x14ac:dyDescent="0.25">
      <c r="A34" s="161"/>
      <c r="B34" s="161">
        <v>2085</v>
      </c>
      <c r="C34" s="167">
        <f>HLOOKUP(B34,'CO2 and Temp Alt 4 Alt 5'!$J$1:$DP$5,5,FALSE)</f>
        <v>2.246419366</v>
      </c>
      <c r="D34" s="167"/>
      <c r="E34" s="167">
        <f t="shared" si="1"/>
        <v>2.0866103040000001</v>
      </c>
      <c r="F34" s="167">
        <f t="shared" si="2"/>
        <v>4.3539425607589726</v>
      </c>
      <c r="G34" s="167">
        <f>AVERAGE($C$7:C34)</f>
        <v>0.91426659742857141</v>
      </c>
      <c r="H34" s="167">
        <f t="shared" si="3"/>
        <v>0.83588341117361742</v>
      </c>
      <c r="I34" s="167"/>
      <c r="J34" s="167">
        <f t="shared" si="0"/>
        <v>42.943717162215222</v>
      </c>
      <c r="K34" s="170">
        <f>J34-'ICF SLR Module (1)'!J34</f>
        <v>-3.8577253538278455E-2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x14ac:dyDescent="0.25">
      <c r="A35" s="161"/>
      <c r="B35" s="161">
        <v>2090</v>
      </c>
      <c r="C35" s="167">
        <f>HLOOKUP(B35,'CO2 and Temp Alt 4 Alt 5'!$J$1:$DP$5,5,FALSE)</f>
        <v>2.2651328149999999</v>
      </c>
      <c r="D35" s="167"/>
      <c r="E35" s="167">
        <f t="shared" si="1"/>
        <v>2.1394350471666668</v>
      </c>
      <c r="F35" s="167">
        <f t="shared" si="2"/>
        <v>4.5771823210450373</v>
      </c>
      <c r="G35" s="167">
        <f>AVERAGE($C$7:C35)</f>
        <v>0.96084819113793107</v>
      </c>
      <c r="H35" s="167">
        <f t="shared" si="3"/>
        <v>0.92322924641303417</v>
      </c>
      <c r="I35" s="167"/>
      <c r="J35" s="167">
        <f t="shared" si="0"/>
        <v>45.926711364465113</v>
      </c>
      <c r="K35" s="170">
        <f>J35-'ICF SLR Module (1)'!J35</f>
        <v>-4.5330364724691208E-2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x14ac:dyDescent="0.25">
      <c r="A36" s="161"/>
      <c r="B36" s="161">
        <v>2095</v>
      </c>
      <c r="C36" s="167">
        <f>HLOOKUP(B36,'CO2 and Temp Alt 4 Alt 5'!$J$1:$DP$5,5,FALSE)</f>
        <v>2.2926562480000001</v>
      </c>
      <c r="D36" s="167"/>
      <c r="E36" s="167">
        <f t="shared" si="1"/>
        <v>2.1814555651666665</v>
      </c>
      <c r="F36" s="167">
        <f t="shared" si="2"/>
        <v>4.7587483827966199</v>
      </c>
      <c r="G36" s="167">
        <f>AVERAGE($C$7:C36)</f>
        <v>1.0052417930333335</v>
      </c>
      <c r="H36" s="167">
        <f t="shared" si="3"/>
        <v>1.0105110624608713</v>
      </c>
      <c r="I36" s="167"/>
      <c r="J36" s="167">
        <f t="shared" si="0"/>
        <v>48.864411160482192</v>
      </c>
      <c r="K36" s="170">
        <f>J36-'ICF SLR Module (1)'!J36</f>
        <v>-5.193038936818084E-2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x14ac:dyDescent="0.25">
      <c r="A37" s="161"/>
      <c r="B37" s="161">
        <v>2100</v>
      </c>
      <c r="C37" s="167">
        <f>HLOOKUP(B37,'CO2 and Temp Alt 4 Alt 5'!$J$1:$DP$5,5,FALSE)</f>
        <v>2.2945575069999999</v>
      </c>
      <c r="D37" s="167"/>
      <c r="E37" s="167">
        <f>AVERAGE(C31:C36)</f>
        <v>2.2197343185</v>
      </c>
      <c r="F37" s="167">
        <f>E37*E37</f>
        <v>4.9272204447266592</v>
      </c>
      <c r="G37" s="167">
        <f>AVERAGE($C$7:C37)</f>
        <v>1.0468326225161291</v>
      </c>
      <c r="H37" s="167">
        <f>G37*G37</f>
        <v>1.0958585395639964</v>
      </c>
      <c r="I37" s="167"/>
      <c r="J37" s="167">
        <f>(SUMPRODUCT(E37:H37,$E$4:$H$4)+$D$4)*100</f>
        <v>51.700601022777533</v>
      </c>
      <c r="K37" s="170">
        <f>J37-'ICF SLR Module (1)'!J37</f>
        <v>-5.8464163659955659E-2</v>
      </c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x14ac:dyDescent="0.2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x14ac:dyDescent="0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31" x14ac:dyDescent="0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</row>
    <row r="42" spans="1:3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67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25" t="s">
        <v>33</v>
      </c>
      <c r="C2" s="226"/>
      <c r="D2" s="226"/>
      <c r="E2" s="226"/>
      <c r="F2" s="226"/>
      <c r="G2" s="226"/>
      <c r="H2" s="226"/>
      <c r="I2" s="226"/>
      <c r="J2" s="226"/>
      <c r="K2" s="226"/>
      <c r="L2" s="227"/>
      <c r="N2" s="228" t="s">
        <v>34</v>
      </c>
      <c r="O2" s="229"/>
      <c r="P2" s="229"/>
      <c r="Q2" s="230"/>
      <c r="S2" s="231" t="s">
        <v>35</v>
      </c>
      <c r="T2" s="232"/>
      <c r="U2" s="232"/>
      <c r="V2" s="232"/>
      <c r="W2" s="232"/>
      <c r="X2" s="233"/>
    </row>
    <row r="3" spans="2:24" ht="12.6" customHeight="1" x14ac:dyDescent="0.25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2"/>
      <c r="N3" s="234" t="s">
        <v>36</v>
      </c>
      <c r="O3" s="235"/>
      <c r="P3" s="235"/>
      <c r="Q3" s="236"/>
      <c r="S3" s="111"/>
      <c r="X3" s="113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37" t="s">
        <v>37</v>
      </c>
      <c r="T4" s="238"/>
      <c r="U4" s="238"/>
      <c r="V4" s="238"/>
      <c r="W4" s="238"/>
      <c r="X4" s="239"/>
    </row>
    <row r="5" spans="2:24" ht="32.25" customHeight="1" thickBot="1" x14ac:dyDescent="0.3">
      <c r="B5" s="16"/>
      <c r="C5" s="218" t="s">
        <v>38</v>
      </c>
      <c r="D5" s="218"/>
      <c r="E5" s="218"/>
      <c r="F5" s="218" t="s">
        <v>39</v>
      </c>
      <c r="G5" s="218"/>
      <c r="H5" s="218"/>
      <c r="I5" s="218" t="s">
        <v>40</v>
      </c>
      <c r="J5" s="218"/>
      <c r="K5" s="218"/>
      <c r="L5" s="17"/>
      <c r="N5" s="30"/>
      <c r="O5" s="160">
        <f>Interface!$Q$8</f>
        <v>2.16</v>
      </c>
      <c r="P5" s="160">
        <f>Interface!$Q$8</f>
        <v>2.16</v>
      </c>
      <c r="Q5" s="160">
        <f>Interface!$Q$8</f>
        <v>2.16</v>
      </c>
      <c r="S5" s="111"/>
      <c r="T5" s="112"/>
      <c r="U5" s="112"/>
      <c r="V5" s="112"/>
      <c r="W5" s="112"/>
      <c r="X5" s="113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19" t="s">
        <v>41</v>
      </c>
      <c r="O6" s="220"/>
      <c r="P6" s="220"/>
      <c r="Q6" s="221"/>
      <c r="S6" s="21" t="s">
        <v>42</v>
      </c>
      <c r="T6" s="123" t="s">
        <v>43</v>
      </c>
      <c r="U6" s="123" t="s">
        <v>43</v>
      </c>
      <c r="V6" s="123" t="s">
        <v>44</v>
      </c>
      <c r="W6" s="123" t="s">
        <v>45</v>
      </c>
      <c r="X6" s="124" t="s">
        <v>46</v>
      </c>
    </row>
    <row r="7" spans="2:24" ht="15.75" x14ac:dyDescent="0.3">
      <c r="B7" s="34" t="s">
        <v>47</v>
      </c>
      <c r="C7" s="181">
        <f>_xlfn.XLOOKUP(C$6,'CO2 and Temp Alt 0 Alt 1'!$J$1:$DP$1,'CO2 and Temp Alt 0 Alt 1'!$J$4:$DP$4,FALSE)</f>
        <v>467.15910229999997</v>
      </c>
      <c r="D7" s="181">
        <f>_xlfn.XLOOKUP(D$6,'CO2 and Temp Alt 0 Alt 1'!$J$1:$DP$1,'CO2 and Temp Alt 0 Alt 1'!$J$4:$DP$4,FALSE)</f>
        <v>518.60858910000002</v>
      </c>
      <c r="E7" s="181">
        <f>_xlfn.XLOOKUP(E$6,'CO2 and Temp Alt 0 Alt 1'!$J$1:$DP$1,'CO2 and Temp Alt 0 Alt 1'!$J$4:$DP$4,FALSE)</f>
        <v>558.07150409999997</v>
      </c>
      <c r="F7" s="182">
        <f>_xlfn.XLOOKUP(F$6,'CO2 and Temp Alt 0 Alt 1'!$J$1:$DP$1,'CO2 and Temp Alt 0 Alt 1'!$J$5:$DP$5,FALSE)</f>
        <v>1.59695626</v>
      </c>
      <c r="G7" s="182">
        <f>_xlfn.XLOOKUP(G$6,'CO2 and Temp Alt 0 Alt 1'!$J$1:$DP$1,'CO2 and Temp Alt 0 Alt 1'!$J$5:$DP$5,FALSE)</f>
        <v>2.014573307</v>
      </c>
      <c r="H7" s="182">
        <f>_xlfn.XLOOKUP(H$6,'CO2 and Temp Alt 0 Alt 1'!$J$1:$DP$1,'CO2 and Temp Alt 0 Alt 1'!$J$5:$DP$5,FALSE)</f>
        <v>2.297580907</v>
      </c>
      <c r="I7" s="183">
        <f>VLOOKUP(I$6,'ICF SLR Module (1)'!$B$7:$J$37,9,FALSE)</f>
        <v>16.1234323471807</v>
      </c>
      <c r="J7" s="183">
        <f>VLOOKUP(J$6,'ICF SLR Module (1)'!$B$7:$J$37,9,FALSE)</f>
        <v>27.580890193266129</v>
      </c>
      <c r="K7" s="183">
        <f>VLOOKUP(K$6,'ICF SLR Module (1)'!$B$7:$J$37,9,FALSE)</f>
        <v>51.759065186437489</v>
      </c>
      <c r="L7" s="15"/>
      <c r="N7" s="172" t="str">
        <f t="shared" ref="N7:N16" si="0">B7</f>
        <v>Alt. 0 (No Action)</v>
      </c>
      <c r="O7" s="173">
        <f>F7</f>
        <v>1.59695626</v>
      </c>
      <c r="P7" s="173">
        <f t="shared" ref="P7:Q7" si="1">G7</f>
        <v>2.014573307</v>
      </c>
      <c r="Q7" s="173">
        <f t="shared" si="1"/>
        <v>2.297580907</v>
      </c>
      <c r="S7" s="31" t="str">
        <f t="shared" ref="S7:S16" si="2">B7</f>
        <v>Alt. 0 (No Action)</v>
      </c>
      <c r="T7" s="32">
        <f>[1]Tables!C10</f>
        <v>59900</v>
      </c>
      <c r="U7" s="32">
        <v>85900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34" t="s">
        <v>48</v>
      </c>
      <c r="C8" s="181">
        <f>_xlfn.XLOOKUP(C$6,'CO2 and Temp Alt 0 Alt 1'!$J$1:$DP$1,'CO2 and Temp Alt 0 Alt 1'!$J$24:$DP$24,FALSE)</f>
        <v>467.14807680000001</v>
      </c>
      <c r="D8" s="181">
        <f>_xlfn.XLOOKUP(D$6,'CO2 and Temp Alt 0 Alt 1'!$J$1:$DP$1,'CO2 and Temp Alt 0 Alt 1'!$J$24:$DP$24,FALSE)</f>
        <v>518.5921353</v>
      </c>
      <c r="E8" s="181">
        <f>_xlfn.XLOOKUP(E$6,'CO2 and Temp Alt 0 Alt 1'!$J$1:$DP$1,'CO2 and Temp Alt 0 Alt 1'!$J$24:$DP$24,FALSE)</f>
        <v>558.05164639999998</v>
      </c>
      <c r="F8" s="182">
        <f>_xlfn.XLOOKUP(F$6,'CO2 and Temp Alt 0 Alt 1'!$J$1:$DP$1,'CO2 and Temp Alt 0 Alt 1'!$J$25:$DP$25,FALSE)</f>
        <v>1.5968762599999999</v>
      </c>
      <c r="G8" s="182">
        <f>_xlfn.XLOOKUP(G$6,'CO2 and Temp Alt 0 Alt 1'!$J$1:$DP$1,'CO2 and Temp Alt 0 Alt 1'!$J$25:$DP$25,FALSE)</f>
        <v>2.0144916070000001</v>
      </c>
      <c r="H8" s="182">
        <f>_xlfn.XLOOKUP(H$6,'CO2 and Temp Alt 0 Alt 1'!$J$1:$DP$1,'CO2 and Temp Alt 0 Alt 1'!$J$25:$DP$25,FALSE)</f>
        <v>2.2974909069999998</v>
      </c>
      <c r="I8" s="184">
        <f>VLOOKUP(I$6,'ICF SLR Module (2)'!$B$7:$J$37,9,FALSE)</f>
        <v>16.123082637579945</v>
      </c>
      <c r="J8" s="184">
        <f>VLOOKUP(J$6,'ICF SLR Module (2)'!$B$7:$J$37,9,FALSE)</f>
        <v>27.57972662013654</v>
      </c>
      <c r="K8" s="184">
        <f>VLOOKUP(K$6,'ICF SLR Module (2)'!$B$7:$J$37,9,FALSE)</f>
        <v>51.756200428299692</v>
      </c>
      <c r="L8" s="15"/>
      <c r="N8" s="172" t="str">
        <f t="shared" si="0"/>
        <v>Alt. 1</v>
      </c>
      <c r="O8" s="173">
        <f t="shared" ref="O8:O16" si="3">F8</f>
        <v>1.5968762599999999</v>
      </c>
      <c r="P8" s="173">
        <f t="shared" ref="P8:P10" si="4">G8</f>
        <v>2.0144916070000001</v>
      </c>
      <c r="Q8" s="173">
        <f t="shared" ref="Q8:Q10" si="5">H8</f>
        <v>2.2974909069999998</v>
      </c>
      <c r="S8" s="31" t="str">
        <f t="shared" si="2"/>
        <v>Alt. 1</v>
      </c>
      <c r="T8" s="32">
        <f>[1]Tables!C11</f>
        <v>59600</v>
      </c>
      <c r="U8" s="32">
        <v>85900</v>
      </c>
      <c r="V8" s="32">
        <f>ABS([1]Tables!D11)</f>
        <v>300</v>
      </c>
      <c r="W8" s="152">
        <f>[1]Tables!E11</f>
        <v>5.6847455818944926E-5</v>
      </c>
      <c r="X8" s="155">
        <f>ABS([1]Tables!F11)</f>
        <v>5.008347245409015E-3</v>
      </c>
    </row>
    <row r="9" spans="2:24" ht="15.75" x14ac:dyDescent="0.3">
      <c r="B9" s="34" t="s">
        <v>49</v>
      </c>
      <c r="C9" s="181">
        <f>_xlfn.XLOOKUP(C$6,'CO2 and Temp Alt 2 Alt 3'!$J$1:$DP$1,'CO2 and Temp Alt 2 Alt 3'!$J$4:$DP$4,FALSE)</f>
        <v>467.14196620000001</v>
      </c>
      <c r="D9" s="181">
        <f>_xlfn.XLOOKUP(D$6,'CO2 and Temp Alt 2 Alt 3'!$J$1:$DP$1,'CO2 and Temp Alt 2 Alt 3'!$J$4:$DP$4,FALSE)</f>
        <v>518.56529939999996</v>
      </c>
      <c r="E9" s="181">
        <f>_xlfn.XLOOKUP(E$6,'CO2 and Temp Alt 2 Alt 3'!$J$1:$DP$1,'CO2 and Temp Alt 2 Alt 3'!$J$4:$DP$4,FALSE)</f>
        <v>557.99072190000004</v>
      </c>
      <c r="F9" s="182">
        <f>_xlfn.XLOOKUP(F$6,'CO2 and Temp Alt 2 Alt 3'!$J$1:$DP$1,'CO2 and Temp Alt 2 Alt 3'!$J$5:$DP$5,FALSE)</f>
        <v>1.5968479600000001</v>
      </c>
      <c r="G9" s="182">
        <f>_xlfn.XLOOKUP(G$6,'CO2 and Temp Alt 2 Alt 3'!$J$1:$DP$1,'CO2 and Temp Alt 2 Alt 3'!$J$5:$DP$5,FALSE)</f>
        <v>2.0143599069999998</v>
      </c>
      <c r="H9" s="182">
        <f>_xlfn.XLOOKUP(H$6,'CO2 and Temp Alt 2 Alt 3'!$J$1:$DP$1,'CO2 and Temp Alt 2 Alt 3'!$J$5:$DP$5,FALSE)</f>
        <v>2.2972109070000002</v>
      </c>
      <c r="I9" s="184">
        <f>VLOOKUP(I$6,'ICF SLR Module (3)'!$B$7:$J$37,9,FALSE)</f>
        <v>16.122969467686517</v>
      </c>
      <c r="J9" s="184">
        <f>VLOOKUP(J$6,'ICF SLR Module (3)'!$B$7:$J$37,9,FALSE)</f>
        <v>27.578842609484077</v>
      </c>
      <c r="K9" s="184">
        <f>VLOOKUP(K$6,'ICF SLR Module (3)'!$B$7:$J$37,9,FALSE)</f>
        <v>51.751221673656453</v>
      </c>
      <c r="L9" s="15"/>
      <c r="N9" s="172" t="str">
        <f t="shared" si="0"/>
        <v>Alt. 2</v>
      </c>
      <c r="O9" s="173">
        <f t="shared" si="3"/>
        <v>1.5968479600000001</v>
      </c>
      <c r="P9" s="173">
        <f t="shared" si="4"/>
        <v>2.0143599069999998</v>
      </c>
      <c r="Q9" s="173">
        <f t="shared" si="5"/>
        <v>2.2972109070000002</v>
      </c>
      <c r="S9" s="31" t="str">
        <f t="shared" si="2"/>
        <v>Alt. 2</v>
      </c>
      <c r="T9" s="32">
        <f>[1]Tables!C12</f>
        <v>58800</v>
      </c>
      <c r="U9" s="32">
        <v>85900</v>
      </c>
      <c r="V9" s="32">
        <f>ABS([1]Tables!D12)</f>
        <v>1100</v>
      </c>
      <c r="W9" s="152">
        <f>[1]Tables!E12</f>
        <v>2.0844067133613138E-4</v>
      </c>
      <c r="X9" s="155">
        <f>ABS([1]Tables!F12)</f>
        <v>1.8363939899833055E-2</v>
      </c>
    </row>
    <row r="10" spans="2:24" ht="15.75" x14ac:dyDescent="0.3">
      <c r="B10" s="34" t="s">
        <v>50</v>
      </c>
      <c r="C10" s="181">
        <f>_xlfn.XLOOKUP(C$6,'CO2 and Temp Alt 2 Alt 3'!$J$1:$DP$1,'CO2 and Temp Alt 2 Alt 3'!$J$24:$DP$24,FALSE)</f>
        <v>467.12486899999999</v>
      </c>
      <c r="D10" s="181">
        <f>_xlfn.XLOOKUP(D$6,'CO2 and Temp Alt 2 Alt 3'!$J$1:$DP$1,'CO2 and Temp Alt 2 Alt 3'!$J$24:$DP$24,FALSE)</f>
        <v>518.50313649999998</v>
      </c>
      <c r="E10" s="181">
        <f>_xlfn.XLOOKUP(E$6,'CO2 and Temp Alt 2 Alt 3'!$J$1:$DP$1,'CO2 and Temp Alt 2 Alt 3'!$J$24:$DP$24,FALSE)</f>
        <v>557.85691080000004</v>
      </c>
      <c r="F10" s="182">
        <f>_xlfn.XLOOKUP(F$6,'CO2 and Temp Alt 2 Alt 3'!$J$1:$DP$1,'CO2 and Temp Alt 2 Alt 3'!$J$25:$DP$25,FALSE)</f>
        <v>1.5966996600000001</v>
      </c>
      <c r="G10" s="182">
        <f>_xlfn.XLOOKUP(G$6,'CO2 and Temp Alt 2 Alt 3'!$J$1:$DP$1,'CO2 and Temp Alt 2 Alt 3'!$J$25:$DP$25,FALSE)</f>
        <v>2.0140616069999999</v>
      </c>
      <c r="H10" s="182">
        <f>_xlfn.XLOOKUP(H$6,'CO2 and Temp Alt 2 Alt 3'!$J$1:$DP$1,'CO2 and Temp Alt 2 Alt 3'!$J$25:$DP$25,FALSE)</f>
        <v>2.296619207</v>
      </c>
      <c r="I10" s="184">
        <f>VLOOKUP(I$6,'ICF SLR Module (4)'!$B$7:$J$37,9,FALSE)</f>
        <v>16.122466606503366</v>
      </c>
      <c r="J10" s="184">
        <f>VLOOKUP(J$6,'ICF SLR Module (4)'!$B$7:$J$37,9,FALSE)</f>
        <v>27.576184555108838</v>
      </c>
      <c r="K10" s="184">
        <f>VLOOKUP(K$6,'ICF SLR Module (4)'!$B$7:$J$37,9,FALSE)</f>
        <v>51.739628738602448</v>
      </c>
      <c r="L10" s="15"/>
      <c r="N10" s="172" t="str">
        <f t="shared" si="0"/>
        <v>Alt. 3</v>
      </c>
      <c r="O10" s="173">
        <f t="shared" si="3"/>
        <v>1.5966996600000001</v>
      </c>
      <c r="P10" s="173">
        <f t="shared" si="4"/>
        <v>2.0140616069999999</v>
      </c>
      <c r="Q10" s="173">
        <f t="shared" si="5"/>
        <v>2.296619207</v>
      </c>
      <c r="S10" s="31" t="str">
        <f t="shared" si="2"/>
        <v>Alt. 3</v>
      </c>
      <c r="T10" s="32">
        <f>[1]Tables!C13</f>
        <v>57100</v>
      </c>
      <c r="U10" s="32">
        <v>85900</v>
      </c>
      <c r="V10" s="32">
        <f>ABS([1]Tables!D13)</f>
        <v>2800</v>
      </c>
      <c r="W10" s="152">
        <f>[1]Tables!E13</f>
        <v>5.3057625431015263E-4</v>
      </c>
      <c r="X10" s="155">
        <f>ABS([1]Tables!F13)</f>
        <v>4.6744574290484141E-2</v>
      </c>
    </row>
    <row r="11" spans="2:24" ht="15.75" x14ac:dyDescent="0.3">
      <c r="B11" s="34" t="s">
        <v>51</v>
      </c>
      <c r="C11" s="185">
        <f>_xlfn.XLOOKUP(C$6,'CO2 and Temp Alt 4 Alt 5'!$J$1:$DP$1,'CO2 and Temp Alt 4 Alt 5'!$J$4:$DP$4,FALSE)</f>
        <v>467.06926090000002</v>
      </c>
      <c r="D11" s="185">
        <f>_xlfn.XLOOKUP(D$6,'CO2 and Temp Alt 4 Alt 5'!$J$1:$DP$1,'CO2 and Temp Alt 4 Alt 5'!$J$4:$DP$4,FALSE)</f>
        <v>518.29257719999998</v>
      </c>
      <c r="E11" s="185">
        <f>_xlfn.XLOOKUP(E$6,'CO2 and Temp Alt 4 Alt 5'!$J$1:$DP$1,'CO2 and Temp Alt 4 Alt 5'!$J$4:$DP$4,FALSE)</f>
        <v>557.41153880000002</v>
      </c>
      <c r="F11" s="186">
        <f>_xlfn.XLOOKUP(F$6,'CO2 and Temp Alt 4 Alt 5'!$J$1:$DP$1,'CO2 and Temp Alt 4 Alt 5'!$J$5:$DP$5,FALSE)</f>
        <v>1.59632986</v>
      </c>
      <c r="G11" s="186">
        <f>_xlfn.XLOOKUP(G$6,'CO2 and Temp Alt 4 Alt 5'!$J$1:$DP$1,'CO2 and Temp Alt 4 Alt 5'!$J$5:$DP$5,FALSE)</f>
        <v>2.0130097070000001</v>
      </c>
      <c r="H11" s="186">
        <f>_xlfn.XLOOKUP(H$6,'CO2 and Temp Alt 4 Alt 5'!$J$1:$DP$1,'CO2 and Temp Alt 4 Alt 5'!$J$5:$DP$5,FALSE)</f>
        <v>2.2945575069999999</v>
      </c>
      <c r="I11" s="184">
        <f>VLOOKUP(I$6,'ICF SLR Module (5)'!$B$7:$J$37,9,FALSE)</f>
        <v>16.121178399664558</v>
      </c>
      <c r="J11" s="184">
        <f>VLOOKUP(J$6,'ICF SLR Module (5)'!$B$7:$J$37,9,FALSE)</f>
        <v>27.567964062150384</v>
      </c>
      <c r="K11" s="184">
        <f>VLOOKUP(K$6,'ICF SLR Module (5)'!$B$7:$J$37,9,FALSE)</f>
        <v>51.700601022777533</v>
      </c>
      <c r="L11" s="15"/>
      <c r="N11" s="172" t="str">
        <f t="shared" si="0"/>
        <v>Alt. 4</v>
      </c>
      <c r="O11" s="173">
        <f>F11</f>
        <v>1.59632986</v>
      </c>
      <c r="P11" s="173">
        <f>G11</f>
        <v>2.0130097070000001</v>
      </c>
      <c r="Q11" s="173">
        <f>H11</f>
        <v>2.2945575069999999</v>
      </c>
      <c r="S11" s="31" t="str">
        <f t="shared" si="2"/>
        <v>Alt. 4</v>
      </c>
      <c r="T11" s="32">
        <f>[1]Tables!C14</f>
        <v>51300</v>
      </c>
      <c r="U11" s="32">
        <v>85900</v>
      </c>
      <c r="V11" s="32">
        <f>ABS([1]Tables!D14)</f>
        <v>8600</v>
      </c>
      <c r="W11" s="40">
        <f>[1]Tables!E14</f>
        <v>1.6296270668097546E-3</v>
      </c>
      <c r="X11" s="155">
        <f>ABS([1]Tables!F14)</f>
        <v>0.14357262103505844</v>
      </c>
    </row>
    <row r="12" spans="2:24" ht="15.75" hidden="1" customHeight="1" x14ac:dyDescent="0.3">
      <c r="B12" s="34" t="s">
        <v>52</v>
      </c>
      <c r="C12" s="185" t="e">
        <f>VLOOKUP(C$6,#REF!,2,FALSE)</f>
        <v>#REF!</v>
      </c>
      <c r="D12" s="187" t="e">
        <f>VLOOKUP(D$6,#REF!,2,FALSE)</f>
        <v>#REF!</v>
      </c>
      <c r="E12" s="188" t="e">
        <f>VLOOKUP(E$6,#REF!,2,FALSE)</f>
        <v>#REF!</v>
      </c>
      <c r="F12" s="189" t="e">
        <f>VLOOKUP(F$6,#REF!,7,FALSE)</f>
        <v>#REF!</v>
      </c>
      <c r="G12" s="189" t="e">
        <f>VLOOKUP(G$6,#REF!,7,FALSE)</f>
        <v>#REF!</v>
      </c>
      <c r="H12" s="189" t="e">
        <f>VLOOKUP(H$6,#REF!,7,FALSE)</f>
        <v>#REF!</v>
      </c>
      <c r="I12" s="190" t="e">
        <f>IF([2]Interface!$S$2=1,VLOOKUP(I$6,#REF!,2,FALSE),VLOOKUP(I$6,#REF!,9,FALSE))</f>
        <v>#REF!</v>
      </c>
      <c r="J12" s="191" t="e">
        <f>IF([2]Interface!$S$2=1,VLOOKUP(J$6,#REF!,2,FALSE),VLOOKUP(J$6,#REF!,9,FALSE))</f>
        <v>#REF!</v>
      </c>
      <c r="K12" s="192" t="e">
        <f>IF([2]Interface!$S$2=1,VLOOKUP(K$6,#REF!,2,FALSE),VLOOKUP(K$6,#REF!,9,FALSE))</f>
        <v>#REF!</v>
      </c>
      <c r="L12" s="15"/>
      <c r="N12" s="172" t="str">
        <f t="shared" si="0"/>
        <v>Alt 5</v>
      </c>
      <c r="O12" s="173" t="e">
        <f t="shared" si="3"/>
        <v>#REF!</v>
      </c>
      <c r="P12" s="173" t="e">
        <f>VLOOKUP(P$4,#REF!,7,FALSE)</f>
        <v>#REF!</v>
      </c>
      <c r="Q12" s="174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59900</v>
      </c>
      <c r="W12" s="40">
        <f>[1]Tables!E15</f>
        <v>1.1350542011849337E-2</v>
      </c>
      <c r="X12" s="41">
        <f>ABS([1]Tables!F15)</f>
        <v>1</v>
      </c>
    </row>
    <row r="13" spans="2:24" ht="15.75" hidden="1" customHeight="1" x14ac:dyDescent="0.3">
      <c r="B13" s="34" t="s">
        <v>53</v>
      </c>
      <c r="C13" s="185" t="e">
        <f>VLOOKUP(C$6,#REF!,2,FALSE)</f>
        <v>#REF!</v>
      </c>
      <c r="D13" s="187" t="e">
        <f>VLOOKUP(D$6,#REF!,2,FALSE)</f>
        <v>#REF!</v>
      </c>
      <c r="E13" s="188" t="e">
        <f>VLOOKUP(E$6,#REF!,2,FALSE)</f>
        <v>#REF!</v>
      </c>
      <c r="F13" s="189" t="e">
        <f>VLOOKUP(F$6,#REF!,8,FALSE)</f>
        <v>#REF!</v>
      </c>
      <c r="G13" s="189" t="e">
        <f>VLOOKUP(G$6,#REF!,8,FALSE)</f>
        <v>#REF!</v>
      </c>
      <c r="H13" s="189" t="e">
        <f>VLOOKUP(H$6,#REF!,8,FALSE)</f>
        <v>#REF!</v>
      </c>
      <c r="I13" s="190" t="e">
        <f>IF([2]Interface!$S$2=1,VLOOKUP(I$6,#REF!,2,FALSE),VLOOKUP(I$6,#REF!,9,FALSE))</f>
        <v>#REF!</v>
      </c>
      <c r="J13" s="191" t="e">
        <f>IF([2]Interface!$S$2=1,VLOOKUP(J$6,#REF!,2,FALSE),VLOOKUP(J$6,#REF!,9,FALSE))</f>
        <v>#REF!</v>
      </c>
      <c r="K13" s="192" t="e">
        <f>IF([2]Interface!$S$2=1,VLOOKUP(K$6,#REF!,2,FALSE),VLOOKUP(K$6,#REF!,9,FALSE))</f>
        <v>#REF!</v>
      </c>
      <c r="L13" s="15"/>
      <c r="N13" s="172" t="str">
        <f t="shared" si="0"/>
        <v>Alt 6</v>
      </c>
      <c r="O13" s="173" t="e">
        <f t="shared" si="3"/>
        <v>#REF!</v>
      </c>
      <c r="P13" s="173" t="e">
        <f>VLOOKUP(P$4,#REF!,8,FALSE)</f>
        <v>#REF!</v>
      </c>
      <c r="Q13" s="174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59900</v>
      </c>
      <c r="W13" s="40">
        <f>[1]Tables!E16</f>
        <v>1.1350542011849337E-2</v>
      </c>
      <c r="X13" s="41">
        <f>ABS([1]Tables!F16)</f>
        <v>1</v>
      </c>
    </row>
    <row r="14" spans="2:24" ht="15.75" hidden="1" customHeight="1" x14ac:dyDescent="0.3">
      <c r="B14" s="34" t="s">
        <v>54</v>
      </c>
      <c r="C14" s="185" t="e">
        <f>VLOOKUP(C$6,#REF!,2,FALSE)</f>
        <v>#REF!</v>
      </c>
      <c r="D14" s="187" t="e">
        <f>VLOOKUP(D$6,#REF!,2,FALSE)</f>
        <v>#REF!</v>
      </c>
      <c r="E14" s="188" t="e">
        <f>VLOOKUP(E$6,#REF!,2,FALSE)</f>
        <v>#REF!</v>
      </c>
      <c r="F14" s="189" t="e">
        <f>VLOOKUP(F$6,#REF!,9,FALSE)</f>
        <v>#REF!</v>
      </c>
      <c r="G14" s="189" t="e">
        <f>VLOOKUP(G$6,#REF!,9,FALSE)</f>
        <v>#REF!</v>
      </c>
      <c r="H14" s="189" t="e">
        <f>VLOOKUP(H$6,#REF!,9,FALSE)</f>
        <v>#REF!</v>
      </c>
      <c r="I14" s="190" t="e">
        <f>IF([2]Interface!$S$2=1,VLOOKUP(I$6,#REF!,2,FALSE),VLOOKUP(I$6,#REF!,9,FALSE))</f>
        <v>#REF!</v>
      </c>
      <c r="J14" s="191" t="e">
        <f>IF([2]Interface!$S$2=1,VLOOKUP(J$6,#REF!,2,FALSE),VLOOKUP(J$6,#REF!,9,FALSE))</f>
        <v>#REF!</v>
      </c>
      <c r="K14" s="192" t="e">
        <f>IF([2]Interface!$S$2=1,VLOOKUP(K$6,#REF!,2,FALSE),VLOOKUP(K$6,#REF!,9,FALSE))</f>
        <v>#REF!</v>
      </c>
      <c r="L14" s="15"/>
      <c r="N14" s="172" t="str">
        <f t="shared" si="0"/>
        <v>Alt 7</v>
      </c>
      <c r="O14" s="173" t="e">
        <f t="shared" si="3"/>
        <v>#REF!</v>
      </c>
      <c r="P14" s="173" t="e">
        <f>VLOOKUP(P$4,#REF!,9,FALSE)</f>
        <v>#REF!</v>
      </c>
      <c r="Q14" s="174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59900</v>
      </c>
      <c r="W14" s="40">
        <f>[1]Tables!E17</f>
        <v>1.1350542011849337E-2</v>
      </c>
      <c r="X14" s="41">
        <f>ABS([1]Tables!F17)</f>
        <v>1</v>
      </c>
    </row>
    <row r="15" spans="2:24" ht="15.75" hidden="1" customHeight="1" x14ac:dyDescent="0.3">
      <c r="B15" s="34" t="s">
        <v>55</v>
      </c>
      <c r="C15" s="185" t="e">
        <f>VLOOKUP(C$6,#REF!,2,FALSE)</f>
        <v>#REF!</v>
      </c>
      <c r="D15" s="187" t="e">
        <f>VLOOKUP(D$6,#REF!,2,FALSE)</f>
        <v>#REF!</v>
      </c>
      <c r="E15" s="188" t="e">
        <f>VLOOKUP(E$6,#REF!,2,FALSE)</f>
        <v>#REF!</v>
      </c>
      <c r="F15" s="189" t="e">
        <f>VLOOKUP(F$6,#REF!,10,FALSE)</f>
        <v>#REF!</v>
      </c>
      <c r="G15" s="189" t="e">
        <f>VLOOKUP(G$6,#REF!,10,FALSE)</f>
        <v>#REF!</v>
      </c>
      <c r="H15" s="189" t="e">
        <f>VLOOKUP(H$6,#REF!,10,FALSE)</f>
        <v>#REF!</v>
      </c>
      <c r="I15" s="190" t="e">
        <f>IF([2]Interface!$S$2=1,VLOOKUP(I$6,#REF!,2,FALSE),VLOOKUP(I$6,#REF!,9,FALSE))</f>
        <v>#REF!</v>
      </c>
      <c r="J15" s="191" t="e">
        <f>IF([2]Interface!$S$2=1,VLOOKUP(J$6,#REF!,2,FALSE),VLOOKUP(J$6,#REF!,9,FALSE))</f>
        <v>#REF!</v>
      </c>
      <c r="K15" s="192" t="e">
        <f>IF([2]Interface!$S$2=1,VLOOKUP(K$6,#REF!,2,FALSE),VLOOKUP(K$6,#REF!,9,FALSE))</f>
        <v>#REF!</v>
      </c>
      <c r="L15" s="15"/>
      <c r="N15" s="172" t="str">
        <f t="shared" si="0"/>
        <v>Alt 8</v>
      </c>
      <c r="O15" s="173" t="e">
        <f t="shared" si="3"/>
        <v>#REF!</v>
      </c>
      <c r="P15" s="173" t="e">
        <f>VLOOKUP(P$4,#REF!,10,FALSE)</f>
        <v>#REF!</v>
      </c>
      <c r="Q15" s="174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59900</v>
      </c>
      <c r="W15" s="40">
        <f>[1]Tables!E18</f>
        <v>1.1350542011849337E-2</v>
      </c>
      <c r="X15" s="41">
        <f>ABS([1]Tables!F18)</f>
        <v>1</v>
      </c>
    </row>
    <row r="16" spans="2:24" ht="16.5" hidden="1" customHeight="1" thickBot="1" x14ac:dyDescent="0.35">
      <c r="B16" s="34" t="s">
        <v>56</v>
      </c>
      <c r="C16" s="193" t="e">
        <f>VLOOKUP(C$6,#REF!,2,FALSE)</f>
        <v>#REF!</v>
      </c>
      <c r="D16" s="194" t="e">
        <f>VLOOKUP(D$6,#REF!,2,FALSE)</f>
        <v>#REF!</v>
      </c>
      <c r="E16" s="195" t="e">
        <f>VLOOKUP(E$6,#REF!,2,FALSE)</f>
        <v>#REF!</v>
      </c>
      <c r="F16" s="189" t="e">
        <f>VLOOKUP(F$6,#REF!,11,FALSE)</f>
        <v>#REF!</v>
      </c>
      <c r="G16" s="189" t="e">
        <f>VLOOKUP(G$6,#REF!,11,FALSE)</f>
        <v>#REF!</v>
      </c>
      <c r="H16" s="189" t="e">
        <f>VLOOKUP(H$6,#REF!,11,FALSE)</f>
        <v>#REF!</v>
      </c>
      <c r="I16" s="196" t="e">
        <f>IF([2]Interface!$S$2=1,VLOOKUP(I$6,#REF!,2,FALSE),VLOOKUP(I$6,#REF!,9,FALSE))</f>
        <v>#REF!</v>
      </c>
      <c r="J16" s="197" t="e">
        <f>IF([2]Interface!$S$2=1,VLOOKUP(J$6,#REF!,2,FALSE),VLOOKUP(J$6,#REF!,9,FALSE))</f>
        <v>#REF!</v>
      </c>
      <c r="K16" s="198" t="e">
        <f>IF([2]Interface!$S$2=1,VLOOKUP(K$6,#REF!,2,FALSE),VLOOKUP(K$6,#REF!,9,FALSE))</f>
        <v>#REF!</v>
      </c>
      <c r="L16" s="15"/>
      <c r="N16" s="172" t="str">
        <f t="shared" si="0"/>
        <v>Alt 10</v>
      </c>
      <c r="O16" s="173" t="e">
        <f t="shared" si="3"/>
        <v>#REF!</v>
      </c>
      <c r="P16" s="173" t="e">
        <f>VLOOKUP(P$4,#REF!,11,FALSE)</f>
        <v>#REF!</v>
      </c>
      <c r="Q16" s="174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59900</v>
      </c>
      <c r="W16" s="40">
        <f>[1]Tables!E19</f>
        <v>1.1350542011849337E-2</v>
      </c>
      <c r="X16" s="41">
        <f>[1]Tables!F19</f>
        <v>0</v>
      </c>
    </row>
    <row r="17" spans="2:24" ht="15.75" thickBot="1" x14ac:dyDescent="0.3">
      <c r="B17" s="56"/>
      <c r="C17" s="199"/>
      <c r="D17" s="200"/>
      <c r="E17" s="201"/>
      <c r="F17" s="200"/>
      <c r="G17" s="200"/>
      <c r="H17" s="200"/>
      <c r="I17" s="200"/>
      <c r="J17" s="200"/>
      <c r="K17" s="202"/>
      <c r="L17" s="15"/>
      <c r="N17" s="175"/>
      <c r="O17" s="176"/>
      <c r="P17" s="176"/>
      <c r="Q17" s="177"/>
      <c r="S17" s="69"/>
      <c r="T17" s="54"/>
      <c r="U17" s="54"/>
      <c r="V17" s="54"/>
      <c r="W17" s="54"/>
      <c r="X17" s="55"/>
    </row>
    <row r="18" spans="2:24" x14ac:dyDescent="0.25">
      <c r="B18" s="42"/>
      <c r="C18" s="222"/>
      <c r="D18" s="223"/>
      <c r="E18" s="223"/>
      <c r="F18" s="223"/>
      <c r="G18" s="223"/>
      <c r="H18" s="223"/>
      <c r="I18" s="223"/>
      <c r="J18" s="223"/>
      <c r="K18" s="224"/>
      <c r="L18" s="15"/>
      <c r="N18" s="211" t="s">
        <v>57</v>
      </c>
      <c r="O18" s="212"/>
      <c r="P18" s="212"/>
      <c r="Q18" s="213"/>
    </row>
    <row r="19" spans="2:24" x14ac:dyDescent="0.25">
      <c r="B19" s="59" t="str">
        <f t="shared" ref="B19:B27" si="6">B8</f>
        <v>Alt. 1</v>
      </c>
      <c r="C19" s="185">
        <f>ABS(C8-C$7)</f>
        <v>1.102549999995972E-2</v>
      </c>
      <c r="D19" s="187">
        <f t="shared" ref="D19:K22" si="7">ABS(D8-D$7)</f>
        <v>1.6453800000022056E-2</v>
      </c>
      <c r="E19" s="188">
        <f t="shared" si="7"/>
        <v>1.9857699999988654E-2</v>
      </c>
      <c r="F19" s="203">
        <f t="shared" si="7"/>
        <v>8.0000000000080007E-5</v>
      </c>
      <c r="G19" s="204">
        <f t="shared" si="7"/>
        <v>8.1699999999962358E-5</v>
      </c>
      <c r="H19" s="205">
        <f t="shared" si="7"/>
        <v>9.0000000000145519E-5</v>
      </c>
      <c r="I19" s="206">
        <f t="shared" si="7"/>
        <v>3.4970960075497715E-4</v>
      </c>
      <c r="J19" s="207">
        <f t="shared" si="7"/>
        <v>1.1635731295882579E-3</v>
      </c>
      <c r="K19" s="208">
        <f t="shared" si="7"/>
        <v>2.8647581377967413E-3</v>
      </c>
      <c r="L19" s="15"/>
      <c r="N19" s="172" t="str">
        <f>N8</f>
        <v>Alt. 1</v>
      </c>
      <c r="O19" s="178">
        <f>F19</f>
        <v>8.0000000000080007E-5</v>
      </c>
      <c r="P19" s="178">
        <f t="shared" ref="P19:P27" si="8">G19</f>
        <v>8.1699999999962358E-5</v>
      </c>
      <c r="Q19" s="174">
        <f t="shared" ref="Q19:Q27" si="9">H19</f>
        <v>9.0000000000145519E-5</v>
      </c>
      <c r="V19" s="158"/>
    </row>
    <row r="20" spans="2:24" x14ac:dyDescent="0.25">
      <c r="B20" s="59" t="str">
        <f t="shared" si="6"/>
        <v>Alt. 2</v>
      </c>
      <c r="C20" s="185">
        <f t="shared" ref="C20:H22" si="10">ABS(C9-C$7)</f>
        <v>1.7136099999959242E-2</v>
      </c>
      <c r="D20" s="187">
        <f t="shared" si="10"/>
        <v>4.3289700000059383E-2</v>
      </c>
      <c r="E20" s="188">
        <f t="shared" si="10"/>
        <v>8.0782199999930526E-2</v>
      </c>
      <c r="F20" s="203">
        <f t="shared" si="10"/>
        <v>1.082999999999501E-4</v>
      </c>
      <c r="G20" s="204">
        <f t="shared" si="10"/>
        <v>2.1340000000025228E-4</v>
      </c>
      <c r="H20" s="205">
        <f t="shared" si="10"/>
        <v>3.6999999999975941E-4</v>
      </c>
      <c r="I20" s="206">
        <f t="shared" si="7"/>
        <v>4.6287949418299945E-4</v>
      </c>
      <c r="J20" s="207">
        <f t="shared" si="7"/>
        <v>2.0475837820512766E-3</v>
      </c>
      <c r="K20" s="208">
        <f t="shared" si="7"/>
        <v>7.8435127810365657E-3</v>
      </c>
      <c r="L20" s="15"/>
      <c r="N20" s="172" t="str">
        <f>N9</f>
        <v>Alt. 2</v>
      </c>
      <c r="O20" s="178">
        <f>F20</f>
        <v>1.082999999999501E-4</v>
      </c>
      <c r="P20" s="178">
        <f t="shared" si="8"/>
        <v>2.1340000000025228E-4</v>
      </c>
      <c r="Q20" s="174">
        <f t="shared" si="9"/>
        <v>3.6999999999975941E-4</v>
      </c>
      <c r="V20" s="158"/>
    </row>
    <row r="21" spans="2:24" x14ac:dyDescent="0.25">
      <c r="B21" s="59" t="str">
        <f t="shared" si="6"/>
        <v>Alt. 3</v>
      </c>
      <c r="C21" s="185">
        <f>ABS(C10-C$7)</f>
        <v>3.4233299999982592E-2</v>
      </c>
      <c r="D21" s="187">
        <f t="shared" si="10"/>
        <v>0.10545260000003509</v>
      </c>
      <c r="E21" s="188">
        <f t="shared" si="10"/>
        <v>0.21459329999993315</v>
      </c>
      <c r="F21" s="203">
        <f>ABS(F10-F$7)</f>
        <v>2.5659999999994021E-4</v>
      </c>
      <c r="G21" s="204">
        <f t="shared" si="10"/>
        <v>5.1170000000011484E-4</v>
      </c>
      <c r="H21" s="205">
        <f t="shared" si="10"/>
        <v>9.6169999999995426E-4</v>
      </c>
      <c r="I21" s="206">
        <f t="shared" si="7"/>
        <v>9.6574067733357083E-4</v>
      </c>
      <c r="J21" s="206">
        <f t="shared" si="7"/>
        <v>4.7056381572900818E-3</v>
      </c>
      <c r="K21" s="206">
        <f t="shared" si="7"/>
        <v>1.9436447835040838E-2</v>
      </c>
      <c r="L21" s="15"/>
      <c r="N21" s="172" t="str">
        <f>N10</f>
        <v>Alt. 3</v>
      </c>
      <c r="O21" s="178">
        <f t="shared" ref="O21:O27" si="11">F21</f>
        <v>2.5659999999994021E-4</v>
      </c>
      <c r="P21" s="178">
        <f t="shared" si="8"/>
        <v>5.1170000000011484E-4</v>
      </c>
      <c r="Q21" s="178">
        <f t="shared" si="9"/>
        <v>9.6169999999995426E-4</v>
      </c>
      <c r="V21" s="158"/>
    </row>
    <row r="22" spans="2:24" x14ac:dyDescent="0.25">
      <c r="B22" s="59" t="s">
        <v>51</v>
      </c>
      <c r="C22" s="185">
        <f>ABS(C11-C$7)</f>
        <v>8.9841399999954774E-2</v>
      </c>
      <c r="D22" s="187">
        <f t="shared" si="10"/>
        <v>0.31601190000003498</v>
      </c>
      <c r="E22" s="188">
        <f t="shared" si="10"/>
        <v>0.65996529999995346</v>
      </c>
      <c r="F22" s="203">
        <f>ABS(F11-F$7)</f>
        <v>6.2640000000002694E-4</v>
      </c>
      <c r="G22" s="204">
        <f t="shared" si="10"/>
        <v>1.5635999999998873E-3</v>
      </c>
      <c r="H22" s="205">
        <f t="shared" si="10"/>
        <v>3.0234000000000094E-3</v>
      </c>
      <c r="I22" s="206">
        <f t="shared" si="7"/>
        <v>2.2539475161416078E-3</v>
      </c>
      <c r="J22" s="206">
        <f t="shared" si="7"/>
        <v>1.2926131115744255E-2</v>
      </c>
      <c r="K22" s="206">
        <f t="shared" si="7"/>
        <v>5.8464163659955659E-2</v>
      </c>
      <c r="L22" s="15"/>
      <c r="N22" s="172" t="s">
        <v>51</v>
      </c>
      <c r="O22" s="178">
        <f t="shared" si="11"/>
        <v>6.2640000000002694E-4</v>
      </c>
      <c r="P22" s="178">
        <f t="shared" si="8"/>
        <v>1.5635999999998873E-3</v>
      </c>
      <c r="Q22" s="178">
        <f t="shared" si="9"/>
        <v>3.0234000000000094E-3</v>
      </c>
      <c r="V22" s="158"/>
    </row>
    <row r="23" spans="2:24" hidden="1" x14ac:dyDescent="0.25">
      <c r="B23" s="59" t="str">
        <f t="shared" si="6"/>
        <v>Alt 5</v>
      </c>
      <c r="C23" s="144" t="e">
        <f t="shared" ref="C23:J23" si="12">ABS(C12-C$7)</f>
        <v>#REF!</v>
      </c>
      <c r="D23" s="145" t="e">
        <f t="shared" si="12"/>
        <v>#REF!</v>
      </c>
      <c r="E23" s="60" t="e">
        <f t="shared" si="12"/>
        <v>#REF!</v>
      </c>
      <c r="F23" s="35" t="e">
        <f t="shared" si="12"/>
        <v>#REF!</v>
      </c>
      <c r="G23" s="35" t="e">
        <f t="shared" si="12"/>
        <v>#REF!</v>
      </c>
      <c r="H23" s="36" t="e">
        <f t="shared" si="12"/>
        <v>#REF!</v>
      </c>
      <c r="I23" s="147" t="e">
        <f t="shared" si="12"/>
        <v>#REF!</v>
      </c>
      <c r="J23" s="148" t="e">
        <f t="shared" si="12"/>
        <v>#REF!</v>
      </c>
      <c r="K23" s="149" t="e">
        <f>ABS(K12-K$7)</f>
        <v>#REF!</v>
      </c>
      <c r="L23" s="15"/>
      <c r="N23" s="172" t="str">
        <f t="shared" ref="N23:N27" si="13">N12</f>
        <v>Alt 5</v>
      </c>
      <c r="O23" s="178" t="e">
        <f t="shared" si="11"/>
        <v>#REF!</v>
      </c>
      <c r="P23" s="178" t="e">
        <f t="shared" si="8"/>
        <v>#REF!</v>
      </c>
      <c r="Q23" s="174" t="e">
        <f t="shared" si="9"/>
        <v>#REF!</v>
      </c>
    </row>
    <row r="24" spans="2:24" hidden="1" x14ac:dyDescent="0.25">
      <c r="B24" s="59" t="str">
        <f t="shared" si="6"/>
        <v>Alt 6</v>
      </c>
      <c r="C24" s="144" t="e">
        <f t="shared" ref="C24:K24" si="14">ABS(C13-C$7)</f>
        <v>#REF!</v>
      </c>
      <c r="D24" s="145" t="e">
        <f t="shared" si="14"/>
        <v>#REF!</v>
      </c>
      <c r="E24" s="60" t="e">
        <f t="shared" si="14"/>
        <v>#REF!</v>
      </c>
      <c r="F24" s="35" t="e">
        <f t="shared" si="14"/>
        <v>#REF!</v>
      </c>
      <c r="G24" s="35" t="e">
        <f t="shared" si="14"/>
        <v>#REF!</v>
      </c>
      <c r="H24" s="36" t="e">
        <f t="shared" si="14"/>
        <v>#REF!</v>
      </c>
      <c r="I24" s="37" t="e">
        <f t="shared" si="14"/>
        <v>#REF!</v>
      </c>
      <c r="J24" s="38" t="e">
        <f t="shared" si="14"/>
        <v>#REF!</v>
      </c>
      <c r="K24" s="39" t="e">
        <f t="shared" si="14"/>
        <v>#REF!</v>
      </c>
      <c r="L24" s="15"/>
      <c r="N24" s="172" t="str">
        <f t="shared" si="13"/>
        <v>Alt 6</v>
      </c>
      <c r="O24" s="178" t="e">
        <f t="shared" si="11"/>
        <v>#REF!</v>
      </c>
      <c r="P24" s="178" t="e">
        <f t="shared" si="8"/>
        <v>#REF!</v>
      </c>
      <c r="Q24" s="174" t="e">
        <f t="shared" si="9"/>
        <v>#REF!</v>
      </c>
    </row>
    <row r="25" spans="2:24" hidden="1" x14ac:dyDescent="0.25">
      <c r="B25" s="59" t="str">
        <f t="shared" si="6"/>
        <v>Alt 7</v>
      </c>
      <c r="C25" s="144" t="e">
        <f t="shared" ref="C25:K25" si="15">ABS(C14-C$7)</f>
        <v>#REF!</v>
      </c>
      <c r="D25" s="145" t="e">
        <f t="shared" si="15"/>
        <v>#REF!</v>
      </c>
      <c r="E25" s="60" t="e">
        <f t="shared" si="15"/>
        <v>#REF!</v>
      </c>
      <c r="F25" s="35" t="e">
        <f t="shared" si="15"/>
        <v>#REF!</v>
      </c>
      <c r="G25" s="35" t="e">
        <f t="shared" si="15"/>
        <v>#REF!</v>
      </c>
      <c r="H25" s="36" t="e">
        <f t="shared" si="15"/>
        <v>#REF!</v>
      </c>
      <c r="I25" s="37" t="e">
        <f t="shared" si="15"/>
        <v>#REF!</v>
      </c>
      <c r="J25" s="38" t="e">
        <f t="shared" si="15"/>
        <v>#REF!</v>
      </c>
      <c r="K25" s="39" t="e">
        <f t="shared" si="15"/>
        <v>#REF!</v>
      </c>
      <c r="L25" s="15"/>
      <c r="N25" s="172" t="str">
        <f t="shared" si="13"/>
        <v>Alt 7</v>
      </c>
      <c r="O25" s="178" t="e">
        <f t="shared" si="11"/>
        <v>#REF!</v>
      </c>
      <c r="P25" s="178" t="e">
        <f t="shared" si="8"/>
        <v>#REF!</v>
      </c>
      <c r="Q25" s="174" t="e">
        <f t="shared" si="9"/>
        <v>#REF!</v>
      </c>
    </row>
    <row r="26" spans="2:24" hidden="1" x14ac:dyDescent="0.25">
      <c r="B26" s="59" t="str">
        <f t="shared" si="6"/>
        <v>Alt 8</v>
      </c>
      <c r="C26" s="144" t="e">
        <f t="shared" ref="C26:K26" si="16">ABS(C15-C$7)</f>
        <v>#REF!</v>
      </c>
      <c r="D26" s="145" t="e">
        <f t="shared" si="16"/>
        <v>#REF!</v>
      </c>
      <c r="E26" s="60" t="e">
        <f t="shared" si="16"/>
        <v>#REF!</v>
      </c>
      <c r="F26" s="35" t="e">
        <f t="shared" si="16"/>
        <v>#REF!</v>
      </c>
      <c r="G26" s="35" t="e">
        <f t="shared" si="16"/>
        <v>#REF!</v>
      </c>
      <c r="H26" s="36" t="e">
        <f t="shared" si="16"/>
        <v>#REF!</v>
      </c>
      <c r="I26" s="37" t="e">
        <f t="shared" si="16"/>
        <v>#REF!</v>
      </c>
      <c r="J26" s="38" t="e">
        <f t="shared" si="16"/>
        <v>#REF!</v>
      </c>
      <c r="K26" s="39" t="e">
        <f t="shared" si="16"/>
        <v>#REF!</v>
      </c>
      <c r="L26" s="15"/>
      <c r="N26" s="172" t="str">
        <f t="shared" si="13"/>
        <v>Alt 8</v>
      </c>
      <c r="O26" s="178" t="e">
        <f t="shared" si="11"/>
        <v>#REF!</v>
      </c>
      <c r="P26" s="178" t="e">
        <f t="shared" si="8"/>
        <v>#REF!</v>
      </c>
      <c r="Q26" s="174" t="e">
        <f t="shared" si="9"/>
        <v>#REF!</v>
      </c>
    </row>
    <row r="27" spans="2:24" ht="15.75" hidden="1" thickBot="1" x14ac:dyDescent="0.3">
      <c r="B27" s="59" t="str">
        <f t="shared" si="6"/>
        <v>Alt 10</v>
      </c>
      <c r="C27" s="117">
        <v>0</v>
      </c>
      <c r="D27" s="117">
        <v>0</v>
      </c>
      <c r="E27" s="117">
        <v>0</v>
      </c>
      <c r="F27" s="114">
        <v>0</v>
      </c>
      <c r="G27" s="115">
        <v>0</v>
      </c>
      <c r="H27" s="116">
        <v>0</v>
      </c>
      <c r="I27" s="117">
        <v>0</v>
      </c>
      <c r="J27" s="118">
        <v>0</v>
      </c>
      <c r="K27" s="119">
        <v>0</v>
      </c>
      <c r="L27" s="15"/>
      <c r="N27" s="172" t="str">
        <f t="shared" si="13"/>
        <v>Alt 10</v>
      </c>
      <c r="O27" s="178">
        <f t="shared" si="11"/>
        <v>0</v>
      </c>
      <c r="P27" s="178">
        <f t="shared" si="8"/>
        <v>0</v>
      </c>
      <c r="Q27" s="174">
        <f t="shared" si="9"/>
        <v>0</v>
      </c>
    </row>
    <row r="28" spans="2:24" ht="15.75" thickBot="1" x14ac:dyDescent="0.3">
      <c r="B28" s="42"/>
      <c r="C28" s="57"/>
      <c r="D28" s="57"/>
      <c r="E28" s="57"/>
      <c r="F28" s="64"/>
      <c r="G28" s="64"/>
      <c r="H28" s="64"/>
      <c r="K28" s="57"/>
      <c r="L28" s="15"/>
      <c r="N28" s="175"/>
      <c r="O28" s="176"/>
      <c r="P28" s="176"/>
      <c r="Q28" s="177"/>
    </row>
    <row r="29" spans="2:24" x14ac:dyDescent="0.25">
      <c r="B29" s="14" t="s">
        <v>58</v>
      </c>
      <c r="E29" s="159">
        <f>1-(E11/E7)</f>
        <v>1.182581972294483E-3</v>
      </c>
      <c r="H29" s="159">
        <f>1-(H11/H7)</f>
        <v>1.3159057819416287E-3</v>
      </c>
      <c r="K29" s="65">
        <f>1-(K11/K7)</f>
        <v>1.129544427616036E-3</v>
      </c>
      <c r="L29" s="15"/>
      <c r="N29" s="211" t="s">
        <v>59</v>
      </c>
      <c r="O29" s="212"/>
      <c r="P29" s="212"/>
      <c r="Q29" s="213"/>
    </row>
    <row r="30" spans="2:24" x14ac:dyDescent="0.25">
      <c r="B30" s="14"/>
      <c r="L30" s="15"/>
      <c r="N30" s="172" t="str">
        <f t="shared" ref="N30:N39" si="17">N7</f>
        <v>Alt. 0 (No Action)</v>
      </c>
      <c r="O30" s="153">
        <f>O7*O$5/100</f>
        <v>3.4494255216000004E-2</v>
      </c>
      <c r="P30" s="153">
        <f>P7*P$5/100</f>
        <v>4.3514783431200001E-2</v>
      </c>
      <c r="Q30" s="154">
        <f t="shared" ref="O30:Q34" si="18">Q7*Q$5/100</f>
        <v>4.9627747591200005E-2</v>
      </c>
    </row>
    <row r="31" spans="2:24" ht="15.75" thickBot="1" x14ac:dyDescent="0.3">
      <c r="B31" s="214"/>
      <c r="C31" s="215"/>
      <c r="D31" s="215"/>
      <c r="E31" s="215"/>
      <c r="F31" s="215"/>
      <c r="G31" s="215"/>
      <c r="H31" s="215"/>
      <c r="I31" s="215"/>
      <c r="J31" s="215"/>
      <c r="K31" s="215"/>
      <c r="L31" s="216"/>
      <c r="N31" s="172" t="str">
        <f t="shared" si="17"/>
        <v>Alt. 1</v>
      </c>
      <c r="O31" s="153">
        <f>O8*O$5/100</f>
        <v>3.4492527216000005E-2</v>
      </c>
      <c r="P31" s="153">
        <f t="shared" si="18"/>
        <v>4.3513018711200002E-2</v>
      </c>
      <c r="Q31" s="154">
        <f t="shared" si="18"/>
        <v>4.9625803591199995E-2</v>
      </c>
    </row>
    <row r="32" spans="2:24" x14ac:dyDescent="0.25">
      <c r="B32" s="66"/>
      <c r="N32" s="172" t="str">
        <f t="shared" si="17"/>
        <v>Alt. 2</v>
      </c>
      <c r="O32" s="153">
        <f t="shared" si="18"/>
        <v>3.4491915936000005E-2</v>
      </c>
      <c r="P32" s="153">
        <f>P9*P$5/100</f>
        <v>4.3510173991199996E-2</v>
      </c>
      <c r="Q32" s="154">
        <f t="shared" si="18"/>
        <v>4.9619755591200007E-2</v>
      </c>
    </row>
    <row r="33" spans="2:17" x14ac:dyDescent="0.25">
      <c r="E33" s="57"/>
      <c r="N33" s="172" t="str">
        <f t="shared" si="17"/>
        <v>Alt. 3</v>
      </c>
      <c r="O33" s="153">
        <f t="shared" si="18"/>
        <v>3.4488712656000002E-2</v>
      </c>
      <c r="P33" s="153">
        <f t="shared" si="18"/>
        <v>4.3503730711199999E-2</v>
      </c>
      <c r="Q33" s="154">
        <f t="shared" si="18"/>
        <v>4.9606974871199999E-2</v>
      </c>
    </row>
    <row r="34" spans="2:17" x14ac:dyDescent="0.25">
      <c r="B34" s="210"/>
      <c r="C34" s="210"/>
      <c r="E34" s="57"/>
      <c r="F34" s="57"/>
      <c r="N34" s="172" t="s">
        <v>51</v>
      </c>
      <c r="O34" s="153">
        <f t="shared" si="18"/>
        <v>3.4480724976E-2</v>
      </c>
      <c r="P34" s="153">
        <f t="shared" si="18"/>
        <v>4.3481009671200006E-2</v>
      </c>
      <c r="Q34" s="154">
        <f t="shared" si="18"/>
        <v>4.9562442151200002E-2</v>
      </c>
    </row>
    <row r="35" spans="2:17" hidden="1" x14ac:dyDescent="0.25">
      <c r="B35" s="104"/>
      <c r="C35" s="104"/>
      <c r="N35" s="172" t="str">
        <f t="shared" si="17"/>
        <v>Alt 5</v>
      </c>
      <c r="O35" s="179" t="e">
        <f t="shared" ref="O35:Q37" si="19">O12*O$5/100</f>
        <v>#REF!</v>
      </c>
      <c r="P35" s="179" t="e">
        <f t="shared" si="19"/>
        <v>#REF!</v>
      </c>
      <c r="Q35" s="180" t="e">
        <f t="shared" si="19"/>
        <v>#REF!</v>
      </c>
    </row>
    <row r="36" spans="2:17" hidden="1" x14ac:dyDescent="0.25">
      <c r="B36" s="104"/>
      <c r="C36" s="104"/>
      <c r="N36" s="172" t="str">
        <f t="shared" si="17"/>
        <v>Alt 6</v>
      </c>
      <c r="O36" s="179" t="e">
        <f t="shared" si="19"/>
        <v>#REF!</v>
      </c>
      <c r="P36" s="179" t="e">
        <f t="shared" si="19"/>
        <v>#REF!</v>
      </c>
      <c r="Q36" s="180" t="e">
        <f t="shared" si="19"/>
        <v>#REF!</v>
      </c>
    </row>
    <row r="37" spans="2:17" hidden="1" x14ac:dyDescent="0.25">
      <c r="B37" s="104"/>
      <c r="C37" s="104"/>
      <c r="N37" s="172" t="str">
        <f t="shared" si="17"/>
        <v>Alt 7</v>
      </c>
      <c r="O37" s="179" t="e">
        <f t="shared" si="19"/>
        <v>#REF!</v>
      </c>
      <c r="P37" s="179" t="e">
        <f t="shared" si="19"/>
        <v>#REF!</v>
      </c>
      <c r="Q37" s="180" t="e">
        <f t="shared" si="19"/>
        <v>#REF!</v>
      </c>
    </row>
    <row r="38" spans="2:17" hidden="1" x14ac:dyDescent="0.25">
      <c r="B38" s="104"/>
      <c r="C38" s="104"/>
      <c r="N38" s="172" t="str">
        <f t="shared" si="17"/>
        <v>Alt 8</v>
      </c>
      <c r="O38" s="179" t="e">
        <f t="shared" ref="O38:Q39" si="20">O15*O$5/100</f>
        <v>#REF!</v>
      </c>
      <c r="P38" s="179" t="e">
        <f t="shared" si="20"/>
        <v>#REF!</v>
      </c>
      <c r="Q38" s="180" t="e">
        <f t="shared" si="20"/>
        <v>#REF!</v>
      </c>
    </row>
    <row r="39" spans="2:17" hidden="1" x14ac:dyDescent="0.25">
      <c r="B39" s="104"/>
      <c r="C39" s="104"/>
      <c r="N39" s="172" t="str">
        <f t="shared" si="17"/>
        <v>Alt 10</v>
      </c>
      <c r="O39" s="179" t="e">
        <f t="shared" si="20"/>
        <v>#REF!</v>
      </c>
      <c r="P39" s="179" t="e">
        <f t="shared" si="20"/>
        <v>#REF!</v>
      </c>
      <c r="Q39" s="180" t="e">
        <f t="shared" si="20"/>
        <v>#REF!</v>
      </c>
    </row>
    <row r="40" spans="2:17" ht="15.75" thickBot="1" x14ac:dyDescent="0.3">
      <c r="B40" s="104"/>
      <c r="C40" s="104"/>
      <c r="E40" s="57"/>
      <c r="F40" s="57"/>
      <c r="N40" s="175"/>
      <c r="O40" s="176"/>
      <c r="P40" s="176"/>
      <c r="Q40" s="177"/>
    </row>
    <row r="41" spans="2:17" x14ac:dyDescent="0.25">
      <c r="B41" s="104"/>
      <c r="C41" s="104"/>
      <c r="N41" s="211" t="s">
        <v>60</v>
      </c>
      <c r="O41" s="212"/>
      <c r="P41" s="212"/>
      <c r="Q41" s="213"/>
    </row>
    <row r="42" spans="2:17" x14ac:dyDescent="0.25">
      <c r="B42" s="217"/>
      <c r="C42" s="217"/>
      <c r="N42" s="172" t="str">
        <f t="shared" ref="N42:N48" si="21">N31</f>
        <v>Alt. 1</v>
      </c>
      <c r="O42" s="153">
        <f t="shared" ref="O42:Q48" si="22">(O$5*O19)/100</f>
        <v>1.7280000000017282E-6</v>
      </c>
      <c r="P42" s="153">
        <f t="shared" si="22"/>
        <v>1.7647199999991872E-6</v>
      </c>
      <c r="Q42" s="154">
        <f t="shared" si="22"/>
        <v>1.9440000000031433E-6</v>
      </c>
    </row>
    <row r="43" spans="2:17" x14ac:dyDescent="0.25">
      <c r="N43" s="172" t="str">
        <f t="shared" si="21"/>
        <v>Alt. 2</v>
      </c>
      <c r="O43" s="153">
        <f t="shared" si="22"/>
        <v>2.3392799999989222E-6</v>
      </c>
      <c r="P43" s="153">
        <f t="shared" si="22"/>
        <v>4.6094400000054495E-6</v>
      </c>
      <c r="Q43" s="154">
        <f>(Q$5*Q20)/100</f>
        <v>7.9919999999948033E-6</v>
      </c>
    </row>
    <row r="44" spans="2:17" x14ac:dyDescent="0.25">
      <c r="B44" s="210"/>
      <c r="C44" s="210"/>
      <c r="N44" s="172" t="str">
        <f t="shared" si="21"/>
        <v>Alt. 3</v>
      </c>
      <c r="O44" s="153">
        <f t="shared" si="22"/>
        <v>5.542559999998709E-6</v>
      </c>
      <c r="P44" s="153">
        <f t="shared" si="22"/>
        <v>1.1052720000002482E-5</v>
      </c>
      <c r="Q44" s="154">
        <f>(Q$5*Q21)/100</f>
        <v>2.0772719999999014E-5</v>
      </c>
    </row>
    <row r="45" spans="2:17" x14ac:dyDescent="0.25">
      <c r="N45" s="172" t="s">
        <v>51</v>
      </c>
      <c r="O45" s="153">
        <f t="shared" si="22"/>
        <v>1.3530240000000584E-5</v>
      </c>
      <c r="P45" s="153">
        <f t="shared" si="22"/>
        <v>3.377375999999757E-5</v>
      </c>
      <c r="Q45" s="154">
        <f>(Q$5*Q22)/100</f>
        <v>6.5305440000000206E-5</v>
      </c>
    </row>
    <row r="46" spans="2:17" hidden="1" x14ac:dyDescent="0.25">
      <c r="N46" s="42" t="str">
        <f t="shared" si="21"/>
        <v>Alt 5</v>
      </c>
      <c r="O46" s="67" t="e">
        <f t="shared" si="22"/>
        <v>#REF!</v>
      </c>
      <c r="P46" s="67" t="e">
        <f t="shared" si="22"/>
        <v>#REF!</v>
      </c>
      <c r="Q46" s="68" t="e">
        <f t="shared" si="22"/>
        <v>#REF!</v>
      </c>
    </row>
    <row r="47" spans="2:17" hidden="1" x14ac:dyDescent="0.25">
      <c r="N47" s="42" t="str">
        <f t="shared" si="21"/>
        <v>Alt 6</v>
      </c>
      <c r="O47" s="67" t="e">
        <f t="shared" si="22"/>
        <v>#REF!</v>
      </c>
      <c r="P47" s="67" t="e">
        <f t="shared" si="22"/>
        <v>#REF!</v>
      </c>
      <c r="Q47" s="68" t="e">
        <f t="shared" si="22"/>
        <v>#REF!</v>
      </c>
    </row>
    <row r="48" spans="2:17" hidden="1" x14ac:dyDescent="0.25">
      <c r="N48" s="42" t="str">
        <f t="shared" si="21"/>
        <v>Alt 7</v>
      </c>
      <c r="O48" s="67" t="e">
        <f t="shared" si="22"/>
        <v>#REF!</v>
      </c>
      <c r="P48" s="67" t="e">
        <f t="shared" si="22"/>
        <v>#REF!</v>
      </c>
      <c r="Q48" s="68" t="e">
        <f t="shared" si="22"/>
        <v>#REF!</v>
      </c>
    </row>
    <row r="49" spans="14:17" hidden="1" x14ac:dyDescent="0.25">
      <c r="N49" s="42" t="str">
        <f>N38</f>
        <v>Alt 8</v>
      </c>
      <c r="O49" s="67" t="e">
        <f t="shared" ref="O49:Q50" si="23">(O$5*O26)/100</f>
        <v>#REF!</v>
      </c>
      <c r="P49" s="67" t="e">
        <f t="shared" si="23"/>
        <v>#REF!</v>
      </c>
      <c r="Q49" s="68" t="e">
        <f t="shared" si="23"/>
        <v>#REF!</v>
      </c>
    </row>
    <row r="50" spans="14:17" hidden="1" x14ac:dyDescent="0.25">
      <c r="N50" s="42" t="str">
        <f>N39</f>
        <v>Alt 10</v>
      </c>
      <c r="O50" s="67">
        <f t="shared" si="23"/>
        <v>0</v>
      </c>
      <c r="P50" s="67">
        <f t="shared" si="23"/>
        <v>0</v>
      </c>
      <c r="Q50" s="68">
        <f t="shared" si="23"/>
        <v>0</v>
      </c>
    </row>
    <row r="51" spans="14:17" ht="15.75" thickBot="1" x14ac:dyDescent="0.3">
      <c r="N51" s="71"/>
      <c r="O51" s="72"/>
      <c r="P51" s="72"/>
      <c r="Q51" s="73"/>
    </row>
  </sheetData>
  <mergeCells count="17">
    <mergeCell ref="B2:L2"/>
    <mergeCell ref="N2:Q2"/>
    <mergeCell ref="S2:X2"/>
    <mergeCell ref="N3:Q3"/>
    <mergeCell ref="S4:X4"/>
    <mergeCell ref="C5:E5"/>
    <mergeCell ref="F5:H5"/>
    <mergeCell ref="I5:K5"/>
    <mergeCell ref="N6:Q6"/>
    <mergeCell ref="C18:K18"/>
    <mergeCell ref="B44:C44"/>
    <mergeCell ref="B34:C34"/>
    <mergeCell ref="N29:Q29"/>
    <mergeCell ref="B31:L31"/>
    <mergeCell ref="N18:Q18"/>
    <mergeCell ref="B42:C42"/>
    <mergeCell ref="N41:Q41"/>
  </mergeCells>
  <phoneticPr fontId="1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workbookViewId="0"/>
  </sheetViews>
  <sheetFormatPr defaultRowHeight="15" x14ac:dyDescent="0.25"/>
  <cols>
    <col min="4" max="4" width="9.5703125" customWidth="1"/>
    <col min="5" max="5" width="10.85546875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31" t="s">
        <v>61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2:19" ht="12.6" customHeight="1" x14ac:dyDescent="0.25">
      <c r="B3" s="14" t="s">
        <v>62</v>
      </c>
      <c r="M3" s="15"/>
    </row>
    <row r="4" spans="2:19" ht="39" customHeight="1" x14ac:dyDescent="0.3">
      <c r="B4" s="33"/>
      <c r="C4" s="22" t="str">
        <f>'Tables (1)'!B7</f>
        <v>Alt. 0 (No Action)</v>
      </c>
      <c r="D4" s="22" t="str">
        <f>'Tables (1)'!B8</f>
        <v>Alt. 1</v>
      </c>
      <c r="E4" s="22" t="str">
        <f>'Tables (1)'!B9</f>
        <v>Alt. 2</v>
      </c>
      <c r="F4" s="22" t="str">
        <f>'Tables (1)'!B10</f>
        <v>Alt. 3</v>
      </c>
      <c r="G4" s="22" t="str">
        <f>'Tables (1)'!B11</f>
        <v>Alt. 4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63</v>
      </c>
      <c r="M5" s="15"/>
    </row>
    <row r="6" spans="2:19" x14ac:dyDescent="0.25">
      <c r="B6" s="42"/>
      <c r="C6" s="47"/>
      <c r="D6" s="48"/>
      <c r="E6" s="48"/>
      <c r="F6" s="48"/>
      <c r="G6" s="48"/>
      <c r="H6" s="48"/>
      <c r="I6" s="48"/>
      <c r="J6" s="48"/>
      <c r="K6" s="48"/>
      <c r="L6" s="49"/>
      <c r="M6" s="15"/>
    </row>
    <row r="7" spans="2:19" x14ac:dyDescent="0.25">
      <c r="B7" s="42">
        <v>2020</v>
      </c>
      <c r="C7" s="50">
        <f>[1]Tables!C31</f>
        <v>1531.3997213545456</v>
      </c>
      <c r="D7" s="51">
        <f>[1]Tables!D31</f>
        <v>1531.3997213545456</v>
      </c>
      <c r="E7" s="51">
        <f>[1]Tables!E31</f>
        <v>1531.3997213545456</v>
      </c>
      <c r="F7" s="51">
        <f>[1]Tables!F31</f>
        <v>1531.3997213545456</v>
      </c>
      <c r="G7" s="51">
        <f>[1]Tables!G31</f>
        <v>1531.3997213545456</v>
      </c>
      <c r="H7" s="51">
        <f>[1]Tables!H31</f>
        <v>1531.3997213545456</v>
      </c>
      <c r="I7" s="51">
        <f>[1]Tables!I31</f>
        <v>1531.3997213545456</v>
      </c>
      <c r="J7" s="51">
        <f>[1]Tables!J31</f>
        <v>1531.3997213545456</v>
      </c>
      <c r="K7" s="51">
        <f>[1]Tables!K31</f>
        <v>1531.3997213545456</v>
      </c>
      <c r="L7" s="52">
        <f>[1]Tables!L31</f>
        <v>1531.3997213545456</v>
      </c>
      <c r="M7" s="15"/>
    </row>
    <row r="8" spans="2:19" x14ac:dyDescent="0.25">
      <c r="B8" s="42">
        <v>2040</v>
      </c>
      <c r="C8" s="50">
        <f>[1]Tables!C32</f>
        <v>900.77308760000005</v>
      </c>
      <c r="D8" s="51">
        <f>[1]Tables!D32</f>
        <v>890.66463920000001</v>
      </c>
      <c r="E8" s="51">
        <f>[1]Tables!E32</f>
        <v>882.52448120000008</v>
      </c>
      <c r="F8" s="51">
        <f>[1]Tables!F32</f>
        <v>856.44068000000004</v>
      </c>
      <c r="G8" s="51">
        <f>[1]Tables!G32</f>
        <v>764.4098747999999</v>
      </c>
      <c r="H8" s="51">
        <f>[1]Tables!H32</f>
        <v>0</v>
      </c>
      <c r="I8" s="51">
        <f>[1]Tables!I32</f>
        <v>0</v>
      </c>
      <c r="J8" s="51">
        <f>[1]Tables!J32</f>
        <v>0</v>
      </c>
      <c r="K8" s="51">
        <f>[1]Tables!K32</f>
        <v>0</v>
      </c>
      <c r="L8" s="52">
        <f>[1]Tables!L32</f>
        <v>0</v>
      </c>
      <c r="M8" s="15"/>
      <c r="O8" s="51"/>
      <c r="P8" s="51"/>
      <c r="Q8" s="51"/>
    </row>
    <row r="9" spans="2:19" x14ac:dyDescent="0.25">
      <c r="B9" s="42">
        <v>2060</v>
      </c>
      <c r="C9" s="50">
        <f>[1]Tables!C33</f>
        <v>604.97801015544314</v>
      </c>
      <c r="D9" s="51">
        <f>[1]Tables!D33</f>
        <v>603.02508858354088</v>
      </c>
      <c r="E9" s="51">
        <f>[1]Tables!E33</f>
        <v>590.84543009551692</v>
      </c>
      <c r="F9" s="51">
        <f>[1]Tables!F33</f>
        <v>564.80486409618595</v>
      </c>
      <c r="G9" s="51">
        <f>[1]Tables!G33</f>
        <v>479.41880852857605</v>
      </c>
      <c r="H9" s="51">
        <f>[1]Tables!H33</f>
        <v>0</v>
      </c>
      <c r="I9" s="51">
        <f>[1]Tables!I33</f>
        <v>0</v>
      </c>
      <c r="J9" s="51">
        <f>[1]Tables!J33</f>
        <v>0</v>
      </c>
      <c r="K9" s="51">
        <f>[1]Tables!K33</f>
        <v>0</v>
      </c>
      <c r="L9" s="52">
        <f>[1]Tables!L33</f>
        <v>0</v>
      </c>
      <c r="M9" s="15"/>
    </row>
    <row r="10" spans="2:19" x14ac:dyDescent="0.25">
      <c r="B10" s="42">
        <v>2080</v>
      </c>
      <c r="C10" s="50">
        <f>[1]Tables!C34</f>
        <v>600.71141896266101</v>
      </c>
      <c r="D10" s="51">
        <f>[1]Tables!D34</f>
        <v>598.77227031777124</v>
      </c>
      <c r="E10" s="51">
        <f>[1]Tables!E34</f>
        <v>586.67850854460983</v>
      </c>
      <c r="F10" s="51">
        <f>[1]Tables!F34</f>
        <v>560.82159293865277</v>
      </c>
      <c r="G10" s="51">
        <f>[1]Tables!G34</f>
        <v>476.03772023811615</v>
      </c>
      <c r="H10" s="51">
        <f>[1]Tables!H34</f>
        <v>0</v>
      </c>
      <c r="I10" s="51">
        <f>[1]Tables!I34</f>
        <v>0</v>
      </c>
      <c r="J10" s="51">
        <f>[1]Tables!J34</f>
        <v>0</v>
      </c>
      <c r="K10" s="51">
        <f>[1]Tables!K34</f>
        <v>0</v>
      </c>
      <c r="L10" s="52">
        <f>[1]Tables!L34</f>
        <v>0</v>
      </c>
      <c r="M10" s="15"/>
    </row>
    <row r="11" spans="2:19" x14ac:dyDescent="0.25">
      <c r="B11" s="42">
        <v>2100</v>
      </c>
      <c r="C11" s="61">
        <f>[1]Tables!C35</f>
        <v>558.71618046053459</v>
      </c>
      <c r="D11" s="62">
        <f>[1]Tables!D35</f>
        <v>556.91259609370252</v>
      </c>
      <c r="E11" s="62">
        <f>[1]Tables!E35</f>
        <v>545.66429920437702</v>
      </c>
      <c r="F11" s="62">
        <f>[1]Tables!F35</f>
        <v>521.61501918436647</v>
      </c>
      <c r="G11" s="62">
        <f>[1]Tables!G35</f>
        <v>442.75831690676176</v>
      </c>
      <c r="H11" s="62">
        <f>[1]Tables!H35</f>
        <v>0</v>
      </c>
      <c r="I11" s="62">
        <f>[1]Tables!I35</f>
        <v>0</v>
      </c>
      <c r="J11" s="62">
        <f>[1]Tables!J35</f>
        <v>0</v>
      </c>
      <c r="K11" s="62">
        <f>[1]Tables!K35</f>
        <v>0</v>
      </c>
      <c r="L11" s="63">
        <f>[1]Tables!L35</f>
        <v>0</v>
      </c>
      <c r="M11" s="15"/>
      <c r="N11" s="51"/>
    </row>
    <row r="12" spans="2:19" x14ac:dyDescent="0.25">
      <c r="B12" s="42"/>
      <c r="C12" s="51"/>
      <c r="E12" s="51"/>
      <c r="F12" s="51"/>
      <c r="M12" s="15"/>
    </row>
    <row r="13" spans="2:19" x14ac:dyDescent="0.25">
      <c r="B13" s="42" t="s">
        <v>64</v>
      </c>
      <c r="F13" s="51"/>
      <c r="M13" s="15"/>
      <c r="Q13" s="51"/>
      <c r="S13" s="156"/>
    </row>
    <row r="14" spans="2:19" x14ac:dyDescent="0.25">
      <c r="B14" s="42"/>
      <c r="C14" s="125"/>
      <c r="D14" s="126"/>
      <c r="E14" s="126"/>
      <c r="F14" s="126"/>
      <c r="G14" s="126"/>
      <c r="H14" s="126"/>
      <c r="I14" s="126"/>
      <c r="J14" s="126"/>
      <c r="K14" s="126"/>
      <c r="L14" s="127"/>
      <c r="M14" s="15"/>
      <c r="Q14" s="157"/>
      <c r="S14" s="156"/>
    </row>
    <row r="15" spans="2:19" x14ac:dyDescent="0.25">
      <c r="B15" s="42">
        <v>2020</v>
      </c>
      <c r="C15" s="50">
        <f>[1]Tables!C39</f>
        <v>52.219487292272809</v>
      </c>
      <c r="D15" s="51">
        <f>[1]Tables!D39</f>
        <v>52.219487292272809</v>
      </c>
      <c r="E15" s="51">
        <f>[1]Tables!E39</f>
        <v>52.219487292272809</v>
      </c>
      <c r="F15" s="51">
        <f>[1]Tables!F39</f>
        <v>52.219487292272809</v>
      </c>
      <c r="G15" s="51">
        <f>[1]Tables!G39</f>
        <v>52.219487292272809</v>
      </c>
      <c r="H15" s="51">
        <f>[1]Tables!H39</f>
        <v>52.219487292272809</v>
      </c>
      <c r="I15" s="51">
        <f>[1]Tables!I39</f>
        <v>52.219487292272809</v>
      </c>
      <c r="J15" s="51">
        <f>[1]Tables!J39</f>
        <v>52.219487292272809</v>
      </c>
      <c r="K15" s="51">
        <f>[1]Tables!K39</f>
        <v>52.219487292272809</v>
      </c>
      <c r="L15" s="105">
        <f>[1]Tables!L39</f>
        <v>52.219487292272809</v>
      </c>
      <c r="M15" s="15"/>
      <c r="Q15" s="51"/>
    </row>
    <row r="16" spans="2:19" x14ac:dyDescent="0.25">
      <c r="B16" s="42">
        <v>2040</v>
      </c>
      <c r="C16" s="50">
        <f>[1]Tables!C40</f>
        <v>33.518608125</v>
      </c>
      <c r="D16" s="51">
        <f>[1]Tables!D40</f>
        <v>33.225661324999997</v>
      </c>
      <c r="E16" s="51">
        <f>[1]Tables!E40</f>
        <v>32.991698325000002</v>
      </c>
      <c r="F16" s="51">
        <f>[1]Tables!F40</f>
        <v>32.279736124999999</v>
      </c>
      <c r="G16" s="51">
        <f>[1]Tables!G40</f>
        <v>29.768187400000002</v>
      </c>
      <c r="H16" s="51">
        <f>[1]Tables!H40</f>
        <v>0</v>
      </c>
      <c r="I16" s="51">
        <f>[1]Tables!I40</f>
        <v>0</v>
      </c>
      <c r="J16" s="51">
        <f>[1]Tables!J40</f>
        <v>0</v>
      </c>
      <c r="K16" s="51">
        <f>[1]Tables!K40</f>
        <v>0</v>
      </c>
      <c r="L16" s="105">
        <f>[1]Tables!L40</f>
        <v>0</v>
      </c>
      <c r="M16" s="15"/>
      <c r="Q16" s="157"/>
    </row>
    <row r="17" spans="2:13" x14ac:dyDescent="0.25">
      <c r="B17" s="42">
        <v>2060</v>
      </c>
      <c r="C17" s="50">
        <f>[1]Tables!C41</f>
        <v>25.104301610126413</v>
      </c>
      <c r="D17" s="51">
        <f>[1]Tables!D41</f>
        <v>25.029533708626872</v>
      </c>
      <c r="E17" s="51">
        <f>[1]Tables!E41</f>
        <v>24.67473480301118</v>
      </c>
      <c r="F17" s="51">
        <f>[1]Tables!F41</f>
        <v>23.965722763204059</v>
      </c>
      <c r="G17" s="51">
        <f>[1]Tables!G41</f>
        <v>21.651426575586992</v>
      </c>
      <c r="H17" s="51">
        <f>[1]Tables!H41</f>
        <v>0</v>
      </c>
      <c r="I17" s="51">
        <f>[1]Tables!I41</f>
        <v>0</v>
      </c>
      <c r="J17" s="51">
        <f>[1]Tables!J41</f>
        <v>0</v>
      </c>
      <c r="K17" s="51">
        <f>[1]Tables!K41</f>
        <v>0</v>
      </c>
      <c r="L17" s="105">
        <f>[1]Tables!L41</f>
        <v>0</v>
      </c>
      <c r="M17" s="15"/>
    </row>
    <row r="18" spans="2:13" x14ac:dyDescent="0.25">
      <c r="B18" s="42">
        <v>2080</v>
      </c>
      <c r="C18" s="50">
        <f>[1]Tables!C42</f>
        <v>24.92725419624901</v>
      </c>
      <c r="D18" s="51">
        <f>[1]Tables!D42</f>
        <v>24.853013593369695</v>
      </c>
      <c r="E18" s="51">
        <f>[1]Tables!E42</f>
        <v>24.500716897521126</v>
      </c>
      <c r="F18" s="51">
        <f>[1]Tables!F42</f>
        <v>23.796705146111027</v>
      </c>
      <c r="G18" s="51">
        <f>[1]Tables!G42</f>
        <v>21.498730470294081</v>
      </c>
      <c r="H18" s="51">
        <f>[1]Tables!H42</f>
        <v>0</v>
      </c>
      <c r="I18" s="51">
        <f>[1]Tables!I42</f>
        <v>0</v>
      </c>
      <c r="J18" s="51">
        <f>[1]Tables!J42</f>
        <v>0</v>
      </c>
      <c r="K18" s="51">
        <f>[1]Tables!K42</f>
        <v>0</v>
      </c>
      <c r="L18" s="105">
        <f>[1]Tables!L42</f>
        <v>0</v>
      </c>
      <c r="M18" s="15"/>
    </row>
    <row r="19" spans="2:13" x14ac:dyDescent="0.25">
      <c r="B19" s="42">
        <v>2100</v>
      </c>
      <c r="C19" s="61">
        <f>[1]Tables!C43</f>
        <v>23.184610470610611</v>
      </c>
      <c r="D19" s="62">
        <f>[1]Tables!D43</f>
        <v>23.115559966880465</v>
      </c>
      <c r="E19" s="62">
        <f>[1]Tables!E43</f>
        <v>22.787892041683914</v>
      </c>
      <c r="F19" s="62">
        <f>[1]Tables!F43</f>
        <v>22.13309716958636</v>
      </c>
      <c r="G19" s="62">
        <f>[1]Tables!G43</f>
        <v>19.995772002895492</v>
      </c>
      <c r="H19" s="62">
        <f>[1]Tables!H43</f>
        <v>0</v>
      </c>
      <c r="I19" s="62">
        <f>[1]Tables!I43</f>
        <v>0</v>
      </c>
      <c r="J19" s="62">
        <f>[1]Tables!J43</f>
        <v>0</v>
      </c>
      <c r="K19" s="62">
        <f>[1]Tables!K43</f>
        <v>0</v>
      </c>
      <c r="L19" s="106">
        <f>[1]Tables!L43</f>
        <v>0</v>
      </c>
      <c r="M19" s="15"/>
    </row>
    <row r="20" spans="2:13" x14ac:dyDescent="0.25">
      <c r="B20" s="42"/>
      <c r="C20" s="51"/>
      <c r="D20" s="51"/>
      <c r="E20" s="51"/>
      <c r="F20" s="51"/>
      <c r="G20" s="51"/>
      <c r="H20" s="51"/>
      <c r="I20" s="51"/>
      <c r="J20" s="51"/>
      <c r="K20" s="51"/>
      <c r="M20" s="15"/>
    </row>
    <row r="21" spans="2:13" x14ac:dyDescent="0.25">
      <c r="B21" s="42" t="s">
        <v>65</v>
      </c>
      <c r="C21" s="51"/>
      <c r="D21" s="51"/>
      <c r="E21" s="51"/>
      <c r="F21" s="51"/>
      <c r="G21" s="51"/>
      <c r="H21" s="51"/>
      <c r="I21" s="51"/>
      <c r="J21" s="51"/>
      <c r="K21" s="51"/>
      <c r="M21" s="15"/>
    </row>
    <row r="22" spans="2:13" x14ac:dyDescent="0.25">
      <c r="B22" s="42"/>
      <c r="C22" s="47"/>
      <c r="D22" s="48"/>
      <c r="E22" s="48"/>
      <c r="F22" s="48"/>
      <c r="G22" s="48"/>
      <c r="H22" s="48"/>
      <c r="I22" s="48"/>
      <c r="J22" s="48"/>
      <c r="K22" s="48"/>
      <c r="L22" s="128"/>
      <c r="M22" s="15"/>
    </row>
    <row r="23" spans="2:13" x14ac:dyDescent="0.25">
      <c r="B23" s="42">
        <v>2020</v>
      </c>
      <c r="C23" s="50">
        <f>[1]Tables!C47</f>
        <v>18.746110628517151</v>
      </c>
      <c r="D23" s="51">
        <f>[1]Tables!D47</f>
        <v>18.746110628517151</v>
      </c>
      <c r="E23" s="51">
        <f>[1]Tables!E47</f>
        <v>18.746110628517151</v>
      </c>
      <c r="F23" s="51">
        <f>[1]Tables!F47</f>
        <v>18.746110628517151</v>
      </c>
      <c r="G23" s="51">
        <f>[1]Tables!G47</f>
        <v>18.746110628517151</v>
      </c>
      <c r="H23" s="51">
        <f>[1]Tables!H47</f>
        <v>18.746110628517151</v>
      </c>
      <c r="I23" s="51">
        <f>[1]Tables!I47</f>
        <v>18.746110628517151</v>
      </c>
      <c r="J23" s="51">
        <f>[1]Tables!J47</f>
        <v>18.746110628517151</v>
      </c>
      <c r="K23" s="51">
        <f>[1]Tables!K47</f>
        <v>18.746110628517151</v>
      </c>
      <c r="L23" s="108">
        <f>[1]Tables!L47</f>
        <v>0</v>
      </c>
      <c r="M23" s="15"/>
    </row>
    <row r="24" spans="2:13" x14ac:dyDescent="0.25">
      <c r="B24" s="42">
        <v>2040</v>
      </c>
      <c r="C24" s="50">
        <f>[1]Tables!C48</f>
        <v>9.2282053687799994</v>
      </c>
      <c r="D24" s="51">
        <f>[1]Tables!D48</f>
        <v>9.1104324401200003</v>
      </c>
      <c r="E24" s="51">
        <f>[1]Tables!E48</f>
        <v>9.0119785475</v>
      </c>
      <c r="F24" s="51">
        <f>[1]Tables!F48</f>
        <v>8.6912972668600013</v>
      </c>
      <c r="G24" s="51">
        <f>[1]Tables!G48</f>
        <v>7.5435655274399993</v>
      </c>
      <c r="H24" s="51">
        <f>[1]Tables!H48</f>
        <v>0</v>
      </c>
      <c r="I24" s="51">
        <f>[1]Tables!I48</f>
        <v>0</v>
      </c>
      <c r="J24" s="51">
        <f>[1]Tables!J48</f>
        <v>0</v>
      </c>
      <c r="K24" s="51">
        <f>[1]Tables!K48</f>
        <v>0</v>
      </c>
      <c r="L24" s="108">
        <f>[1]Tables!L48</f>
        <v>0</v>
      </c>
      <c r="M24" s="15"/>
    </row>
    <row r="25" spans="2:13" x14ac:dyDescent="0.25">
      <c r="B25" s="42">
        <v>2060</v>
      </c>
      <c r="C25" s="50">
        <f>[1]Tables!C49</f>
        <v>5.6761794427722849</v>
      </c>
      <c r="D25" s="51">
        <f>[1]Tables!D49</f>
        <v>5.6527868958939615</v>
      </c>
      <c r="E25" s="51">
        <f>[1]Tables!E49</f>
        <v>5.5006961954902236</v>
      </c>
      <c r="F25" s="51">
        <f>[1]Tables!F49</f>
        <v>5.1897345641091048</v>
      </c>
      <c r="G25" s="51">
        <f>[1]Tables!G49</f>
        <v>4.1138253721468168</v>
      </c>
      <c r="H25" s="51">
        <f>[1]Tables!H49</f>
        <v>0</v>
      </c>
      <c r="I25" s="51">
        <f>[1]Tables!I49</f>
        <v>0</v>
      </c>
      <c r="J25" s="51">
        <f>[1]Tables!J49</f>
        <v>0</v>
      </c>
      <c r="K25" s="51">
        <f>[1]Tables!K49</f>
        <v>0</v>
      </c>
      <c r="L25" s="108">
        <f>[1]Tables!L49</f>
        <v>0</v>
      </c>
      <c r="M25" s="15"/>
    </row>
    <row r="26" spans="2:13" x14ac:dyDescent="0.25">
      <c r="B26" s="42">
        <v>2080</v>
      </c>
      <c r="C26" s="50">
        <f>[1]Tables!C50</f>
        <v>5.6361483394715846</v>
      </c>
      <c r="D26" s="51">
        <f>[1]Tables!D50</f>
        <v>5.6129207679027857</v>
      </c>
      <c r="E26" s="51">
        <f>[1]Tables!E50</f>
        <v>5.4619026830849942</v>
      </c>
      <c r="F26" s="51">
        <f>[1]Tables!F50</f>
        <v>5.1531341002700692</v>
      </c>
      <c r="G26" s="51">
        <f>[1]Tables!G50</f>
        <v>4.0848127290311771</v>
      </c>
      <c r="H26" s="51">
        <f>[1]Tables!H50</f>
        <v>0</v>
      </c>
      <c r="I26" s="51">
        <f>[1]Tables!I50</f>
        <v>0</v>
      </c>
      <c r="J26" s="51">
        <f>[1]Tables!J50</f>
        <v>0</v>
      </c>
      <c r="K26" s="51">
        <f>[1]Tables!K50</f>
        <v>0</v>
      </c>
      <c r="L26" s="108">
        <f>[1]Tables!L50</f>
        <v>0</v>
      </c>
      <c r="M26" s="15"/>
    </row>
    <row r="27" spans="2:13" x14ac:dyDescent="0.25">
      <c r="B27" s="42">
        <v>2100</v>
      </c>
      <c r="C27" s="61">
        <f>[1]Tables!C51</f>
        <v>5.2421298702402082</v>
      </c>
      <c r="D27" s="62">
        <f>[1]Tables!D51</f>
        <v>5.220526118990227</v>
      </c>
      <c r="E27" s="62">
        <f>[1]Tables!E51</f>
        <v>5.080065583587773</v>
      </c>
      <c r="F27" s="62">
        <f>[1]Tables!F51</f>
        <v>4.7928827570410837</v>
      </c>
      <c r="G27" s="62">
        <f>[1]Tables!G51</f>
        <v>3.7992468493473557</v>
      </c>
      <c r="H27" s="62">
        <f>[1]Tables!H51</f>
        <v>0</v>
      </c>
      <c r="I27" s="62">
        <f>[1]Tables!I51</f>
        <v>0</v>
      </c>
      <c r="J27" s="62">
        <f>[1]Tables!J51</f>
        <v>0</v>
      </c>
      <c r="K27" s="62">
        <f>[1]Tables!K51</f>
        <v>0</v>
      </c>
      <c r="L27" s="109">
        <f>[1]Tables!L51</f>
        <v>0</v>
      </c>
      <c r="M27" s="15"/>
    </row>
    <row r="28" spans="2:13" x14ac:dyDescent="0.25">
      <c r="B28" s="42"/>
      <c r="C28" s="51"/>
      <c r="D28" s="51"/>
      <c r="E28" s="51"/>
      <c r="F28" s="51"/>
      <c r="G28" s="51"/>
      <c r="H28" s="51"/>
      <c r="I28" s="51"/>
      <c r="J28" s="51"/>
      <c r="K28" s="51"/>
      <c r="L28" s="57"/>
      <c r="M28" s="15"/>
    </row>
    <row r="29" spans="2:13" x14ac:dyDescent="0.25">
      <c r="B29" s="42" t="s">
        <v>66</v>
      </c>
      <c r="C29" s="51"/>
      <c r="D29" s="51"/>
      <c r="E29" s="51"/>
      <c r="F29" s="51"/>
      <c r="G29" s="51"/>
      <c r="H29" s="51"/>
      <c r="I29" s="51"/>
      <c r="J29" s="51"/>
      <c r="K29" s="51"/>
      <c r="M29" s="15"/>
    </row>
    <row r="30" spans="2:13" x14ac:dyDescent="0.25">
      <c r="B30" s="42"/>
      <c r="C30" s="47"/>
      <c r="D30" s="48"/>
      <c r="E30" s="48"/>
      <c r="F30" s="48"/>
      <c r="G30" s="48"/>
      <c r="H30" s="48"/>
      <c r="I30" s="48"/>
      <c r="J30" s="48"/>
      <c r="K30" s="48"/>
      <c r="L30" s="49"/>
      <c r="M30" s="15"/>
    </row>
    <row r="31" spans="2:13" x14ac:dyDescent="0.25">
      <c r="B31" s="42">
        <v>2020</v>
      </c>
      <c r="C31" s="50">
        <f t="shared" ref="C31:L35" si="0">C7+C15+C23</f>
        <v>1602.3653192753354</v>
      </c>
      <c r="D31" s="51">
        <f t="shared" si="0"/>
        <v>1602.3653192753354</v>
      </c>
      <c r="E31" s="51">
        <f t="shared" si="0"/>
        <v>1602.3653192753354</v>
      </c>
      <c r="F31" s="51">
        <f t="shared" si="0"/>
        <v>1602.3653192753354</v>
      </c>
      <c r="G31" s="51">
        <f t="shared" si="0"/>
        <v>1602.3653192753354</v>
      </c>
      <c r="H31" s="51">
        <f t="shared" si="0"/>
        <v>1602.3653192753354</v>
      </c>
      <c r="I31" s="51">
        <f t="shared" si="0"/>
        <v>1602.3653192753354</v>
      </c>
      <c r="J31" s="51">
        <f t="shared" si="0"/>
        <v>1602.3653192753354</v>
      </c>
      <c r="K31" s="51">
        <f t="shared" si="0"/>
        <v>1602.3653192753354</v>
      </c>
      <c r="L31" s="108">
        <f t="shared" si="0"/>
        <v>1583.6192086468184</v>
      </c>
      <c r="M31" s="15"/>
    </row>
    <row r="32" spans="2:13" x14ac:dyDescent="0.25">
      <c r="B32" s="42">
        <v>2040</v>
      </c>
      <c r="C32" s="50">
        <f t="shared" si="0"/>
        <v>943.51990109378005</v>
      </c>
      <c r="D32" s="51">
        <f t="shared" si="0"/>
        <v>933.00073296512005</v>
      </c>
      <c r="E32" s="51">
        <f t="shared" si="0"/>
        <v>924.5281580725001</v>
      </c>
      <c r="F32" s="51">
        <f>F8+F16+F24</f>
        <v>897.41171339186008</v>
      </c>
      <c r="G32" s="51">
        <f t="shared" si="0"/>
        <v>801.72162772743991</v>
      </c>
      <c r="H32" s="51">
        <f t="shared" si="0"/>
        <v>0</v>
      </c>
      <c r="I32" s="51">
        <f t="shared" si="0"/>
        <v>0</v>
      </c>
      <c r="J32" s="51">
        <f t="shared" si="0"/>
        <v>0</v>
      </c>
      <c r="K32" s="51">
        <f t="shared" si="0"/>
        <v>0</v>
      </c>
      <c r="L32" s="108">
        <f t="shared" si="0"/>
        <v>0</v>
      </c>
      <c r="M32" s="15"/>
    </row>
    <row r="33" spans="2:13" x14ac:dyDescent="0.25">
      <c r="B33" s="42">
        <v>2060</v>
      </c>
      <c r="C33" s="50">
        <f t="shared" si="0"/>
        <v>635.75849120834187</v>
      </c>
      <c r="D33" s="51">
        <f t="shared" si="0"/>
        <v>633.70740918806177</v>
      </c>
      <c r="E33" s="51">
        <f t="shared" si="0"/>
        <v>621.02086109401841</v>
      </c>
      <c r="F33" s="51">
        <f t="shared" si="0"/>
        <v>593.96032142349918</v>
      </c>
      <c r="G33" s="51">
        <f t="shared" si="0"/>
        <v>505.18406047630987</v>
      </c>
      <c r="H33" s="51">
        <f t="shared" si="0"/>
        <v>0</v>
      </c>
      <c r="I33" s="51">
        <f t="shared" si="0"/>
        <v>0</v>
      </c>
      <c r="J33" s="51">
        <f t="shared" si="0"/>
        <v>0</v>
      </c>
      <c r="K33" s="51">
        <f t="shared" si="0"/>
        <v>0</v>
      </c>
      <c r="L33" s="108">
        <f t="shared" si="0"/>
        <v>0</v>
      </c>
      <c r="M33" s="15"/>
    </row>
    <row r="34" spans="2:13" x14ac:dyDescent="0.25">
      <c r="B34" s="42">
        <v>2080</v>
      </c>
      <c r="C34" s="50">
        <f t="shared" si="0"/>
        <v>631.27482149838158</v>
      </c>
      <c r="D34" s="51">
        <f t="shared" si="0"/>
        <v>629.23820467904375</v>
      </c>
      <c r="E34" s="51">
        <f t="shared" si="0"/>
        <v>616.64112812521591</v>
      </c>
      <c r="F34" s="51">
        <f t="shared" si="0"/>
        <v>589.77143218503386</v>
      </c>
      <c r="G34" s="51">
        <f t="shared" si="0"/>
        <v>501.62126343744143</v>
      </c>
      <c r="H34" s="51">
        <f t="shared" si="0"/>
        <v>0</v>
      </c>
      <c r="I34" s="51">
        <f t="shared" si="0"/>
        <v>0</v>
      </c>
      <c r="J34" s="51">
        <f t="shared" si="0"/>
        <v>0</v>
      </c>
      <c r="K34" s="51">
        <f t="shared" si="0"/>
        <v>0</v>
      </c>
      <c r="L34" s="108">
        <f t="shared" si="0"/>
        <v>0</v>
      </c>
      <c r="M34" s="15"/>
    </row>
    <row r="35" spans="2:13" x14ac:dyDescent="0.25">
      <c r="B35" s="42">
        <v>2100</v>
      </c>
      <c r="C35" s="61">
        <f t="shared" si="0"/>
        <v>587.14292080138546</v>
      </c>
      <c r="D35" s="62">
        <f t="shared" si="0"/>
        <v>585.24868217957328</v>
      </c>
      <c r="E35" s="62">
        <f t="shared" si="0"/>
        <v>573.53225682964865</v>
      </c>
      <c r="F35" s="62">
        <f t="shared" si="0"/>
        <v>548.54099911099388</v>
      </c>
      <c r="G35" s="62">
        <f t="shared" si="0"/>
        <v>466.5533357590046</v>
      </c>
      <c r="H35" s="62">
        <f t="shared" si="0"/>
        <v>0</v>
      </c>
      <c r="I35" s="62">
        <f t="shared" si="0"/>
        <v>0</v>
      </c>
      <c r="J35" s="62">
        <f t="shared" si="0"/>
        <v>0</v>
      </c>
      <c r="K35" s="62">
        <f t="shared" si="0"/>
        <v>0</v>
      </c>
      <c r="L35" s="109">
        <f t="shared" si="0"/>
        <v>0</v>
      </c>
      <c r="M35" s="15"/>
    </row>
    <row r="36" spans="2:13" x14ac:dyDescent="0.25">
      <c r="B36" s="42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5"/>
    </row>
    <row r="37" spans="2:13" ht="15.75" thickBot="1" x14ac:dyDescent="0.3">
      <c r="B37" s="69"/>
      <c r="C37" s="54"/>
      <c r="D37" s="54"/>
      <c r="E37" s="54"/>
      <c r="F37" s="54"/>
      <c r="G37" s="70"/>
      <c r="H37" s="70"/>
      <c r="I37" s="70"/>
      <c r="J37" s="70"/>
      <c r="K37" s="70"/>
      <c r="L37" s="70"/>
      <c r="M37" s="55"/>
    </row>
    <row r="38" spans="2:13" ht="15.75" thickBot="1" x14ac:dyDescent="0.3"/>
    <row r="39" spans="2:13" x14ac:dyDescent="0.25">
      <c r="C39" s="240" t="s">
        <v>67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2"/>
    </row>
    <row r="40" spans="2:13" x14ac:dyDescent="0.25">
      <c r="C40" s="243"/>
      <c r="D40" s="244"/>
      <c r="E40" s="244"/>
      <c r="F40" s="244"/>
      <c r="G40" s="244"/>
      <c r="H40" s="244"/>
      <c r="I40" s="244"/>
      <c r="J40" s="244"/>
      <c r="K40" s="244"/>
      <c r="L40" s="244"/>
      <c r="M40" s="245"/>
    </row>
    <row r="41" spans="2:13" x14ac:dyDescent="0.25">
      <c r="C41" s="23" t="s">
        <v>68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46" t="s">
        <v>69</v>
      </c>
      <c r="D42" s="247" t="s">
        <v>70</v>
      </c>
      <c r="E42" s="247"/>
      <c r="F42" s="247"/>
      <c r="G42" s="247"/>
      <c r="H42" s="247"/>
      <c r="I42" s="247"/>
      <c r="J42" s="247"/>
      <c r="K42" s="247"/>
      <c r="L42" s="146"/>
      <c r="M42" s="15"/>
    </row>
    <row r="43" spans="2:13" ht="40.35" customHeight="1" x14ac:dyDescent="0.25">
      <c r="C43" s="246"/>
      <c r="D43" s="43" t="str">
        <f t="shared" ref="D43:L43" si="1">D4</f>
        <v>Alt. 1</v>
      </c>
      <c r="E43" s="143" t="str">
        <f t="shared" si="1"/>
        <v>Alt. 2</v>
      </c>
      <c r="F43" s="43" t="str">
        <f t="shared" si="1"/>
        <v>Alt. 3</v>
      </c>
      <c r="G43" s="43" t="str">
        <f t="shared" si="1"/>
        <v>Alt. 4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5">
        <v>2021</v>
      </c>
      <c r="D44" s="129">
        <f>-('Emission Reductions'!C14*10^6)/'CO2 per vehicle'!$J5</f>
        <v>0</v>
      </c>
      <c r="E44" s="130">
        <f>-('Emission Reductions'!D14*10^6)/'CO2 per vehicle'!$J5</f>
        <v>0</v>
      </c>
      <c r="F44" s="130">
        <f>-('Emission Reductions'!E14*10^6)/'CO2 per vehicle'!$J5</f>
        <v>0</v>
      </c>
      <c r="G44" s="130">
        <f>-('Emission Reductions'!F14*10^6)/'CO2 per vehicle'!$J5</f>
        <v>0</v>
      </c>
      <c r="H44" s="130">
        <f>-('Emission Reductions'!G14*10^6)/'CO2 per vehicle'!$J5</f>
        <v>0</v>
      </c>
      <c r="I44" s="130">
        <f>-('Emission Reductions'!H14*10^6)/'CO2 per vehicle'!$J5</f>
        <v>0</v>
      </c>
      <c r="J44" s="130">
        <f>-('Emission Reductions'!I14*10^6)/'CO2 per vehicle'!$J5</f>
        <v>0</v>
      </c>
      <c r="K44" s="130">
        <f>-('Emission Reductions'!J14*10^6)/'CO2 per vehicle'!$J5</f>
        <v>0</v>
      </c>
      <c r="L44" s="131">
        <f>-('Emission Reductions'!K14*10^6)/'CO2 per vehicle'!$J5</f>
        <v>0</v>
      </c>
      <c r="M44" s="15"/>
    </row>
    <row r="45" spans="2:13" x14ac:dyDescent="0.25">
      <c r="C45" s="45">
        <v>2022</v>
      </c>
      <c r="D45" s="132">
        <f>-('Emission Reductions'!C15*10^6)/'CO2 per vehicle'!$J6</f>
        <v>0</v>
      </c>
      <c r="E45" s="133">
        <f>-('Emission Reductions'!D15*10^6)/'CO2 per vehicle'!$J6</f>
        <v>0</v>
      </c>
      <c r="F45" s="133">
        <f>-('Emission Reductions'!E15*10^6)/'CO2 per vehicle'!$J6</f>
        <v>0</v>
      </c>
      <c r="G45" s="133">
        <f>-('Emission Reductions'!F15*10^6)/'CO2 per vehicle'!$J6</f>
        <v>0</v>
      </c>
      <c r="H45" s="133">
        <f>-('Emission Reductions'!G15*10^6)/'CO2 per vehicle'!$J6</f>
        <v>249506429.09999999</v>
      </c>
      <c r="I45" s="133">
        <f>-('Emission Reductions'!H15*10^6)/'CO2 per vehicle'!$J6</f>
        <v>249506429.09999999</v>
      </c>
      <c r="J45" s="133">
        <f>-('Emission Reductions'!I15*10^6)/'CO2 per vehicle'!$J6</f>
        <v>249506429.09999999</v>
      </c>
      <c r="K45" s="133">
        <f>-('Emission Reductions'!J15*10^6)/'CO2 per vehicle'!$J6</f>
        <v>249506429.09999999</v>
      </c>
      <c r="L45" s="134">
        <f>-('Emission Reductions'!K15*10^6)/'CO2 per vehicle'!$J6</f>
        <v>249506429.09999999</v>
      </c>
      <c r="M45" s="15"/>
    </row>
    <row r="46" spans="2:13" x14ac:dyDescent="0.25">
      <c r="C46" s="45">
        <v>2023</v>
      </c>
      <c r="D46" s="132">
        <f>-('Emission Reductions'!C16*10^6)/'CO2 per vehicle'!$J7</f>
        <v>0</v>
      </c>
      <c r="E46" s="133">
        <f>-('Emission Reductions'!D16*10^6)/'CO2 per vehicle'!$J7</f>
        <v>0</v>
      </c>
      <c r="F46" s="133">
        <f>-('Emission Reductions'!E16*10^6)/'CO2 per vehicle'!$J7</f>
        <v>0</v>
      </c>
      <c r="G46" s="133">
        <f>-('Emission Reductions'!F16*10^6)/'CO2 per vehicle'!$J7</f>
        <v>0</v>
      </c>
      <c r="H46" s="133">
        <f>-('Emission Reductions'!G16*10^6)/'CO2 per vehicle'!$J7</f>
        <v>250449900.30000001</v>
      </c>
      <c r="I46" s="133">
        <f>-('Emission Reductions'!H16*10^6)/'CO2 per vehicle'!$J7</f>
        <v>250449900.30000001</v>
      </c>
      <c r="J46" s="133">
        <f>-('Emission Reductions'!I16*10^6)/'CO2 per vehicle'!$J7</f>
        <v>250449900.30000001</v>
      </c>
      <c r="K46" s="133">
        <f>-('Emission Reductions'!J16*10^6)/'CO2 per vehicle'!$J7</f>
        <v>250449900.30000001</v>
      </c>
      <c r="L46" s="134">
        <f>-('Emission Reductions'!K16*10^6)/'CO2 per vehicle'!$J7</f>
        <v>250449900.30000001</v>
      </c>
      <c r="M46" s="15"/>
    </row>
    <row r="47" spans="2:13" x14ac:dyDescent="0.25">
      <c r="C47" s="45">
        <v>2024</v>
      </c>
      <c r="D47" s="132">
        <f>-('Emission Reductions'!C17*10^6)/'CO2 per vehicle'!$J8</f>
        <v>0</v>
      </c>
      <c r="E47" s="133">
        <f>-('Emission Reductions'!D17*10^6)/'CO2 per vehicle'!$J8</f>
        <v>0</v>
      </c>
      <c r="F47" s="133">
        <f>-('Emission Reductions'!E17*10^6)/'CO2 per vehicle'!$J8</f>
        <v>0</v>
      </c>
      <c r="G47" s="133">
        <f>-('Emission Reductions'!F17*10^6)/'CO2 per vehicle'!$J8</f>
        <v>0</v>
      </c>
      <c r="H47" s="133">
        <f>-('Emission Reductions'!G17*10^6)/'CO2 per vehicle'!$J8</f>
        <v>252107768.90000004</v>
      </c>
      <c r="I47" s="133">
        <f>-('Emission Reductions'!H17*10^6)/'CO2 per vehicle'!$J8</f>
        <v>252107768.90000004</v>
      </c>
      <c r="J47" s="133">
        <f>-('Emission Reductions'!I17*10^6)/'CO2 per vehicle'!$J8</f>
        <v>252107768.90000004</v>
      </c>
      <c r="K47" s="133">
        <f>-('Emission Reductions'!J17*10^6)/'CO2 per vehicle'!$J8</f>
        <v>252107768.90000004</v>
      </c>
      <c r="L47" s="134">
        <f>-('Emission Reductions'!K17*10^6)/'CO2 per vehicle'!$J8</f>
        <v>252107768.90000004</v>
      </c>
      <c r="M47" s="15"/>
    </row>
    <row r="48" spans="2:13" x14ac:dyDescent="0.25">
      <c r="C48" s="45">
        <v>2025</v>
      </c>
      <c r="D48" s="135">
        <f>-('Emission Reductions'!C18*10^6)/'CO2 per vehicle'!$J9</f>
        <v>0</v>
      </c>
      <c r="E48" s="136">
        <f>-('Emission Reductions'!D18*10^6)/'CO2 per vehicle'!$J9</f>
        <v>0</v>
      </c>
      <c r="F48" s="136">
        <f>-('Emission Reductions'!E18*10^6)/'CO2 per vehicle'!$J9</f>
        <v>0</v>
      </c>
      <c r="G48" s="136">
        <f>-('Emission Reductions'!F18*10^6)/'CO2 per vehicle'!$J9</f>
        <v>0</v>
      </c>
      <c r="H48" s="136">
        <f>-('Emission Reductions'!G18*10^6)/'CO2 per vehicle'!$J9</f>
        <v>253949460.69999999</v>
      </c>
      <c r="I48" s="136">
        <f>-('Emission Reductions'!H18*10^6)/'CO2 per vehicle'!$J9</f>
        <v>253949460.69999999</v>
      </c>
      <c r="J48" s="136">
        <f>-('Emission Reductions'!I18*10^6)/'CO2 per vehicle'!$J9</f>
        <v>253949460.69999999</v>
      </c>
      <c r="K48" s="136">
        <f>-('Emission Reductions'!J18*10^6)/'CO2 per vehicle'!$J9</f>
        <v>253949460.69999999</v>
      </c>
      <c r="L48" s="137">
        <f>-('Emission Reductions'!K18*10^6)/'CO2 per vehicle'!$J9</f>
        <v>253949460.69999999</v>
      </c>
      <c r="M48" s="15"/>
    </row>
    <row r="49" spans="3:13" x14ac:dyDescent="0.25">
      <c r="C49" s="58"/>
      <c r="D49" s="138" t="s">
        <v>71</v>
      </c>
      <c r="E49" s="139"/>
      <c r="F49" s="139"/>
      <c r="G49" s="139"/>
      <c r="H49" s="139"/>
      <c r="I49" s="139"/>
      <c r="J49" s="139"/>
      <c r="K49" s="139"/>
      <c r="L49" s="139"/>
      <c r="M49" s="15"/>
    </row>
    <row r="50" spans="3:13" x14ac:dyDescent="0.25">
      <c r="C50" s="45">
        <v>2025</v>
      </c>
      <c r="D50" s="140">
        <f>D48/10^6</f>
        <v>0</v>
      </c>
      <c r="E50" s="141">
        <f t="shared" ref="E50:L50" si="2">E48/10^6</f>
        <v>0</v>
      </c>
      <c r="F50" s="141">
        <f>F48/10^6</f>
        <v>0</v>
      </c>
      <c r="G50" s="141">
        <f t="shared" si="2"/>
        <v>0</v>
      </c>
      <c r="H50" s="141">
        <f t="shared" si="2"/>
        <v>253.94946069999997</v>
      </c>
      <c r="I50" s="141">
        <f t="shared" si="2"/>
        <v>253.94946069999997</v>
      </c>
      <c r="J50" s="141">
        <f t="shared" si="2"/>
        <v>253.94946069999997</v>
      </c>
      <c r="K50" s="141">
        <f t="shared" si="2"/>
        <v>253.94946069999997</v>
      </c>
      <c r="L50" s="142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46" t="s">
        <v>72</v>
      </c>
      <c r="D52" s="51">
        <f>D48</f>
        <v>0</v>
      </c>
      <c r="E52" s="51">
        <f t="shared" ref="E52:L52" si="3">E48</f>
        <v>0</v>
      </c>
      <c r="F52" s="51">
        <f t="shared" si="3"/>
        <v>0</v>
      </c>
      <c r="G52" s="51">
        <f t="shared" si="3"/>
        <v>0</v>
      </c>
      <c r="H52" s="51">
        <f t="shared" si="3"/>
        <v>253949460.69999999</v>
      </c>
      <c r="I52" s="51">
        <f t="shared" si="3"/>
        <v>253949460.69999999</v>
      </c>
      <c r="J52" s="51">
        <f t="shared" si="3"/>
        <v>253949460.69999999</v>
      </c>
      <c r="K52" s="51">
        <f t="shared" si="3"/>
        <v>253949460.69999999</v>
      </c>
      <c r="L52" s="51">
        <f t="shared" si="3"/>
        <v>253949460.69999999</v>
      </c>
      <c r="M52" s="15"/>
    </row>
    <row r="53" spans="3:13" x14ac:dyDescent="0.25">
      <c r="C53" s="246"/>
      <c r="D53" s="44"/>
      <c r="E53" s="44"/>
      <c r="F53" s="44"/>
      <c r="G53" s="44"/>
      <c r="H53" s="44"/>
      <c r="I53" s="44"/>
      <c r="J53" s="44"/>
      <c r="K53" s="44"/>
      <c r="L53" s="44"/>
      <c r="M53" s="15"/>
    </row>
    <row r="54" spans="3:13" ht="15.75" thickBot="1" x14ac:dyDescent="0.3"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5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13" max="13" width="17" customWidth="1"/>
  </cols>
  <sheetData>
    <row r="1" spans="1:23" x14ac:dyDescent="0.25">
      <c r="A1" s="75" t="s">
        <v>73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8"/>
      <c r="O1" s="78"/>
      <c r="P1" s="78"/>
      <c r="Q1" s="78"/>
      <c r="R1" s="78"/>
      <c r="S1" s="78"/>
    </row>
    <row r="2" spans="1:23" x14ac:dyDescent="0.25">
      <c r="A2" s="75"/>
      <c r="B2" s="76" t="s">
        <v>74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8"/>
      <c r="O2" s="78"/>
      <c r="P2" s="78"/>
      <c r="Q2" s="78"/>
      <c r="R2" s="78"/>
      <c r="S2" s="78"/>
    </row>
    <row r="3" spans="1:23" ht="60" x14ac:dyDescent="0.25">
      <c r="A3" s="78"/>
      <c r="B3" s="79" t="s">
        <v>75</v>
      </c>
      <c r="C3" s="79" t="s">
        <v>76</v>
      </c>
      <c r="D3" s="79" t="s">
        <v>77</v>
      </c>
      <c r="E3" s="79" t="s">
        <v>78</v>
      </c>
      <c r="F3" s="79" t="s">
        <v>52</v>
      </c>
      <c r="G3" s="79" t="s">
        <v>53</v>
      </c>
      <c r="H3" s="79" t="s">
        <v>54</v>
      </c>
      <c r="I3" s="79" t="s">
        <v>55</v>
      </c>
      <c r="J3" s="79" t="s">
        <v>79</v>
      </c>
      <c r="K3" s="79" t="s">
        <v>56</v>
      </c>
      <c r="L3" s="80"/>
      <c r="M3" s="77"/>
      <c r="N3" s="79" t="s">
        <v>80</v>
      </c>
      <c r="O3" s="79" t="s">
        <v>76</v>
      </c>
      <c r="P3" s="79" t="s">
        <v>77</v>
      </c>
      <c r="Q3" s="79" t="s">
        <v>78</v>
      </c>
      <c r="R3" s="79" t="s">
        <v>52</v>
      </c>
      <c r="S3" s="79" t="s">
        <v>53</v>
      </c>
      <c r="T3" s="79" t="s">
        <v>54</v>
      </c>
      <c r="U3" s="79" t="s">
        <v>55</v>
      </c>
      <c r="V3" s="79" t="s">
        <v>79</v>
      </c>
      <c r="W3" s="79" t="s">
        <v>56</v>
      </c>
    </row>
    <row r="4" spans="1:23" x14ac:dyDescent="0.25">
      <c r="A4" s="81">
        <v>2005</v>
      </c>
      <c r="B4" s="82">
        <f>('[1]GHG emissions totals'!B12+'[1]GHG emissions totals'!N$12+'[1]GHG emissions totals'!Z$12)/10^6</f>
        <v>2036.0072194164229</v>
      </c>
      <c r="C4" s="82">
        <f>('[1]GHG emissions totals'!C12+'[1]GHG emissions totals'!O$12+'[1]GHG emissions totals'!AA$12)/10^6</f>
        <v>2036.0072194164229</v>
      </c>
      <c r="D4" s="82">
        <f>('[1]GHG emissions totals'!D12+'[1]GHG emissions totals'!P$12+'[1]GHG emissions totals'!AB$12)/10^6</f>
        <v>2036.0072194164229</v>
      </c>
      <c r="E4" s="82">
        <f>('[1]GHG emissions totals'!E12+'[1]GHG emissions totals'!Q$12+'[1]GHG emissions totals'!AC$12)/10^6</f>
        <v>2036.0072194164229</v>
      </c>
      <c r="F4" s="82">
        <f>('[1]GHG emissions totals'!F12+'[1]GHG emissions totals'!R$12+'[1]GHG emissions totals'!AD$12)/10^6</f>
        <v>2036.0072194164229</v>
      </c>
      <c r="G4" s="82">
        <f>('[1]GHG emissions totals'!G12+'[1]GHG emissions totals'!S$12+'[1]GHG emissions totals'!AE$12)/10^6</f>
        <v>2036.0072194164229</v>
      </c>
      <c r="H4" s="82">
        <f>('[1]GHG emissions totals'!H12+'[1]GHG emissions totals'!T$12+'[1]GHG emissions totals'!AF$12)/10^6</f>
        <v>2036.0072194164229</v>
      </c>
      <c r="I4" s="82">
        <f>('[1]GHG emissions totals'!I12+'[1]GHG emissions totals'!U$12+'[1]GHG emissions totals'!AG$12)/10^6</f>
        <v>2036.0072194164229</v>
      </c>
      <c r="J4" s="82">
        <f>('[1]GHG emissions totals'!J12+'[1]GHG emissions totals'!V$12+'[1]GHG emissions totals'!AH$12)/10^6</f>
        <v>2036.0072194164229</v>
      </c>
      <c r="K4" s="82">
        <f>('[1]GHG emissions totals'!K12+'[1]GHG emissions totals'!W$12+'[1]GHG emissions totals'!AI$12)/10^6</f>
        <v>2009.6657595718184</v>
      </c>
      <c r="L4" s="82"/>
      <c r="M4" s="77">
        <v>2005</v>
      </c>
      <c r="N4" s="82">
        <f>'[1]GHG emissions totals'!B12/10^6</f>
        <v>1944.5624618545455</v>
      </c>
      <c r="O4" s="82">
        <f>'[1]GHG emissions totals'!C12/10^6</f>
        <v>1944.5624618545455</v>
      </c>
      <c r="P4" s="82">
        <f>'[1]GHG emissions totals'!D12/10^6</f>
        <v>1944.5624618545455</v>
      </c>
      <c r="Q4" s="82">
        <f>'[1]GHG emissions totals'!E12/10^6</f>
        <v>1944.5624618545455</v>
      </c>
      <c r="R4" s="82">
        <f>'[1]GHG emissions totals'!F12/10^6</f>
        <v>1944.5624618545455</v>
      </c>
      <c r="S4" s="82">
        <f>'[1]GHG emissions totals'!G12/10^6</f>
        <v>1944.5624618545455</v>
      </c>
      <c r="T4" s="82">
        <f>'[1]GHG emissions totals'!H12/10^6</f>
        <v>1944.5624618545455</v>
      </c>
      <c r="U4" s="82">
        <f>'[1]GHG emissions totals'!I12/10^6</f>
        <v>1944.5624618545455</v>
      </c>
      <c r="V4" s="82">
        <f>'[1]GHG emissions totals'!J12/10^6</f>
        <v>1944.5624618545455</v>
      </c>
      <c r="W4" s="82">
        <f>'[1]GHG emissions totals'!K12/10^6</f>
        <v>1944.5624618545455</v>
      </c>
    </row>
    <row r="5" spans="1:23" x14ac:dyDescent="0.25">
      <c r="A5" s="81">
        <v>2030</v>
      </c>
      <c r="B5" s="82">
        <f>('[1]GHG emissions totals'!B37+'[1]GHG emissions totals'!N$37+'[1]GHG emissions totals'!Z$37)/10^6</f>
        <v>1312.2076635578999</v>
      </c>
      <c r="C5" s="82">
        <f>('[1]GHG emissions totals'!C37+'[1]GHG emissions totals'!O$37+'[1]GHG emissions totals'!AA$37)/10^6</f>
        <v>1304.6062398753199</v>
      </c>
      <c r="D5" s="82">
        <f>('[1]GHG emissions totals'!D37+'[1]GHG emissions totals'!P$37+'[1]GHG emissions totals'!AB$37)/10^6</f>
        <v>1301.1867300763599</v>
      </c>
      <c r="E5" s="82">
        <f>('[1]GHG emissions totals'!E37+'[1]GHG emissions totals'!Q$37+'[1]GHG emissions totals'!AC$37)/10^6</f>
        <v>1295.89408058186</v>
      </c>
      <c r="F5" s="82">
        <f>('[1]GHG emissions totals'!F37+'[1]GHG emissions totals'!R$37+'[1]GHG emissions totals'!AD$37)/10^6</f>
        <v>1282.2111910593201</v>
      </c>
      <c r="G5" s="82">
        <f>('[1]GHG emissions totals'!G37+'[1]GHG emissions totals'!S$37+'[1]GHG emissions totals'!AE$37)/10^6</f>
        <v>0</v>
      </c>
      <c r="H5" s="82">
        <f>('[1]GHG emissions totals'!H37+'[1]GHG emissions totals'!T$37+'[1]GHG emissions totals'!AF$37)/10^6</f>
        <v>0</v>
      </c>
      <c r="I5" s="82">
        <f>('[1]GHG emissions totals'!I37+'[1]GHG emissions totals'!U$37+'[1]GHG emissions totals'!AG$37)/10^6</f>
        <v>0</v>
      </c>
      <c r="J5" s="82">
        <f>('[1]GHG emissions totals'!J37+'[1]GHG emissions totals'!V$37+'[1]GHG emissions totals'!AH$37)/10^6</f>
        <v>0</v>
      </c>
      <c r="K5" s="82">
        <f>('[1]GHG emissions totals'!K37+'[1]GHG emissions totals'!W$37+'[1]GHG emissions totals'!AI$37)/10^6</f>
        <v>0</v>
      </c>
      <c r="L5" s="82"/>
      <c r="M5" s="77">
        <v>2025</v>
      </c>
      <c r="N5" s="82">
        <f>'[1]GHG emissions totals'!B32/10^6</f>
        <v>1405.595059</v>
      </c>
      <c r="O5" s="82">
        <f>'[1]GHG emissions totals'!C32/10^6</f>
        <v>1405.595059</v>
      </c>
      <c r="P5" s="82">
        <f>'[1]GHG emissions totals'!D32/10^6</f>
        <v>1405.595059</v>
      </c>
      <c r="Q5" s="82">
        <f>'[1]GHG emissions totals'!E32/10^6</f>
        <v>1405.595059</v>
      </c>
      <c r="R5" s="82">
        <f>'[1]GHG emissions totals'!F32/10^6</f>
        <v>1405.595059</v>
      </c>
      <c r="S5" s="82">
        <f>'[1]GHG emissions totals'!G32/10^6</f>
        <v>0</v>
      </c>
      <c r="T5" s="82">
        <f>'[1]GHG emissions totals'!H32/10^6</f>
        <v>0</v>
      </c>
      <c r="U5" s="82">
        <f>'[1]GHG emissions totals'!I32/10^6</f>
        <v>0</v>
      </c>
      <c r="V5" s="82">
        <f>'[1]GHG emissions totals'!J32/10^6</f>
        <v>0</v>
      </c>
      <c r="W5" s="82">
        <f>'[1]GHG emissions totals'!K32/10^6</f>
        <v>0</v>
      </c>
    </row>
    <row r="6" spans="1:23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x14ac:dyDescent="0.25">
      <c r="A7" s="83" t="s">
        <v>81</v>
      </c>
      <c r="B7" s="84">
        <f t="shared" ref="B7:K7" si="0">B4*(1-0.17)</f>
        <v>1689.8859921156309</v>
      </c>
      <c r="C7" s="84">
        <f t="shared" si="0"/>
        <v>1689.8859921156309</v>
      </c>
      <c r="D7" s="84">
        <f t="shared" si="0"/>
        <v>1689.8859921156309</v>
      </c>
      <c r="E7" s="84">
        <f t="shared" si="0"/>
        <v>1689.8859921156309</v>
      </c>
      <c r="F7" s="84">
        <f t="shared" si="0"/>
        <v>1689.8859921156309</v>
      </c>
      <c r="G7" s="84">
        <f t="shared" si="0"/>
        <v>1689.8859921156309</v>
      </c>
      <c r="H7" s="84">
        <f t="shared" si="0"/>
        <v>1689.8859921156309</v>
      </c>
      <c r="I7" s="84">
        <f t="shared" si="0"/>
        <v>1689.8859921156309</v>
      </c>
      <c r="J7" s="84">
        <f t="shared" si="0"/>
        <v>1689.8859921156309</v>
      </c>
      <c r="K7" s="84">
        <f t="shared" si="0"/>
        <v>1668.0225804446093</v>
      </c>
      <c r="L7" s="84"/>
      <c r="M7" s="83" t="s">
        <v>82</v>
      </c>
      <c r="N7" s="84">
        <f t="shared" ref="N7:W7" si="1">N4*(1-0.26)</f>
        <v>1438.9762217723637</v>
      </c>
      <c r="O7" s="84">
        <f t="shared" si="1"/>
        <v>1438.9762217723637</v>
      </c>
      <c r="P7" s="84">
        <f t="shared" si="1"/>
        <v>1438.9762217723637</v>
      </c>
      <c r="Q7" s="84">
        <f t="shared" si="1"/>
        <v>1438.9762217723637</v>
      </c>
      <c r="R7" s="84">
        <f t="shared" si="1"/>
        <v>1438.9762217723637</v>
      </c>
      <c r="S7" s="84">
        <f t="shared" si="1"/>
        <v>1438.9762217723637</v>
      </c>
      <c r="T7" s="84">
        <f t="shared" si="1"/>
        <v>1438.9762217723637</v>
      </c>
      <c r="U7" s="84">
        <f t="shared" si="1"/>
        <v>1438.9762217723637</v>
      </c>
      <c r="V7" s="84">
        <f t="shared" si="1"/>
        <v>1438.9762217723637</v>
      </c>
      <c r="W7" s="84">
        <f t="shared" si="1"/>
        <v>1438.9762217723637</v>
      </c>
    </row>
    <row r="8" spans="1:23" x14ac:dyDescent="0.25">
      <c r="A8" s="85" t="s">
        <v>83</v>
      </c>
      <c r="B8" s="84">
        <f>B4-B7</f>
        <v>346.12122730079204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3" t="s">
        <v>84</v>
      </c>
      <c r="N8" s="84">
        <f t="shared" ref="N8:W8" si="2">N4*(1-0.28)</f>
        <v>1400.0849725352728</v>
      </c>
      <c r="O8" s="84">
        <f t="shared" si="2"/>
        <v>1400.0849725352728</v>
      </c>
      <c r="P8" s="84">
        <f t="shared" si="2"/>
        <v>1400.0849725352728</v>
      </c>
      <c r="Q8" s="84">
        <f t="shared" si="2"/>
        <v>1400.0849725352728</v>
      </c>
      <c r="R8" s="84">
        <f t="shared" si="2"/>
        <v>1400.0849725352728</v>
      </c>
      <c r="S8" s="84">
        <f t="shared" si="2"/>
        <v>1400.0849725352728</v>
      </c>
      <c r="T8" s="84">
        <f t="shared" si="2"/>
        <v>1400.0849725352728</v>
      </c>
      <c r="U8" s="84">
        <f t="shared" si="2"/>
        <v>1400.0849725352728</v>
      </c>
      <c r="V8" s="84">
        <f t="shared" si="2"/>
        <v>1400.0849725352728</v>
      </c>
      <c r="W8" s="84">
        <f t="shared" si="2"/>
        <v>1400.0849725352728</v>
      </c>
    </row>
    <row r="9" spans="1:23" x14ac:dyDescent="0.25">
      <c r="A9" s="85" t="s">
        <v>85</v>
      </c>
      <c r="B9" s="84">
        <f>B5-B7</f>
        <v>-377.67832855773099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5" t="s">
        <v>83</v>
      </c>
      <c r="N9" s="84">
        <f>N4-N7</f>
        <v>505.5862400821818</v>
      </c>
      <c r="O9" s="84"/>
      <c r="P9" s="84"/>
      <c r="Q9" s="84"/>
      <c r="R9" s="84"/>
      <c r="S9" s="84"/>
      <c r="T9" s="84"/>
      <c r="U9" s="84"/>
      <c r="V9" s="84"/>
      <c r="W9" s="84"/>
    </row>
    <row r="10" spans="1:23" x14ac:dyDescent="0.25">
      <c r="A10" s="78"/>
      <c r="B10" s="84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5" t="s">
        <v>85</v>
      </c>
      <c r="N10" s="84">
        <f>N5-N7</f>
        <v>-33.381162772363723</v>
      </c>
      <c r="O10" s="77"/>
      <c r="P10" s="77"/>
      <c r="Q10" s="77"/>
      <c r="R10" s="77"/>
      <c r="S10" s="77"/>
      <c r="T10" s="77"/>
      <c r="U10" s="77"/>
      <c r="V10" s="77"/>
      <c r="W10" s="77"/>
    </row>
    <row r="11" spans="1:23" x14ac:dyDescent="0.25">
      <c r="A11" s="86" t="s">
        <v>86</v>
      </c>
      <c r="B11" s="87">
        <f t="shared" ref="B11:K11" si="3">B5-B4</f>
        <v>-723.79955585852304</v>
      </c>
      <c r="C11" s="87">
        <f t="shared" si="3"/>
        <v>-731.40097954110297</v>
      </c>
      <c r="D11" s="87">
        <f t="shared" si="3"/>
        <v>-734.82048934006298</v>
      </c>
      <c r="E11" s="87">
        <f t="shared" si="3"/>
        <v>-740.11313883456296</v>
      </c>
      <c r="F11" s="87">
        <f t="shared" si="3"/>
        <v>-753.79602835710284</v>
      </c>
      <c r="G11" s="87">
        <f t="shared" si="3"/>
        <v>-2036.0072194164229</v>
      </c>
      <c r="H11" s="87">
        <f t="shared" si="3"/>
        <v>-2036.0072194164229</v>
      </c>
      <c r="I11" s="87">
        <f t="shared" si="3"/>
        <v>-2036.0072194164229</v>
      </c>
      <c r="J11" s="87">
        <f t="shared" si="3"/>
        <v>-2036.0072194164229</v>
      </c>
      <c r="K11" s="87">
        <f t="shared" si="3"/>
        <v>-2009.6657595718184</v>
      </c>
      <c r="L11" s="87"/>
      <c r="M11" s="78"/>
      <c r="N11" s="84"/>
      <c r="O11" s="77"/>
      <c r="P11" s="77"/>
      <c r="Q11" s="77"/>
      <c r="R11" s="77"/>
      <c r="S11" s="77"/>
      <c r="T11" s="77"/>
      <c r="U11" s="77"/>
      <c r="V11" s="77"/>
      <c r="W11" s="77"/>
    </row>
    <row r="12" spans="1:23" x14ac:dyDescent="0.25">
      <c r="A12" s="86" t="s">
        <v>87</v>
      </c>
      <c r="B12" s="88">
        <f t="shared" ref="B12:K12" si="4">B11/B4</f>
        <v>-0.35549950361471921</v>
      </c>
      <c r="C12" s="88">
        <f t="shared" si="4"/>
        <v>-0.35923299906114436</v>
      </c>
      <c r="D12" s="88">
        <f t="shared" si="4"/>
        <v>-0.36091251658266871</v>
      </c>
      <c r="E12" s="88">
        <f t="shared" si="4"/>
        <v>-0.36351204051560304</v>
      </c>
      <c r="F12" s="88">
        <f t="shared" si="4"/>
        <v>-0.37023249287552235</v>
      </c>
      <c r="G12" s="88">
        <f t="shared" si="4"/>
        <v>-1</v>
      </c>
      <c r="H12" s="88">
        <f t="shared" si="4"/>
        <v>-1</v>
      </c>
      <c r="I12" s="88">
        <f t="shared" si="4"/>
        <v>-1</v>
      </c>
      <c r="J12" s="88">
        <f t="shared" si="4"/>
        <v>-1</v>
      </c>
      <c r="K12" s="88">
        <f t="shared" si="4"/>
        <v>-1</v>
      </c>
      <c r="L12" s="88"/>
      <c r="M12" s="86" t="s">
        <v>86</v>
      </c>
      <c r="N12" s="87">
        <f t="shared" ref="N12:W12" si="5">N5-N4</f>
        <v>-538.96740285454553</v>
      </c>
      <c r="O12" s="87">
        <f t="shared" si="5"/>
        <v>-538.96740285454553</v>
      </c>
      <c r="P12" s="87">
        <f t="shared" si="5"/>
        <v>-538.96740285454553</v>
      </c>
      <c r="Q12" s="87">
        <f t="shared" si="5"/>
        <v>-538.96740285454553</v>
      </c>
      <c r="R12" s="87">
        <f t="shared" si="5"/>
        <v>-538.96740285454553</v>
      </c>
      <c r="S12" s="87">
        <f t="shared" si="5"/>
        <v>-1944.5624618545455</v>
      </c>
      <c r="T12" s="87">
        <f t="shared" si="5"/>
        <v>-1944.5624618545455</v>
      </c>
      <c r="U12" s="87">
        <f t="shared" si="5"/>
        <v>-1944.5624618545455</v>
      </c>
      <c r="V12" s="87">
        <f t="shared" si="5"/>
        <v>-1944.5624618545455</v>
      </c>
      <c r="W12" s="87">
        <f t="shared" si="5"/>
        <v>-1944.5624618545455</v>
      </c>
    </row>
    <row r="13" spans="1:23" x14ac:dyDescent="0.25">
      <c r="A13" s="7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86" t="s">
        <v>87</v>
      </c>
      <c r="N13" s="88">
        <f t="shared" ref="N13:W13" si="6">N12/N4</f>
        <v>-0.2771664132303201</v>
      </c>
      <c r="O13" s="88">
        <f t="shared" si="6"/>
        <v>-0.2771664132303201</v>
      </c>
      <c r="P13" s="88">
        <f t="shared" si="6"/>
        <v>-0.2771664132303201</v>
      </c>
      <c r="Q13" s="88">
        <f t="shared" si="6"/>
        <v>-0.2771664132303201</v>
      </c>
      <c r="R13" s="88">
        <f t="shared" si="6"/>
        <v>-0.2771664132303201</v>
      </c>
      <c r="S13" s="88">
        <f t="shared" si="6"/>
        <v>-1</v>
      </c>
      <c r="T13" s="88">
        <f t="shared" si="6"/>
        <v>-1</v>
      </c>
      <c r="U13" s="88">
        <f t="shared" si="6"/>
        <v>-1</v>
      </c>
      <c r="V13" s="88">
        <f t="shared" si="6"/>
        <v>-1</v>
      </c>
      <c r="W13" s="88">
        <f t="shared" si="6"/>
        <v>-1</v>
      </c>
    </row>
    <row r="14" spans="1:23" x14ac:dyDescent="0.25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s="78"/>
      <c r="Q14" s="78"/>
      <c r="R14" s="78"/>
      <c r="S14" s="78"/>
    </row>
    <row r="15" spans="1:23" x14ac:dyDescent="0.25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8"/>
      <c r="P15" s="78"/>
      <c r="Q15" s="78"/>
      <c r="R15" s="78"/>
      <c r="S15" s="78"/>
    </row>
    <row r="16" spans="1:23" x14ac:dyDescent="0.25">
      <c r="A16" s="78"/>
      <c r="B16" s="89" t="s">
        <v>88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8"/>
      <c r="P16" s="78"/>
      <c r="Q16" s="78"/>
      <c r="R16" s="78"/>
      <c r="S16" s="78"/>
    </row>
    <row r="17" spans="1:19" x14ac:dyDescent="0.25">
      <c r="A17" s="78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78"/>
      <c r="P17" s="78"/>
      <c r="Q17" s="78"/>
      <c r="R17" s="78"/>
      <c r="S17" s="78"/>
    </row>
    <row r="18" spans="1:19" x14ac:dyDescent="0.25">
      <c r="A18" s="78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78"/>
      <c r="P18" s="78"/>
      <c r="Q18" s="78"/>
      <c r="R18" s="78"/>
      <c r="S18" s="78"/>
    </row>
    <row r="19" spans="1:19" x14ac:dyDescent="0.25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78"/>
      <c r="P19" s="78"/>
      <c r="Q19" s="78"/>
      <c r="R19" s="78"/>
      <c r="S19" s="78"/>
    </row>
    <row r="20" spans="1:19" x14ac:dyDescent="0.25">
      <c r="A20" s="78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8"/>
      <c r="P20" s="78"/>
      <c r="Q20" s="78"/>
      <c r="R20" s="78"/>
      <c r="S20" s="78"/>
    </row>
    <row r="21" spans="1:19" x14ac:dyDescent="0.25">
      <c r="A21" s="78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78"/>
      <c r="P21" s="78"/>
      <c r="Q21" s="78"/>
      <c r="R21" s="78"/>
      <c r="S2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85" t="s">
        <v>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x14ac:dyDescent="0.25">
      <c r="A4" s="78"/>
      <c r="B4" s="78" t="s">
        <v>90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78" t="s">
        <v>91</v>
      </c>
      <c r="B5" s="150" t="s">
        <v>92</v>
      </c>
      <c r="C5" s="150" t="s">
        <v>48</v>
      </c>
      <c r="D5" s="150" t="s">
        <v>76</v>
      </c>
      <c r="E5" s="150" t="s">
        <v>93</v>
      </c>
      <c r="F5" s="150" t="s">
        <v>78</v>
      </c>
      <c r="G5" s="150" t="s">
        <v>52</v>
      </c>
      <c r="H5" s="150" t="s">
        <v>53</v>
      </c>
      <c r="I5" s="150" t="s">
        <v>54</v>
      </c>
      <c r="J5" s="150" t="s">
        <v>55</v>
      </c>
      <c r="K5" s="150" t="s">
        <v>79</v>
      </c>
      <c r="L5" s="78" t="s">
        <v>81</v>
      </c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x14ac:dyDescent="0.25">
      <c r="A6" s="78">
        <v>2000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x14ac:dyDescent="0.25">
      <c r="A7" s="78">
        <v>2001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x14ac:dyDescent="0.25">
      <c r="A8" s="78">
        <v>2002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x14ac:dyDescent="0.25">
      <c r="A9" s="78">
        <v>2003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x14ac:dyDescent="0.25">
      <c r="A10" s="78">
        <v>2004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x14ac:dyDescent="0.25">
      <c r="A11" s="78">
        <v>2005</v>
      </c>
      <c r="B11" s="78">
        <f>'17 Percent Below'!B4</f>
        <v>2036.0072194164229</v>
      </c>
      <c r="C11" s="78">
        <f>'17 Percent Below'!C4</f>
        <v>2036.0072194164229</v>
      </c>
      <c r="D11" s="78">
        <f>'17 Percent Below'!D4</f>
        <v>2036.0072194164229</v>
      </c>
      <c r="E11" s="78">
        <f>'17 Percent Below'!E4</f>
        <v>2036.0072194164229</v>
      </c>
      <c r="F11" s="78">
        <f>'17 Percent Below'!F4</f>
        <v>2036.0072194164229</v>
      </c>
      <c r="G11" s="78">
        <f>'17 Percent Below'!L4</f>
        <v>0</v>
      </c>
      <c r="H11" s="78">
        <f>'17 Percent Below'!M4</f>
        <v>2005</v>
      </c>
      <c r="I11" s="78">
        <f>'17 Percent Below'!N4</f>
        <v>1944.5624618545455</v>
      </c>
      <c r="J11" s="78">
        <f>'17 Percent Below'!O4</f>
        <v>1944.5624618545455</v>
      </c>
      <c r="K11" s="78">
        <f>'17 Percent Below'!P4</f>
        <v>1944.5624618545455</v>
      </c>
      <c r="L11" s="78">
        <f>$B$11*(1-0.17)</f>
        <v>1689.8859921156309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x14ac:dyDescent="0.25">
      <c r="A12" s="78">
        <v>2006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x14ac:dyDescent="0.25">
      <c r="A13" s="78">
        <v>2007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x14ac:dyDescent="0.25">
      <c r="A14" s="78">
        <v>2008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x14ac:dyDescent="0.25">
      <c r="A15" s="78">
        <v>2009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 x14ac:dyDescent="0.25">
      <c r="A17" s="78"/>
      <c r="B17" s="150" t="s">
        <v>47</v>
      </c>
      <c r="C17" s="150" t="s">
        <v>48</v>
      </c>
      <c r="D17" s="150" t="s">
        <v>49</v>
      </c>
      <c r="E17" s="150" t="s">
        <v>50</v>
      </c>
      <c r="F17" s="150" t="s">
        <v>78</v>
      </c>
      <c r="G17" s="150" t="s">
        <v>52</v>
      </c>
      <c r="H17" s="150" t="s">
        <v>53</v>
      </c>
      <c r="I17" s="150" t="s">
        <v>54</v>
      </c>
      <c r="J17" s="150" t="s">
        <v>55</v>
      </c>
      <c r="K17" s="150" t="s">
        <v>79</v>
      </c>
      <c r="L17" s="92" t="s">
        <v>81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 t="s">
        <v>94</v>
      </c>
      <c r="Y17" s="78"/>
    </row>
    <row r="18" spans="1:25" x14ac:dyDescent="0.25">
      <c r="A18" s="78">
        <v>2010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2"/>
      <c r="M18" s="91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x14ac:dyDescent="0.25">
      <c r="A19" s="78">
        <v>2011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2"/>
      <c r="M19" s="91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x14ac:dyDescent="0.25">
      <c r="A20" s="78">
        <v>2012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2"/>
      <c r="M20" s="91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x14ac:dyDescent="0.25">
      <c r="A21" s="78">
        <v>2013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91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92" t="s">
        <v>82</v>
      </c>
      <c r="Y21" s="92" t="s">
        <v>95</v>
      </c>
    </row>
    <row r="22" spans="1:25" x14ac:dyDescent="0.25">
      <c r="A22" s="78">
        <v>2014</v>
      </c>
      <c r="B22" s="78">
        <f>'[1]GHG emissions totals'!B21/10^6</f>
        <v>1696.6648175545502</v>
      </c>
      <c r="C22" s="78">
        <f>'[1]GHG emissions totals'!C21/10^6</f>
        <v>1696.6648175545502</v>
      </c>
      <c r="D22" s="78">
        <f>'[1]GHG emissions totals'!D21/10^6</f>
        <v>1696.6648175545502</v>
      </c>
      <c r="E22" s="78">
        <f>'[1]GHG emissions totals'!E21/10^6</f>
        <v>1696.6648175545502</v>
      </c>
      <c r="F22" s="78">
        <f>'[1]GHG emissions totals'!F21/10^6</f>
        <v>1696.6648175545502</v>
      </c>
      <c r="G22" s="78">
        <f>'[1]GHG emissions totals'!G21/10^6</f>
        <v>1696.6648175545502</v>
      </c>
      <c r="H22" s="78">
        <f>'[1]GHG emissions totals'!H21/10^6</f>
        <v>1696.6648175545502</v>
      </c>
      <c r="I22" s="78">
        <f>'[1]GHG emissions totals'!I21/10^6</f>
        <v>1696.6648175545502</v>
      </c>
      <c r="J22" s="78">
        <f>'[1]GHG emissions totals'!J21/10^6</f>
        <v>1696.6648175545502</v>
      </c>
      <c r="K22" s="78">
        <f>'[1]GHG emissions totals'!K21/10^6</f>
        <v>1696.6648175545502</v>
      </c>
      <c r="L22" s="92"/>
      <c r="M22" s="91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92"/>
      <c r="Y22" s="92"/>
    </row>
    <row r="23" spans="1:25" x14ac:dyDescent="0.25">
      <c r="A23" s="78">
        <v>2015</v>
      </c>
      <c r="B23" s="78">
        <f>'[1]GHG emissions totals'!B22/10^6</f>
        <v>1669.1206348545456</v>
      </c>
      <c r="C23" s="78">
        <f>'[1]GHG emissions totals'!C22/10^6</f>
        <v>1669.1206348545456</v>
      </c>
      <c r="D23" s="78">
        <f>'[1]GHG emissions totals'!D22/10^6</f>
        <v>1669.1206348545456</v>
      </c>
      <c r="E23" s="78">
        <f>'[1]GHG emissions totals'!E22/10^6</f>
        <v>1669.1206348545456</v>
      </c>
      <c r="F23" s="78">
        <f>'[1]GHG emissions totals'!F22/10^6</f>
        <v>1669.1206348545456</v>
      </c>
      <c r="G23" s="78">
        <f>'[1]GHG emissions totals'!G22/10^6</f>
        <v>1669.1206348545456</v>
      </c>
      <c r="H23" s="78">
        <f>'[1]GHG emissions totals'!H22/10^6</f>
        <v>1669.1206348545456</v>
      </c>
      <c r="I23" s="78">
        <f>'[1]GHG emissions totals'!I22/10^6</f>
        <v>1669.1206348545456</v>
      </c>
      <c r="J23" s="78">
        <f>'[1]GHG emissions totals'!J22/10^6</f>
        <v>1669.1206348545456</v>
      </c>
      <c r="K23" s="78">
        <f>'[1]GHG emissions totals'!K22/10^6</f>
        <v>1669.1206348545456</v>
      </c>
      <c r="L23" s="92"/>
      <c r="M23" s="91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92"/>
      <c r="Y23" s="92"/>
    </row>
    <row r="24" spans="1:25" x14ac:dyDescent="0.25">
      <c r="A24" s="78">
        <v>2016</v>
      </c>
      <c r="B24" s="78">
        <f>'[1]GHG emissions totals'!B23/10^6</f>
        <v>1641.5764521545486</v>
      </c>
      <c r="C24" s="78">
        <f>'[1]GHG emissions totals'!C23/10^6</f>
        <v>1641.5764521545486</v>
      </c>
      <c r="D24" s="78">
        <f>'[1]GHG emissions totals'!D23/10^6</f>
        <v>1641.5764521545486</v>
      </c>
      <c r="E24" s="78">
        <f>'[1]GHG emissions totals'!E23/10^6</f>
        <v>1641.5764521545486</v>
      </c>
      <c r="F24" s="78">
        <f>'[1]GHG emissions totals'!F23/10^6</f>
        <v>1641.5764521545486</v>
      </c>
      <c r="G24" s="78">
        <f>'[1]GHG emissions totals'!G23/10^6</f>
        <v>1641.5764521545486</v>
      </c>
      <c r="H24" s="78">
        <f>'[1]GHG emissions totals'!H23/10^6</f>
        <v>1641.5764521545486</v>
      </c>
      <c r="I24" s="78">
        <f>'[1]GHG emissions totals'!I23/10^6</f>
        <v>1641.5764521545486</v>
      </c>
      <c r="J24" s="78">
        <f>'[1]GHG emissions totals'!J23/10^6</f>
        <v>1641.5764521545486</v>
      </c>
      <c r="K24" s="78">
        <f>'[1]GHG emissions totals'!K23/10^6</f>
        <v>1641.5764521545486</v>
      </c>
      <c r="L24" s="92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92"/>
      <c r="Y24" s="92"/>
    </row>
    <row r="25" spans="1:25" x14ac:dyDescent="0.25">
      <c r="A25" s="78">
        <v>2017</v>
      </c>
      <c r="B25" s="78">
        <f>'[1]GHG emissions totals'!B24/10^6</f>
        <v>1614.0322694545441</v>
      </c>
      <c r="C25" s="78">
        <f>'[1]GHG emissions totals'!C24/10^6</f>
        <v>1614.0322694545441</v>
      </c>
      <c r="D25" s="78">
        <f>'[1]GHG emissions totals'!D24/10^6</f>
        <v>1614.0322694545441</v>
      </c>
      <c r="E25" s="78">
        <f>'[1]GHG emissions totals'!E24/10^6</f>
        <v>1614.0322694545441</v>
      </c>
      <c r="F25" s="78">
        <f>'[1]GHG emissions totals'!F24/10^6</f>
        <v>1614.0322694545441</v>
      </c>
      <c r="G25" s="78">
        <f>'[1]GHG emissions totals'!G24/10^6</f>
        <v>1614.0322694545441</v>
      </c>
      <c r="H25" s="78">
        <f>'[1]GHG emissions totals'!H24/10^6</f>
        <v>1614.0322694545441</v>
      </c>
      <c r="I25" s="78">
        <f>'[1]GHG emissions totals'!I24/10^6</f>
        <v>1614.0322694545441</v>
      </c>
      <c r="J25" s="78">
        <f>'[1]GHG emissions totals'!J24/10^6</f>
        <v>1614.0322694545441</v>
      </c>
      <c r="K25" s="78">
        <f>'[1]GHG emissions totals'!K24/10^6</f>
        <v>1614.0322694545441</v>
      </c>
      <c r="L25" s="92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92"/>
      <c r="Y25" s="92"/>
    </row>
    <row r="26" spans="1:25" x14ac:dyDescent="0.25">
      <c r="A26" s="78">
        <v>2018</v>
      </c>
      <c r="B26" s="78">
        <f>'[1]GHG emissions totals'!B25/10^6</f>
        <v>1586.4880867545471</v>
      </c>
      <c r="C26" s="78">
        <f>'[1]GHG emissions totals'!C25/10^6</f>
        <v>1586.4880867545471</v>
      </c>
      <c r="D26" s="78">
        <f>'[1]GHG emissions totals'!D25/10^6</f>
        <v>1586.4880867545471</v>
      </c>
      <c r="E26" s="78">
        <f>'[1]GHG emissions totals'!E25/10^6</f>
        <v>1586.4880867545471</v>
      </c>
      <c r="F26" s="78">
        <f>'[1]GHG emissions totals'!F25/10^6</f>
        <v>1586.4880867545471</v>
      </c>
      <c r="G26" s="78">
        <f>'[1]GHG emissions totals'!G25/10^6</f>
        <v>1586.4880867545471</v>
      </c>
      <c r="H26" s="78">
        <f>'[1]GHG emissions totals'!H25/10^6</f>
        <v>1586.4880867545471</v>
      </c>
      <c r="I26" s="78">
        <f>'[1]GHG emissions totals'!I25/10^6</f>
        <v>1586.4880867545471</v>
      </c>
      <c r="J26" s="78">
        <f>'[1]GHG emissions totals'!J25/10^6</f>
        <v>1586.4880867545471</v>
      </c>
      <c r="K26" s="78">
        <f>'[1]GHG emissions totals'!K25/10^6</f>
        <v>1586.4880867545471</v>
      </c>
      <c r="L26" s="92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92"/>
      <c r="Y26" s="92"/>
    </row>
    <row r="27" spans="1:25" x14ac:dyDescent="0.25">
      <c r="A27" s="78">
        <v>2019</v>
      </c>
      <c r="B27" s="78">
        <f>'[1]GHG emissions totals'!B26/10^6</f>
        <v>1558.9439040545501</v>
      </c>
      <c r="C27" s="78">
        <f>'[1]GHG emissions totals'!C26/10^6</f>
        <v>1558.9439040545501</v>
      </c>
      <c r="D27" s="78">
        <f>'[1]GHG emissions totals'!D26/10^6</f>
        <v>1558.9439040545501</v>
      </c>
      <c r="E27" s="78">
        <f>'[1]GHG emissions totals'!E26/10^6</f>
        <v>1558.9439040545501</v>
      </c>
      <c r="F27" s="78">
        <f>'[1]GHG emissions totals'!F26/10^6</f>
        <v>1558.9439040545501</v>
      </c>
      <c r="G27" s="78">
        <f>'[1]GHG emissions totals'!G26/10^6</f>
        <v>1558.9439040545501</v>
      </c>
      <c r="H27" s="78">
        <f>'[1]GHG emissions totals'!H26/10^6</f>
        <v>1558.9439040545501</v>
      </c>
      <c r="I27" s="78">
        <f>'[1]GHG emissions totals'!I26/10^6</f>
        <v>1558.9439040545501</v>
      </c>
      <c r="J27" s="78">
        <f>'[1]GHG emissions totals'!J26/10^6</f>
        <v>1558.9439040545501</v>
      </c>
      <c r="K27" s="78">
        <f>'[1]GHG emissions totals'!K26/10^6</f>
        <v>1558.9439040545501</v>
      </c>
      <c r="L27" s="92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92"/>
      <c r="Y27" s="92"/>
    </row>
    <row r="28" spans="1:25" x14ac:dyDescent="0.25">
      <c r="A28" s="78">
        <v>2020</v>
      </c>
      <c r="B28" s="78">
        <f>'[1]GHG emissions totals'!B27/10^6</f>
        <v>1531.3997213545456</v>
      </c>
      <c r="C28" s="78">
        <f>'[1]GHG emissions totals'!C27/10^6</f>
        <v>1531.3997213545456</v>
      </c>
      <c r="D28" s="78">
        <f>'[1]GHG emissions totals'!D27/10^6</f>
        <v>1531.3997213545456</v>
      </c>
      <c r="E28" s="78">
        <f>'[1]GHG emissions totals'!E27/10^6</f>
        <v>1531.3997213545456</v>
      </c>
      <c r="F28" s="78">
        <f>'[1]GHG emissions totals'!F27/10^6</f>
        <v>1531.3997213545456</v>
      </c>
      <c r="G28" s="78">
        <f>'[1]GHG emissions totals'!G27/10^6</f>
        <v>1531.3997213545456</v>
      </c>
      <c r="H28" s="78">
        <f>'[1]GHG emissions totals'!H27/10^6</f>
        <v>1531.3997213545456</v>
      </c>
      <c r="I28" s="78">
        <f>'[1]GHG emissions totals'!I27/10^6</f>
        <v>1531.3997213545456</v>
      </c>
      <c r="J28" s="78">
        <f>'[1]GHG emissions totals'!J27/10^6</f>
        <v>1531.3997213545456</v>
      </c>
      <c r="K28" s="78">
        <f>'[1]GHG emissions totals'!K27/10^6</f>
        <v>1531.3997213545456</v>
      </c>
      <c r="L28" s="92">
        <f t="shared" ref="L28:L58" si="0">$B$11*(1-0.17)</f>
        <v>1689.8859921156309</v>
      </c>
      <c r="M28" s="78"/>
      <c r="N28" s="78"/>
      <c r="O28" s="78"/>
      <c r="P28" s="78"/>
      <c r="Q28" s="78"/>
      <c r="R28" s="78"/>
      <c r="S28" s="78"/>
      <c r="T28" s="78"/>
      <c r="U28" s="78"/>
      <c r="V28" s="93"/>
      <c r="W28" s="93"/>
      <c r="X28" s="92"/>
      <c r="Y28" s="92"/>
    </row>
    <row r="29" spans="1:25" x14ac:dyDescent="0.25">
      <c r="A29" s="78">
        <v>2021</v>
      </c>
      <c r="B29" s="78">
        <f>'[1]GHG emissions totals'!B28/10^6</f>
        <v>1503.8555386545486</v>
      </c>
      <c r="C29" s="78">
        <f>'[1]GHG emissions totals'!C28/10^6</f>
        <v>1503.8555386545486</v>
      </c>
      <c r="D29" s="78">
        <f>'[1]GHG emissions totals'!D28/10^6</f>
        <v>1503.8555386545486</v>
      </c>
      <c r="E29" s="78">
        <f>'[1]GHG emissions totals'!E28/10^6</f>
        <v>1503.8555386545486</v>
      </c>
      <c r="F29" s="78">
        <f>'[1]GHG emissions totals'!F28/10^6</f>
        <v>1503.8555386545486</v>
      </c>
      <c r="G29" s="78">
        <f>'[1]GHG emissions totals'!G28/10^6</f>
        <v>1503.8555386545486</v>
      </c>
      <c r="H29" s="78">
        <f>'[1]GHG emissions totals'!H28/10^6</f>
        <v>1503.8555386545486</v>
      </c>
      <c r="I29" s="78">
        <f>'[1]GHG emissions totals'!I28/10^6</f>
        <v>1503.8555386545486</v>
      </c>
      <c r="J29" s="78">
        <f>'[1]GHG emissions totals'!J28/10^6</f>
        <v>1503.8555386545486</v>
      </c>
      <c r="K29" s="78">
        <f>'[1]GHG emissions totals'!K28/10^6</f>
        <v>1503.8555386545486</v>
      </c>
      <c r="L29" s="92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92"/>
      <c r="Y29" s="92"/>
    </row>
    <row r="30" spans="1:25" x14ac:dyDescent="0.25">
      <c r="A30" s="78">
        <v>2022</v>
      </c>
      <c r="B30" s="78">
        <f>'[1]GHG emissions totals'!B29/10^6</f>
        <v>1436.757325</v>
      </c>
      <c r="C30" s="78">
        <f>'[1]GHG emissions totals'!C29/10^6</f>
        <v>1436.757325</v>
      </c>
      <c r="D30" s="78">
        <f>'[1]GHG emissions totals'!D29/10^6</f>
        <v>1436.757325</v>
      </c>
      <c r="E30" s="78">
        <f>'[1]GHG emissions totals'!E29/10^6</f>
        <v>1436.757325</v>
      </c>
      <c r="F30" s="78">
        <f>'[1]GHG emissions totals'!F29/10^6</f>
        <v>1436.757325</v>
      </c>
      <c r="G30" s="78">
        <f>'[1]GHG emissions totals'!G29/10^6</f>
        <v>0</v>
      </c>
      <c r="H30" s="78">
        <f>'[1]GHG emissions totals'!H29/10^6</f>
        <v>0</v>
      </c>
      <c r="I30" s="78">
        <f>'[1]GHG emissions totals'!I29/10^6</f>
        <v>0</v>
      </c>
      <c r="J30" s="78">
        <f>'[1]GHG emissions totals'!J29/10^6</f>
        <v>0</v>
      </c>
      <c r="K30" s="78">
        <f>'[1]GHG emissions totals'!K29/10^6</f>
        <v>0</v>
      </c>
      <c r="L30" s="92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92"/>
      <c r="Y30" s="92"/>
    </row>
    <row r="31" spans="1:25" x14ac:dyDescent="0.25">
      <c r="A31" s="78">
        <v>2023</v>
      </c>
      <c r="B31" s="78">
        <f>'[1]GHG emissions totals'!B30/10^6</f>
        <v>1450.1329310000001</v>
      </c>
      <c r="C31" s="78">
        <f>'[1]GHG emissions totals'!C30/10^6</f>
        <v>1450.1329310000001</v>
      </c>
      <c r="D31" s="78">
        <f>'[1]GHG emissions totals'!D30/10^6</f>
        <v>1450.1329310000001</v>
      </c>
      <c r="E31" s="78">
        <f>'[1]GHG emissions totals'!E30/10^6</f>
        <v>1450.1329310000001</v>
      </c>
      <c r="F31" s="78">
        <f>'[1]GHG emissions totals'!F30/10^6</f>
        <v>1450.1329310000001</v>
      </c>
      <c r="G31" s="78">
        <f>'[1]GHG emissions totals'!G30/10^6</f>
        <v>0</v>
      </c>
      <c r="H31" s="78">
        <f>'[1]GHG emissions totals'!H30/10^6</f>
        <v>0</v>
      </c>
      <c r="I31" s="78">
        <f>'[1]GHG emissions totals'!I30/10^6</f>
        <v>0</v>
      </c>
      <c r="J31" s="78">
        <f>'[1]GHG emissions totals'!J30/10^6</f>
        <v>0</v>
      </c>
      <c r="K31" s="78">
        <f>'[1]GHG emissions totals'!K30/10^6</f>
        <v>0</v>
      </c>
      <c r="L31" s="92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92"/>
      <c r="Y31" s="92"/>
    </row>
    <row r="32" spans="1:25" x14ac:dyDescent="0.25">
      <c r="A32" s="78">
        <v>2024</v>
      </c>
      <c r="B32" s="78">
        <f>'[1]GHG emissions totals'!B31/10^6</f>
        <v>1438.0149879999999</v>
      </c>
      <c r="C32" s="78">
        <f>'[1]GHG emissions totals'!C31/10^6</f>
        <v>1438.0149879999999</v>
      </c>
      <c r="D32" s="78">
        <f>'[1]GHG emissions totals'!D31/10^6</f>
        <v>1438.0149879999999</v>
      </c>
      <c r="E32" s="78">
        <f>'[1]GHG emissions totals'!E31/10^6</f>
        <v>1438.0149879999999</v>
      </c>
      <c r="F32" s="78">
        <f>'[1]GHG emissions totals'!F31/10^6</f>
        <v>1438.0149879999999</v>
      </c>
      <c r="G32" s="78">
        <f>'[1]GHG emissions totals'!G31/10^6</f>
        <v>0</v>
      </c>
      <c r="H32" s="78">
        <f>'[1]GHG emissions totals'!H31/10^6</f>
        <v>0</v>
      </c>
      <c r="I32" s="78">
        <f>'[1]GHG emissions totals'!I31/10^6</f>
        <v>0</v>
      </c>
      <c r="J32" s="78">
        <f>'[1]GHG emissions totals'!J31/10^6</f>
        <v>0</v>
      </c>
      <c r="K32" s="78">
        <f>'[1]GHG emissions totals'!K31/10^6</f>
        <v>0</v>
      </c>
      <c r="L32" s="92"/>
      <c r="M32" s="78" t="s">
        <v>96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92"/>
      <c r="Y32" s="92"/>
    </row>
    <row r="33" spans="1:25" x14ac:dyDescent="0.25">
      <c r="A33" s="78">
        <v>2025</v>
      </c>
      <c r="B33" s="78">
        <f>'[1]GHG emissions totals'!B32/10^6</f>
        <v>1405.595059</v>
      </c>
      <c r="C33" s="78">
        <f>'[1]GHG emissions totals'!C32/10^6</f>
        <v>1405.595059</v>
      </c>
      <c r="D33" s="78">
        <f>'[1]GHG emissions totals'!D32/10^6</f>
        <v>1405.595059</v>
      </c>
      <c r="E33" s="78">
        <f>'[1]GHG emissions totals'!E32/10^6</f>
        <v>1405.595059</v>
      </c>
      <c r="F33" s="78">
        <f>'[1]GHG emissions totals'!F32/10^6</f>
        <v>1405.595059</v>
      </c>
      <c r="G33" s="78">
        <f>'[1]GHG emissions totals'!G32/10^6</f>
        <v>0</v>
      </c>
      <c r="H33" s="78">
        <f>'[1]GHG emissions totals'!H32/10^6</f>
        <v>0</v>
      </c>
      <c r="I33" s="78">
        <f>'[1]GHG emissions totals'!I32/10^6</f>
        <v>0</v>
      </c>
      <c r="J33" s="78">
        <f>'[1]GHG emissions totals'!J32/10^6</f>
        <v>0</v>
      </c>
      <c r="K33" s="78">
        <f>'[1]GHG emissions totals'!K32/10^6</f>
        <v>0</v>
      </c>
      <c r="L33" s="92"/>
      <c r="M33" s="93">
        <f>(C33-$B$11)/$B$11</f>
        <v>-0.30963159383939554</v>
      </c>
      <c r="N33" s="93">
        <f t="shared" ref="N33:U33" si="1">(D33-$B$11)/$B$11</f>
        <v>-0.30963159383939554</v>
      </c>
      <c r="O33" s="93">
        <f t="shared" si="1"/>
        <v>-0.30963159383939554</v>
      </c>
      <c r="P33" s="93">
        <f t="shared" si="1"/>
        <v>-0.30963159383939554</v>
      </c>
      <c r="Q33" s="93">
        <f t="shared" si="1"/>
        <v>-1</v>
      </c>
      <c r="R33" s="93">
        <f t="shared" si="1"/>
        <v>-1</v>
      </c>
      <c r="S33" s="93">
        <f t="shared" si="1"/>
        <v>-1</v>
      </c>
      <c r="T33" s="93">
        <f t="shared" si="1"/>
        <v>-1</v>
      </c>
      <c r="U33" s="93">
        <f t="shared" si="1"/>
        <v>-1</v>
      </c>
      <c r="V33" s="78"/>
      <c r="W33" s="78"/>
      <c r="X33" s="92">
        <f>$B$11*(1-0.26)</f>
        <v>1506.645342368153</v>
      </c>
      <c r="Y33" s="92">
        <f>$B$11*(1-0.27)</f>
        <v>1486.2852701739887</v>
      </c>
    </row>
    <row r="34" spans="1:25" x14ac:dyDescent="0.25">
      <c r="A34" s="78">
        <v>2026</v>
      </c>
      <c r="B34" s="78">
        <f>'[1]GHG emissions totals'!B33/10^6</f>
        <v>1378.201286</v>
      </c>
      <c r="C34" s="78">
        <f>'[1]GHG emissions totals'!C33/10^6</f>
        <v>1378.201286</v>
      </c>
      <c r="D34" s="78">
        <f>'[1]GHG emissions totals'!D33/10^6</f>
        <v>1378.201286</v>
      </c>
      <c r="E34" s="78">
        <f>'[1]GHG emissions totals'!E33/10^6</f>
        <v>1378.201286</v>
      </c>
      <c r="F34" s="78">
        <f>'[1]GHG emissions totals'!F33/10^6</f>
        <v>1378.201286</v>
      </c>
      <c r="G34" s="78">
        <f>'[1]GHG emissions totals'!G33/10^6</f>
        <v>0</v>
      </c>
      <c r="H34" s="78">
        <f>'[1]GHG emissions totals'!H33/10^6</f>
        <v>0</v>
      </c>
      <c r="I34" s="78">
        <f>'[1]GHG emissions totals'!I33/10^6</f>
        <v>0</v>
      </c>
      <c r="J34" s="78">
        <f>'[1]GHG emissions totals'!J33/10^6</f>
        <v>0</v>
      </c>
      <c r="K34" s="78">
        <f>'[1]GHG emissions totals'!K33/10^6</f>
        <v>0</v>
      </c>
      <c r="L34" s="78">
        <f t="shared" si="0"/>
        <v>1689.8859921156309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x14ac:dyDescent="0.25">
      <c r="A35" s="78">
        <v>2027</v>
      </c>
      <c r="B35" s="78">
        <f>'[1]GHG emissions totals'!B34/10^6</f>
        <v>1350.345292</v>
      </c>
      <c r="C35" s="78">
        <f>'[1]GHG emissions totals'!C34/10^6</f>
        <v>1348.3436959999999</v>
      </c>
      <c r="D35" s="78">
        <f>'[1]GHG emissions totals'!D34/10^6</f>
        <v>1347.6942200000001</v>
      </c>
      <c r="E35" s="78">
        <f>'[1]GHG emissions totals'!E34/10^6</f>
        <v>1346.8697520000001</v>
      </c>
      <c r="F35" s="78">
        <f>'[1]GHG emissions totals'!F34/10^6</f>
        <v>1345.9466420000001</v>
      </c>
      <c r="G35" s="78">
        <f>'[1]GHG emissions totals'!G34/10^6</f>
        <v>0</v>
      </c>
      <c r="H35" s="78">
        <f>'[1]GHG emissions totals'!H34/10^6</f>
        <v>0</v>
      </c>
      <c r="I35" s="78">
        <f>'[1]GHG emissions totals'!I34/10^6</f>
        <v>0</v>
      </c>
      <c r="J35" s="78">
        <f>'[1]GHG emissions totals'!J34/10^6</f>
        <v>0</v>
      </c>
      <c r="K35" s="78">
        <f>'[1]GHG emissions totals'!K34/10^6</f>
        <v>0</v>
      </c>
      <c r="L35" s="78">
        <f t="shared" si="0"/>
        <v>1689.8859921156309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x14ac:dyDescent="0.25">
      <c r="A36" s="78">
        <v>2028</v>
      </c>
      <c r="B36" s="78">
        <f>'[1]GHG emissions totals'!B35/10^6</f>
        <v>1319.186281</v>
      </c>
      <c r="C36" s="78">
        <f>'[1]GHG emissions totals'!C35/10^6</f>
        <v>1315.1448889999999</v>
      </c>
      <c r="D36" s="78">
        <f>'[1]GHG emissions totals'!D35/10^6</f>
        <v>1313.6398369999999</v>
      </c>
      <c r="E36" s="78">
        <f>'[1]GHG emissions totals'!E35/10^6</f>
        <v>1311.746453</v>
      </c>
      <c r="F36" s="78">
        <f>'[1]GHG emissions totals'!F35/10^6</f>
        <v>1307.8470950000001</v>
      </c>
      <c r="G36" s="78">
        <f>'[1]GHG emissions totals'!G35/10^6</f>
        <v>0</v>
      </c>
      <c r="H36" s="78">
        <f>'[1]GHG emissions totals'!H35/10^6</f>
        <v>0</v>
      </c>
      <c r="I36" s="78">
        <f>'[1]GHG emissions totals'!I35/10^6</f>
        <v>0</v>
      </c>
      <c r="J36" s="78">
        <f>'[1]GHG emissions totals'!J35/10^6</f>
        <v>0</v>
      </c>
      <c r="K36" s="78">
        <f>'[1]GHG emissions totals'!K35/10^6</f>
        <v>0</v>
      </c>
      <c r="L36" s="78">
        <f t="shared" si="0"/>
        <v>1689.8859921156309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x14ac:dyDescent="0.25">
      <c r="A37" s="78">
        <v>2029</v>
      </c>
      <c r="B37" s="78">
        <f>'[1]GHG emissions totals'!B36/10^6</f>
        <v>1287.335417</v>
      </c>
      <c r="C37" s="78">
        <f>'[1]GHG emissions totals'!C36/10^6</f>
        <v>1281.2478410000001</v>
      </c>
      <c r="D37" s="78">
        <f>'[1]GHG emissions totals'!D36/10^6</f>
        <v>1278.8794499999999</v>
      </c>
      <c r="E37" s="78">
        <f>'[1]GHG emissions totals'!E36/10^6</f>
        <v>1275.835411</v>
      </c>
      <c r="F37" s="78">
        <f>'[1]GHG emissions totals'!F36/10^6</f>
        <v>1268.2106409999999</v>
      </c>
      <c r="G37" s="78">
        <f>'[1]GHG emissions totals'!G36/10^6</f>
        <v>0</v>
      </c>
      <c r="H37" s="78">
        <f>'[1]GHG emissions totals'!H36/10^6</f>
        <v>0</v>
      </c>
      <c r="I37" s="78">
        <f>'[1]GHG emissions totals'!I36/10^6</f>
        <v>0</v>
      </c>
      <c r="J37" s="78">
        <f>'[1]GHG emissions totals'!J36/10^6</f>
        <v>0</v>
      </c>
      <c r="K37" s="78">
        <f>'[1]GHG emissions totals'!K36/10^6</f>
        <v>0</v>
      </c>
      <c r="L37" s="78">
        <f t="shared" si="0"/>
        <v>1689.8859921156309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x14ac:dyDescent="0.25">
      <c r="A38" s="78">
        <v>2030</v>
      </c>
      <c r="B38" s="78">
        <f>'[1]GHG emissions totals'!B37/10^6</f>
        <v>1255.016314</v>
      </c>
      <c r="C38" s="78">
        <f>'[1]GHG emissions totals'!C37/10^6</f>
        <v>1247.695755</v>
      </c>
      <c r="D38" s="78">
        <f>'[1]GHG emissions totals'!D37/10^6</f>
        <v>1244.407635</v>
      </c>
      <c r="E38" s="78">
        <f>'[1]GHG emissions totals'!E37/10^6</f>
        <v>1239.312925</v>
      </c>
      <c r="F38" s="78">
        <f>'[1]GHG emissions totals'!F37/10^6</f>
        <v>1226.146156</v>
      </c>
      <c r="G38" s="78">
        <f>'[1]GHG emissions totals'!G37/10^6</f>
        <v>0</v>
      </c>
      <c r="H38" s="78">
        <f>'[1]GHG emissions totals'!H37/10^6</f>
        <v>0</v>
      </c>
      <c r="I38" s="78">
        <f>'[1]GHG emissions totals'!I37/10^6</f>
        <v>0</v>
      </c>
      <c r="J38" s="78">
        <f>'[1]GHG emissions totals'!J37/10^6</f>
        <v>0</v>
      </c>
      <c r="K38" s="78">
        <f>'[1]GHG emissions totals'!K37/10^6</f>
        <v>0</v>
      </c>
      <c r="L38" s="78">
        <f t="shared" si="0"/>
        <v>1689.8859921156309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x14ac:dyDescent="0.25">
      <c r="A39" s="78">
        <v>2031</v>
      </c>
      <c r="B39" s="78">
        <f>'[1]GHG emissions totals'!B38/10^6</f>
        <v>1220.5613069999999</v>
      </c>
      <c r="C39" s="78">
        <f>'[1]GHG emissions totals'!C38/10^6</f>
        <v>1211.959298</v>
      </c>
      <c r="D39" s="78">
        <f>'[1]GHG emissions totals'!D38/10^6</f>
        <v>1207.8107230000001</v>
      </c>
      <c r="E39" s="78">
        <f>'[1]GHG emissions totals'!E38/10^6</f>
        <v>1200.4573089999999</v>
      </c>
      <c r="F39" s="78">
        <f>'[1]GHG emissions totals'!F38/10^6</f>
        <v>1179.7894719999999</v>
      </c>
      <c r="G39" s="78">
        <f>'[1]GHG emissions totals'!G38/10^6</f>
        <v>0</v>
      </c>
      <c r="H39" s="78">
        <f>'[1]GHG emissions totals'!H38/10^6</f>
        <v>0</v>
      </c>
      <c r="I39" s="78">
        <f>'[1]GHG emissions totals'!I38/10^6</f>
        <v>0</v>
      </c>
      <c r="J39" s="78">
        <f>'[1]GHG emissions totals'!J38/10^6</f>
        <v>0</v>
      </c>
      <c r="K39" s="78">
        <f>'[1]GHG emissions totals'!K38/10^6</f>
        <v>0</v>
      </c>
      <c r="L39" s="78">
        <f t="shared" si="0"/>
        <v>1689.8859921156309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x14ac:dyDescent="0.25">
      <c r="A40" s="78">
        <v>2032</v>
      </c>
      <c r="B40" s="78">
        <f>'[1]GHG emissions totals'!B39/10^6</f>
        <v>1183.348667</v>
      </c>
      <c r="C40" s="78">
        <f>'[1]GHG emissions totals'!C39/10^6</f>
        <v>1173.4455210000001</v>
      </c>
      <c r="D40" s="78">
        <f>'[1]GHG emissions totals'!D39/10^6</f>
        <v>1168.385358</v>
      </c>
      <c r="E40" s="78">
        <f>'[1]GHG emissions totals'!E39/10^6</f>
        <v>1159.085859</v>
      </c>
      <c r="F40" s="78">
        <f>'[1]GHG emissions totals'!F39/10^6</f>
        <v>1129.156551</v>
      </c>
      <c r="G40" s="78">
        <f>'[1]GHG emissions totals'!G39/10^6</f>
        <v>0</v>
      </c>
      <c r="H40" s="78">
        <f>'[1]GHG emissions totals'!H39/10^6</f>
        <v>0</v>
      </c>
      <c r="I40" s="78">
        <f>'[1]GHG emissions totals'!I39/10^6</f>
        <v>0</v>
      </c>
      <c r="J40" s="78">
        <f>'[1]GHG emissions totals'!J39/10^6</f>
        <v>0</v>
      </c>
      <c r="K40" s="78">
        <f>'[1]GHG emissions totals'!K39/10^6</f>
        <v>0</v>
      </c>
      <c r="L40" s="78">
        <f t="shared" si="0"/>
        <v>1689.8859921156309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x14ac:dyDescent="0.25">
      <c r="A41" s="78">
        <v>2033</v>
      </c>
      <c r="B41" s="78">
        <f>'[1]GHG emissions totals'!B40/10^6</f>
        <v>1145.2465460000001</v>
      </c>
      <c r="C41" s="78">
        <f>'[1]GHG emissions totals'!C40/10^6</f>
        <v>1135.019687</v>
      </c>
      <c r="D41" s="78">
        <f>'[1]GHG emissions totals'!D40/10^6</f>
        <v>1129.552473</v>
      </c>
      <c r="E41" s="78">
        <f>'[1]GHG emissions totals'!E40/10^6</f>
        <v>1117.7704040000001</v>
      </c>
      <c r="F41" s="78">
        <f>'[1]GHG emissions totals'!F40/10^6</f>
        <v>1078.4874440000001</v>
      </c>
      <c r="G41" s="78">
        <f>'[1]GHG emissions totals'!G40/10^6</f>
        <v>0</v>
      </c>
      <c r="H41" s="78">
        <f>'[1]GHG emissions totals'!H40/10^6</f>
        <v>0</v>
      </c>
      <c r="I41" s="78">
        <f>'[1]GHG emissions totals'!I40/10^6</f>
        <v>0</v>
      </c>
      <c r="J41" s="78">
        <f>'[1]GHG emissions totals'!J40/10^6</f>
        <v>0</v>
      </c>
      <c r="K41" s="78">
        <f>'[1]GHG emissions totals'!K40/10^6</f>
        <v>0</v>
      </c>
      <c r="L41" s="78">
        <f t="shared" si="0"/>
        <v>1689.8859921156309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x14ac:dyDescent="0.25">
      <c r="A42" s="78">
        <v>2034</v>
      </c>
      <c r="B42" s="78">
        <f>'[1]GHG emissions totals'!B41/10^6</f>
        <v>1107.353971</v>
      </c>
      <c r="C42" s="78">
        <f>'[1]GHG emissions totals'!C41/10^6</f>
        <v>1097.130944</v>
      </c>
      <c r="D42" s="78">
        <f>'[1]GHG emissions totals'!D41/10^6</f>
        <v>1091.2312079999999</v>
      </c>
      <c r="E42" s="78">
        <f>'[1]GHG emissions totals'!E41/10^6</f>
        <v>1076.7623129999999</v>
      </c>
      <c r="F42" s="78">
        <f>'[1]GHG emissions totals'!F41/10^6</f>
        <v>1028.623012</v>
      </c>
      <c r="G42" s="78">
        <f>'[1]GHG emissions totals'!G41/10^6</f>
        <v>0</v>
      </c>
      <c r="H42" s="78">
        <f>'[1]GHG emissions totals'!H41/10^6</f>
        <v>0</v>
      </c>
      <c r="I42" s="78">
        <f>'[1]GHG emissions totals'!I41/10^6</f>
        <v>0</v>
      </c>
      <c r="J42" s="78">
        <f>'[1]GHG emissions totals'!J41/10^6</f>
        <v>0</v>
      </c>
      <c r="K42" s="78">
        <f>'[1]GHG emissions totals'!K41/10^6</f>
        <v>0</v>
      </c>
      <c r="L42" s="78">
        <f t="shared" si="0"/>
        <v>1689.8859921156309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x14ac:dyDescent="0.25">
      <c r="A43" s="78">
        <v>2035</v>
      </c>
      <c r="B43" s="78">
        <f>'[1]GHG emissions totals'!B42/10^6</f>
        <v>1070.3238610000001</v>
      </c>
      <c r="C43" s="78">
        <f>'[1]GHG emissions totals'!C42/10^6</f>
        <v>1060.130322</v>
      </c>
      <c r="D43" s="78">
        <f>'[1]GHG emissions totals'!D42/10^6</f>
        <v>1053.86268</v>
      </c>
      <c r="E43" s="78">
        <f>'[1]GHG emissions totals'!E42/10^6</f>
        <v>1036.9387429999999</v>
      </c>
      <c r="F43" s="78">
        <f>'[1]GHG emissions totals'!F42/10^6</f>
        <v>980.2607332</v>
      </c>
      <c r="G43" s="78">
        <f>'[1]GHG emissions totals'!G42/10^6</f>
        <v>0</v>
      </c>
      <c r="H43" s="78">
        <f>'[1]GHG emissions totals'!H42/10^6</f>
        <v>0</v>
      </c>
      <c r="I43" s="78">
        <f>'[1]GHG emissions totals'!I42/10^6</f>
        <v>0</v>
      </c>
      <c r="J43" s="78">
        <f>'[1]GHG emissions totals'!J42/10^6</f>
        <v>0</v>
      </c>
      <c r="K43" s="78">
        <f>'[1]GHG emissions totals'!K42/10^6</f>
        <v>0</v>
      </c>
      <c r="L43" s="78">
        <f t="shared" si="0"/>
        <v>1689.8859921156309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5">
      <c r="A44" s="78">
        <v>2036</v>
      </c>
      <c r="B44" s="78">
        <f>'[1]GHG emissions totals'!B43/10^6</f>
        <v>1034.3978830000001</v>
      </c>
      <c r="C44" s="78">
        <f>'[1]GHG emissions totals'!C43/10^6</f>
        <v>1024.0478880000001</v>
      </c>
      <c r="D44" s="78">
        <f>'[1]GHG emissions totals'!D43/10^6</f>
        <v>1017.624049</v>
      </c>
      <c r="E44" s="78">
        <f>'[1]GHG emissions totals'!E43/10^6</f>
        <v>998.07463770000004</v>
      </c>
      <c r="F44" s="78">
        <f>'[1]GHG emissions totals'!F43/10^6</f>
        <v>933.04488929999991</v>
      </c>
      <c r="G44" s="78">
        <f>'[1]GHG emissions totals'!G43/10^6</f>
        <v>0</v>
      </c>
      <c r="H44" s="78">
        <f>'[1]GHG emissions totals'!H43/10^6</f>
        <v>0</v>
      </c>
      <c r="I44" s="78">
        <f>'[1]GHG emissions totals'!I43/10^6</f>
        <v>0</v>
      </c>
      <c r="J44" s="78">
        <f>'[1]GHG emissions totals'!J43/10^6</f>
        <v>0</v>
      </c>
      <c r="K44" s="78">
        <f>'[1]GHG emissions totals'!K43/10^6</f>
        <v>0</v>
      </c>
      <c r="L44" s="78">
        <f t="shared" si="0"/>
        <v>1689.8859921156309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" x14ac:dyDescent="0.25">
      <c r="A45" s="78">
        <v>2037</v>
      </c>
      <c r="B45" s="78">
        <f>'[1]GHG emissions totals'!B44/10^6</f>
        <v>999.13223470000003</v>
      </c>
      <c r="C45" s="78">
        <f>'[1]GHG emissions totals'!C44/10^6</f>
        <v>988.89733699999999</v>
      </c>
      <c r="D45" s="78">
        <f>'[1]GHG emissions totals'!D44/10^6</f>
        <v>982.31953129999999</v>
      </c>
      <c r="E45" s="78">
        <f>'[1]GHG emissions totals'!E44/10^6</f>
        <v>960.60239660000002</v>
      </c>
      <c r="F45" s="78">
        <f>'[1]GHG emissions totals'!F44/10^6</f>
        <v>887.53425809999999</v>
      </c>
      <c r="G45" s="78">
        <f>'[1]GHG emissions totals'!G44/10^6</f>
        <v>0</v>
      </c>
      <c r="H45" s="78">
        <f>'[1]GHG emissions totals'!H44/10^6</f>
        <v>0</v>
      </c>
      <c r="I45" s="78">
        <f>'[1]GHG emissions totals'!I44/10^6</f>
        <v>0</v>
      </c>
      <c r="J45" s="78">
        <f>'[1]GHG emissions totals'!J44/10^6</f>
        <v>0</v>
      </c>
      <c r="K45" s="78">
        <f>'[1]GHG emissions totals'!K44/10^6</f>
        <v>0</v>
      </c>
      <c r="L45" s="78">
        <f t="shared" si="0"/>
        <v>1689.8859921156309</v>
      </c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x14ac:dyDescent="0.25">
      <c r="A46" s="78">
        <v>2038</v>
      </c>
      <c r="B46" s="78">
        <f>'[1]GHG emissions totals'!B45/10^6</f>
        <v>965.85901510000008</v>
      </c>
      <c r="C46" s="78">
        <f>'[1]GHG emissions totals'!C45/10^6</f>
        <v>955.98711220000007</v>
      </c>
      <c r="D46" s="78">
        <f>'[1]GHG emissions totals'!D45/10^6</f>
        <v>949.46892360000004</v>
      </c>
      <c r="E46" s="78">
        <f>'[1]GHG emissions totals'!E45/10^6</f>
        <v>925.63166899999999</v>
      </c>
      <c r="F46" s="78">
        <f>'[1]GHG emissions totals'!F45/10^6</f>
        <v>845.06954529999996</v>
      </c>
      <c r="G46" s="78">
        <f>'[1]GHG emissions totals'!G45/10^6</f>
        <v>0</v>
      </c>
      <c r="H46" s="78">
        <f>'[1]GHG emissions totals'!H45/10^6</f>
        <v>0</v>
      </c>
      <c r="I46" s="78">
        <f>'[1]GHG emissions totals'!I45/10^6</f>
        <v>0</v>
      </c>
      <c r="J46" s="78">
        <f>'[1]GHG emissions totals'!J45/10^6</f>
        <v>0</v>
      </c>
      <c r="K46" s="78">
        <f>'[1]GHG emissions totals'!K45/10^6</f>
        <v>0</v>
      </c>
      <c r="L46" s="78">
        <f t="shared" si="0"/>
        <v>1689.8859921156309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x14ac:dyDescent="0.25">
      <c r="A47" s="78">
        <v>2039</v>
      </c>
      <c r="B47" s="78">
        <f>'[1]GHG emissions totals'!B46/10^6</f>
        <v>933.60479370000007</v>
      </c>
      <c r="C47" s="78">
        <f>'[1]GHG emissions totals'!C46/10^6</f>
        <v>923.82390020000003</v>
      </c>
      <c r="D47" s="78">
        <f>'[1]GHG emissions totals'!D46/10^6</f>
        <v>916.5170243</v>
      </c>
      <c r="E47" s="78">
        <f>'[1]GHG emissions totals'!E46/10^6</f>
        <v>891.3083848</v>
      </c>
      <c r="F47" s="78">
        <f>'[1]GHG emissions totals'!F46/10^6</f>
        <v>804.34359560000007</v>
      </c>
      <c r="G47" s="78">
        <f>'[1]GHG emissions totals'!G46/10^6</f>
        <v>0</v>
      </c>
      <c r="H47" s="78">
        <f>'[1]GHG emissions totals'!H46/10^6</f>
        <v>0</v>
      </c>
      <c r="I47" s="78">
        <f>'[1]GHG emissions totals'!I46/10^6</f>
        <v>0</v>
      </c>
      <c r="J47" s="78">
        <f>'[1]GHG emissions totals'!J46/10^6</f>
        <v>0</v>
      </c>
      <c r="K47" s="78">
        <f>'[1]GHG emissions totals'!K46/10^6</f>
        <v>0</v>
      </c>
      <c r="L47" s="78">
        <f t="shared" si="0"/>
        <v>1689.8859921156309</v>
      </c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x14ac:dyDescent="0.25">
      <c r="A48" s="78">
        <v>2040</v>
      </c>
      <c r="B48" s="78">
        <f>'[1]GHG emissions totals'!B47/10^6</f>
        <v>900.77308760000005</v>
      </c>
      <c r="C48" s="78">
        <f>'[1]GHG emissions totals'!C47/10^6</f>
        <v>890.66463920000001</v>
      </c>
      <c r="D48" s="78">
        <f>'[1]GHG emissions totals'!D47/10^6</f>
        <v>882.52448120000008</v>
      </c>
      <c r="E48" s="78">
        <f>'[1]GHG emissions totals'!E47/10^6</f>
        <v>856.44068000000004</v>
      </c>
      <c r="F48" s="78">
        <f>'[1]GHG emissions totals'!F47/10^6</f>
        <v>764.4098747999999</v>
      </c>
      <c r="G48" s="78">
        <f>'[1]GHG emissions totals'!G47/10^6</f>
        <v>0</v>
      </c>
      <c r="H48" s="78">
        <f>'[1]GHG emissions totals'!H47/10^6</f>
        <v>0</v>
      </c>
      <c r="I48" s="78">
        <f>'[1]GHG emissions totals'!I47/10^6</f>
        <v>0</v>
      </c>
      <c r="J48" s="78">
        <f>'[1]GHG emissions totals'!J47/10^6</f>
        <v>0</v>
      </c>
      <c r="K48" s="78">
        <f>'[1]GHG emissions totals'!K47/10^6</f>
        <v>0</v>
      </c>
      <c r="L48" s="78">
        <f t="shared" si="0"/>
        <v>1689.8859921156309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x14ac:dyDescent="0.25">
      <c r="A49" s="78">
        <v>2041</v>
      </c>
      <c r="B49" s="78">
        <f>'[1]GHG emissions totals'!B48/10^6</f>
        <v>870.55965179999998</v>
      </c>
      <c r="C49" s="78">
        <f>'[1]GHG emissions totals'!C48/10^6</f>
        <v>860.48662360000003</v>
      </c>
      <c r="D49" s="78">
        <f>'[1]GHG emissions totals'!D48/10^6</f>
        <v>851.06952349999995</v>
      </c>
      <c r="E49" s="78">
        <f>'[1]GHG emissions totals'!E48/10^6</f>
        <v>824.71149449999996</v>
      </c>
      <c r="F49" s="78">
        <f>'[1]GHG emissions totals'!F48/10^6</f>
        <v>728.72396589999994</v>
      </c>
      <c r="G49" s="78">
        <f>'[1]GHG emissions totals'!G48/10^6</f>
        <v>0</v>
      </c>
      <c r="H49" s="78">
        <f>'[1]GHG emissions totals'!H48/10^6</f>
        <v>0</v>
      </c>
      <c r="I49" s="78">
        <f>'[1]GHG emissions totals'!I48/10^6</f>
        <v>0</v>
      </c>
      <c r="J49" s="78">
        <f>'[1]GHG emissions totals'!J48/10^6</f>
        <v>0</v>
      </c>
      <c r="K49" s="78">
        <f>'[1]GHG emissions totals'!K48/10^6</f>
        <v>0</v>
      </c>
      <c r="L49" s="78">
        <f t="shared" si="0"/>
        <v>1689.8859921156309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x14ac:dyDescent="0.25">
      <c r="A50" s="78">
        <v>2042</v>
      </c>
      <c r="B50" s="78">
        <f>'[1]GHG emissions totals'!B49/10^6</f>
        <v>841.71379779999995</v>
      </c>
      <c r="C50" s="78">
        <f>'[1]GHG emissions totals'!C49/10^6</f>
        <v>831.65200879999998</v>
      </c>
      <c r="D50" s="78">
        <f>'[1]GHG emissions totals'!D49/10^6</f>
        <v>821.33575729999995</v>
      </c>
      <c r="E50" s="78">
        <f>'[1]GHG emissions totals'!E49/10^6</f>
        <v>794.48068679999994</v>
      </c>
      <c r="F50" s="78">
        <f>'[1]GHG emissions totals'!F49/10^6</f>
        <v>695.63944060000006</v>
      </c>
      <c r="G50" s="78">
        <f>'[1]GHG emissions totals'!G49/10^6</f>
        <v>0</v>
      </c>
      <c r="H50" s="78">
        <f>'[1]GHG emissions totals'!H49/10^6</f>
        <v>0</v>
      </c>
      <c r="I50" s="78">
        <f>'[1]GHG emissions totals'!I49/10^6</f>
        <v>0</v>
      </c>
      <c r="J50" s="78">
        <f>'[1]GHG emissions totals'!J49/10^6</f>
        <v>0</v>
      </c>
      <c r="K50" s="78">
        <f>'[1]GHG emissions totals'!K49/10^6</f>
        <v>0</v>
      </c>
      <c r="L50" s="78">
        <f t="shared" si="0"/>
        <v>1689.8859921156309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x14ac:dyDescent="0.25">
      <c r="A51" s="78">
        <v>2043</v>
      </c>
      <c r="B51" s="78">
        <f>'[1]GHG emissions totals'!B50/10^6</f>
        <v>814.25822679999999</v>
      </c>
      <c r="C51" s="78">
        <f>'[1]GHG emissions totals'!C50/10^6</f>
        <v>804.42093920000002</v>
      </c>
      <c r="D51" s="78">
        <f>'[1]GHG emissions totals'!D50/10^6</f>
        <v>793.35511359999998</v>
      </c>
      <c r="E51" s="78">
        <f>'[1]GHG emissions totals'!E50/10^6</f>
        <v>766.22487520000004</v>
      </c>
      <c r="F51" s="78">
        <f>'[1]GHG emissions totals'!F50/10^6</f>
        <v>665.39433829999996</v>
      </c>
      <c r="G51" s="78">
        <f>'[1]GHG emissions totals'!G50/10^6</f>
        <v>0</v>
      </c>
      <c r="H51" s="78">
        <f>'[1]GHG emissions totals'!H50/10^6</f>
        <v>0</v>
      </c>
      <c r="I51" s="78">
        <f>'[1]GHG emissions totals'!I50/10^6</f>
        <v>0</v>
      </c>
      <c r="J51" s="78">
        <f>'[1]GHG emissions totals'!J50/10^6</f>
        <v>0</v>
      </c>
      <c r="K51" s="78">
        <f>'[1]GHG emissions totals'!K50/10^6</f>
        <v>0</v>
      </c>
      <c r="L51" s="78">
        <f t="shared" si="0"/>
        <v>1689.8859921156309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x14ac:dyDescent="0.25">
      <c r="A52" s="78">
        <v>2044</v>
      </c>
      <c r="B52" s="78">
        <f>'[1]GHG emissions totals'!B51/10^6</f>
        <v>786.66332310000007</v>
      </c>
      <c r="C52" s="78">
        <f>'[1]GHG emissions totals'!C51/10^6</f>
        <v>776.92325649999998</v>
      </c>
      <c r="D52" s="78">
        <f>'[1]GHG emissions totals'!D51/10^6</f>
        <v>764.77969870000004</v>
      </c>
      <c r="E52" s="78">
        <f>'[1]GHG emissions totals'!E51/10^6</f>
        <v>737.91822149999996</v>
      </c>
      <c r="F52" s="78">
        <f>'[1]GHG emissions totals'!F51/10^6</f>
        <v>635.22643620000008</v>
      </c>
      <c r="G52" s="78">
        <f>'[1]GHG emissions totals'!G51/10^6</f>
        <v>0</v>
      </c>
      <c r="H52" s="78">
        <f>'[1]GHG emissions totals'!H51/10^6</f>
        <v>0</v>
      </c>
      <c r="I52" s="78">
        <f>'[1]GHG emissions totals'!I51/10^6</f>
        <v>0</v>
      </c>
      <c r="J52" s="78">
        <f>'[1]GHG emissions totals'!J51/10^6</f>
        <v>0</v>
      </c>
      <c r="K52" s="78">
        <f>'[1]GHG emissions totals'!K51/10^6</f>
        <v>0</v>
      </c>
      <c r="L52" s="78">
        <f t="shared" si="0"/>
        <v>1689.8859921156309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x14ac:dyDescent="0.25">
      <c r="A53" s="78">
        <v>2045</v>
      </c>
      <c r="B53" s="78">
        <f>'[1]GHG emissions totals'!B52/10^6</f>
        <v>757.10212339999998</v>
      </c>
      <c r="C53" s="78">
        <f>'[1]GHG emissions totals'!C52/10^6</f>
        <v>748.47140100000001</v>
      </c>
      <c r="D53" s="78">
        <f>'[1]GHG emissions totals'!D52/10^6</f>
        <v>735.71831479999992</v>
      </c>
      <c r="E53" s="78">
        <f>'[1]GHG emissions totals'!E52/10^6</f>
        <v>709.655934</v>
      </c>
      <c r="F53" s="78">
        <f>'[1]GHG emissions totals'!F52/10^6</f>
        <v>606.3962894</v>
      </c>
      <c r="G53" s="78">
        <f>'[1]GHG emissions totals'!G52/10^6</f>
        <v>0</v>
      </c>
      <c r="H53" s="78">
        <f>'[1]GHG emissions totals'!H52/10^6</f>
        <v>0</v>
      </c>
      <c r="I53" s="78">
        <f>'[1]GHG emissions totals'!I52/10^6</f>
        <v>0</v>
      </c>
      <c r="J53" s="78">
        <f>'[1]GHG emissions totals'!J52/10^6</f>
        <v>0</v>
      </c>
      <c r="K53" s="78">
        <f>'[1]GHG emissions totals'!K52/10^6</f>
        <v>0</v>
      </c>
      <c r="L53" s="78">
        <f t="shared" si="0"/>
        <v>1689.8859921156309</v>
      </c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x14ac:dyDescent="0.25">
      <c r="A54" s="78">
        <v>2046</v>
      </c>
      <c r="B54" s="78">
        <f>'[1]GHG emissions totals'!B53/10^6</f>
        <v>726.73130739999999</v>
      </c>
      <c r="C54" s="78">
        <f>'[1]GHG emissions totals'!C53/10^6</f>
        <v>719.56659939999997</v>
      </c>
      <c r="D54" s="78">
        <f>'[1]GHG emissions totals'!D53/10^6</f>
        <v>706.77873929999998</v>
      </c>
      <c r="E54" s="78">
        <f>'[1]GHG emissions totals'!E53/10^6</f>
        <v>680.56246179999994</v>
      </c>
      <c r="F54" s="78">
        <f>'[1]GHG emissions totals'!F53/10^6</f>
        <v>579.50555179999992</v>
      </c>
      <c r="G54" s="78">
        <f>'[1]GHG emissions totals'!G53/10^6</f>
        <v>0</v>
      </c>
      <c r="H54" s="78">
        <f>'[1]GHG emissions totals'!H53/10^6</f>
        <v>0</v>
      </c>
      <c r="I54" s="78">
        <f>'[1]GHG emissions totals'!I53/10^6</f>
        <v>0</v>
      </c>
      <c r="J54" s="78">
        <f>'[1]GHG emissions totals'!J53/10^6</f>
        <v>0</v>
      </c>
      <c r="K54" s="78">
        <f>'[1]GHG emissions totals'!K53/10^6</f>
        <v>0</v>
      </c>
      <c r="L54" s="78">
        <f t="shared" si="0"/>
        <v>1689.8859921156309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x14ac:dyDescent="0.25">
      <c r="A55" s="78">
        <v>2047</v>
      </c>
      <c r="B55" s="78">
        <f>'[1]GHG emissions totals'!B54/10^6</f>
        <v>697.17213320000008</v>
      </c>
      <c r="C55" s="78">
        <f>'[1]GHG emissions totals'!C54/10^6</f>
        <v>691.4945894</v>
      </c>
      <c r="D55" s="78">
        <f>'[1]GHG emissions totals'!D54/10^6</f>
        <v>678.63116820000005</v>
      </c>
      <c r="E55" s="78">
        <f>'[1]GHG emissions totals'!E54/10^6</f>
        <v>652.40244840000003</v>
      </c>
      <c r="F55" s="78">
        <f>'[1]GHG emissions totals'!F54/10^6</f>
        <v>553.96237259999998</v>
      </c>
      <c r="G55" s="78">
        <f>'[1]GHG emissions totals'!G54/10^6</f>
        <v>0</v>
      </c>
      <c r="H55" s="78">
        <f>'[1]GHG emissions totals'!H54/10^6</f>
        <v>0</v>
      </c>
      <c r="I55" s="78">
        <f>'[1]GHG emissions totals'!I54/10^6</f>
        <v>0</v>
      </c>
      <c r="J55" s="78">
        <f>'[1]GHG emissions totals'!J54/10^6</f>
        <v>0</v>
      </c>
      <c r="K55" s="78">
        <f>'[1]GHG emissions totals'!K54/10^6</f>
        <v>0</v>
      </c>
      <c r="L55" s="78">
        <f t="shared" si="0"/>
        <v>1689.8859921156309</v>
      </c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x14ac:dyDescent="0.25">
      <c r="A56" s="78">
        <v>2048</v>
      </c>
      <c r="B56" s="78">
        <f>'[1]GHG emissions totals'!B55/10^6</f>
        <v>668.74371250000002</v>
      </c>
      <c r="C56" s="78">
        <f>'[1]GHG emissions totals'!C55/10^6</f>
        <v>664.50773849999996</v>
      </c>
      <c r="D56" s="78">
        <f>'[1]GHG emissions totals'!D55/10^6</f>
        <v>651.64891499999999</v>
      </c>
      <c r="E56" s="78">
        <f>'[1]GHG emissions totals'!E55/10^6</f>
        <v>625.11557429999993</v>
      </c>
      <c r="F56" s="78">
        <f>'[1]GHG emissions totals'!F55/10^6</f>
        <v>529.69606150000004</v>
      </c>
      <c r="G56" s="78">
        <f>'[1]GHG emissions totals'!G55/10^6</f>
        <v>0</v>
      </c>
      <c r="H56" s="78">
        <f>'[1]GHG emissions totals'!H55/10^6</f>
        <v>0</v>
      </c>
      <c r="I56" s="78">
        <f>'[1]GHG emissions totals'!I55/10^6</f>
        <v>0</v>
      </c>
      <c r="J56" s="78">
        <f>'[1]GHG emissions totals'!J55/10^6</f>
        <v>0</v>
      </c>
      <c r="K56" s="78">
        <f>'[1]GHG emissions totals'!K55/10^6</f>
        <v>0</v>
      </c>
      <c r="L56" s="78">
        <f t="shared" si="0"/>
        <v>1689.8859921156309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x14ac:dyDescent="0.25">
      <c r="A57" s="78">
        <v>2049</v>
      </c>
      <c r="B57" s="78">
        <f>'[1]GHG emissions totals'!B56/10^6</f>
        <v>638.86208079999994</v>
      </c>
      <c r="C57" s="78">
        <f>'[1]GHG emissions totals'!C56/10^6</f>
        <v>635.88303770000005</v>
      </c>
      <c r="D57" s="78">
        <f>'[1]GHG emissions totals'!D56/10^6</f>
        <v>623.18069370000001</v>
      </c>
      <c r="E57" s="78">
        <f>'[1]GHG emissions totals'!E56/10^6</f>
        <v>596.73757069999999</v>
      </c>
      <c r="F57" s="78">
        <f>'[1]GHG emissions totals'!F56/10^6</f>
        <v>505.71153570000001</v>
      </c>
      <c r="G57" s="78">
        <f>'[1]GHG emissions totals'!G56/10^6</f>
        <v>0</v>
      </c>
      <c r="H57" s="78">
        <f>'[1]GHG emissions totals'!H56/10^6</f>
        <v>0</v>
      </c>
      <c r="I57" s="78">
        <f>'[1]GHG emissions totals'!I56/10^6</f>
        <v>0</v>
      </c>
      <c r="J57" s="78">
        <f>'[1]GHG emissions totals'!J56/10^6</f>
        <v>0</v>
      </c>
      <c r="K57" s="78">
        <f>'[1]GHG emissions totals'!K56/10^6</f>
        <v>0</v>
      </c>
      <c r="L57" s="78">
        <f t="shared" si="0"/>
        <v>1689.8859921156309</v>
      </c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" x14ac:dyDescent="0.25">
      <c r="A58" s="78">
        <v>2050</v>
      </c>
      <c r="B58" s="78">
        <f>'[1]GHG emissions totals'!B57/10^6</f>
        <v>608.10330650000003</v>
      </c>
      <c r="C58" s="78">
        <f>'[1]GHG emissions totals'!C57/10^6</f>
        <v>606.14029620000008</v>
      </c>
      <c r="D58" s="78">
        <f>'[1]GHG emissions totals'!D57/10^6</f>
        <v>593.89771800000005</v>
      </c>
      <c r="E58" s="78">
        <f>'[1]GHG emissions totals'!E57/10^6</f>
        <v>567.7226273</v>
      </c>
      <c r="F58" s="78">
        <f>'[1]GHG emissions totals'!F57/10^6</f>
        <v>481.89547019999998</v>
      </c>
      <c r="G58" s="78">
        <f>'[1]GHG emissions totals'!G57/10^6</f>
        <v>0</v>
      </c>
      <c r="H58" s="78">
        <f>'[1]GHG emissions totals'!H57/10^6</f>
        <v>0</v>
      </c>
      <c r="I58" s="78">
        <f>'[1]GHG emissions totals'!I57/10^6</f>
        <v>0</v>
      </c>
      <c r="J58" s="78">
        <f>'[1]GHG emissions totals'!J57/10^6</f>
        <v>0</v>
      </c>
      <c r="K58" s="78">
        <f>'[1]GHG emissions totals'!K57/10^6</f>
        <v>0</v>
      </c>
      <c r="L58" s="78">
        <f t="shared" si="0"/>
        <v>1689.8859921156309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pans="1:25" x14ac:dyDescent="0.25">
      <c r="A59" s="78">
        <v>2051</v>
      </c>
      <c r="B59" s="78">
        <f>'[1]GHG emissions totals'!B58/10^6</f>
        <v>607.79077686554433</v>
      </c>
      <c r="C59" s="78">
        <f>'[1]GHG emissions totals'!C58/10^6</f>
        <v>605.82877543835411</v>
      </c>
      <c r="D59" s="78">
        <f>'[1]GHG emissions totals'!D58/10^6</f>
        <v>593.59248920955167</v>
      </c>
      <c r="E59" s="78">
        <f>'[1]GHG emissions totals'!E58/10^6</f>
        <v>567.43085097961853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x14ac:dyDescent="0.25">
      <c r="A60" s="78">
        <v>2052</v>
      </c>
      <c r="B60" s="78">
        <f>'[1]GHG emissions totals'!B59/10^6</f>
        <v>607.47824723108863</v>
      </c>
      <c r="C60" s="78">
        <f>'[1]GHG emissions totals'!C59/10^6</f>
        <v>605.51725467670826</v>
      </c>
      <c r="D60" s="78">
        <f>'[1]GHG emissions totals'!D59/10^6</f>
        <v>593.2872604191034</v>
      </c>
      <c r="E60" s="78">
        <f>'[1]GHG emissions totals'!E59/10^6</f>
        <v>567.13907465923717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x14ac:dyDescent="0.25">
      <c r="A61" s="78">
        <v>2053</v>
      </c>
      <c r="B61" s="78">
        <f>'[1]GHG emissions totals'!B60/10^6</f>
        <v>607.16571759663293</v>
      </c>
      <c r="C61" s="78">
        <f>'[1]GHG emissions totals'!C60/10^6</f>
        <v>605.2057339150623</v>
      </c>
      <c r="D61" s="78">
        <f>'[1]GHG emissions totals'!D60/10^6</f>
        <v>592.98203162865502</v>
      </c>
      <c r="E61" s="78">
        <f>'[1]GHG emissions totals'!E60/10^6</f>
        <v>566.84729833885569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" x14ac:dyDescent="0.25">
      <c r="A62" s="78">
        <v>2054</v>
      </c>
      <c r="B62" s="78">
        <f>'[1]GHG emissions totals'!B61/10^6</f>
        <v>606.85318796217723</v>
      </c>
      <c r="C62" s="78">
        <f>'[1]GHG emissions totals'!C61/10^6</f>
        <v>604.89421315341644</v>
      </c>
      <c r="D62" s="78">
        <f>'[1]GHG emissions totals'!D61/10^6</f>
        <v>592.67680283820675</v>
      </c>
      <c r="E62" s="78">
        <f>'[1]GHG emissions totals'!E61/10^6</f>
        <v>566.55552201847433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x14ac:dyDescent="0.25">
      <c r="A63" s="78">
        <v>2055</v>
      </c>
      <c r="B63" s="78">
        <f>'[1]GHG emissions totals'!B62/10^6</f>
        <v>606.54065832772164</v>
      </c>
      <c r="C63" s="78">
        <f>'[1]GHG emissions totals'!C62/10^6</f>
        <v>604.58269239177048</v>
      </c>
      <c r="D63" s="78">
        <f>'[1]GHG emissions totals'!D62/10^6</f>
        <v>592.37157404775849</v>
      </c>
      <c r="E63" s="78">
        <f>'[1]GHG emissions totals'!E62/10^6</f>
        <v>566.26374569809298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x14ac:dyDescent="0.25">
      <c r="A64" s="78">
        <v>2056</v>
      </c>
      <c r="B64" s="78">
        <f>'[1]GHG emissions totals'!B63/10^6</f>
        <v>606.22812869326594</v>
      </c>
      <c r="C64" s="78">
        <f>'[1]GHG emissions totals'!C63/10^6</f>
        <v>604.27117163012451</v>
      </c>
      <c r="D64" s="78">
        <f>'[1]GHG emissions totals'!D63/10^6</f>
        <v>592.0663452573101</v>
      </c>
      <c r="E64" s="78">
        <f>'[1]GHG emissions totals'!E63/10^6</f>
        <v>565.9719693777115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x14ac:dyDescent="0.25">
      <c r="A65" s="78">
        <v>2057</v>
      </c>
      <c r="B65" s="78">
        <f>'[1]GHG emissions totals'!B64/10^6</f>
        <v>605.91559905881024</v>
      </c>
      <c r="C65" s="78">
        <f>'[1]GHG emissions totals'!C64/10^6</f>
        <v>603.95965086847866</v>
      </c>
      <c r="D65" s="78">
        <f>'[1]GHG emissions totals'!D64/10^6</f>
        <v>591.76111646686184</v>
      </c>
      <c r="E65" s="78">
        <f>'[1]GHG emissions totals'!E64/10^6</f>
        <v>565.68019305733014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x14ac:dyDescent="0.25">
      <c r="A66" s="78">
        <v>2058</v>
      </c>
      <c r="B66" s="78">
        <f>'[1]GHG emissions totals'!B65/10^6</f>
        <v>605.60306942435454</v>
      </c>
      <c r="C66" s="78">
        <f>'[1]GHG emissions totals'!C65/10^6</f>
        <v>603.6481301068327</v>
      </c>
      <c r="D66" s="78">
        <f>'[1]GHG emissions totals'!D65/10^6</f>
        <v>591.45588767641357</v>
      </c>
      <c r="E66" s="78">
        <f>'[1]GHG emissions totals'!E65/10^6</f>
        <v>565.38841673694878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x14ac:dyDescent="0.25">
      <c r="A67" s="78">
        <v>2059</v>
      </c>
      <c r="B67" s="78">
        <f>'[1]GHG emissions totals'!B66/10^6</f>
        <v>605.29053978989884</v>
      </c>
      <c r="C67" s="78">
        <f>'[1]GHG emissions totals'!C66/10^6</f>
        <v>603.33660934518684</v>
      </c>
      <c r="D67" s="78">
        <f>'[1]GHG emissions totals'!D66/10^6</f>
        <v>591.15065888596519</v>
      </c>
      <c r="E67" s="78">
        <f>'[1]GHG emissions totals'!E66/10^6</f>
        <v>565.09664041656731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x14ac:dyDescent="0.25">
      <c r="A68" s="78">
        <v>2060</v>
      </c>
      <c r="B68" s="78">
        <f>'[1]GHG emissions totals'!B67/10^6</f>
        <v>604.97801015544314</v>
      </c>
      <c r="C68" s="78">
        <f>'[1]GHG emissions totals'!C67/10^6</f>
        <v>603.02508858354088</v>
      </c>
      <c r="D68" s="78">
        <f>'[1]GHG emissions totals'!D67/10^6</f>
        <v>590.84543009551692</v>
      </c>
      <c r="E68" s="78">
        <f>'[1]GHG emissions totals'!E67/10^6</f>
        <v>564.80486409618595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5" x14ac:dyDescent="0.25">
      <c r="A69" s="78">
        <v>2061</v>
      </c>
      <c r="B69" s="78">
        <f>'[1]GHG emissions totals'!B68/10^6</f>
        <v>604.66548052098756</v>
      </c>
      <c r="C69" s="78">
        <f>'[1]GHG emissions totals'!C68/10^6</f>
        <v>602.71356782189503</v>
      </c>
      <c r="D69" s="78">
        <f>'[1]GHG emissions totals'!D68/10^6</f>
        <v>590.54020130506865</v>
      </c>
      <c r="E69" s="78">
        <f>'[1]GHG emissions totals'!E68/10^6</f>
        <v>564.51308777580448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x14ac:dyDescent="0.25">
      <c r="A70" s="78">
        <v>2062</v>
      </c>
      <c r="B70" s="78">
        <f>'[1]GHG emissions totals'!B69/10^6</f>
        <v>604.35295088653186</v>
      </c>
      <c r="C70" s="78">
        <f>'[1]GHG emissions totals'!C69/10^6</f>
        <v>602.40204706024906</v>
      </c>
      <c r="D70" s="78">
        <f>'[1]GHG emissions totals'!D69/10^6</f>
        <v>590.23497251462027</v>
      </c>
      <c r="E70" s="78">
        <f>'[1]GHG emissions totals'!E69/10^6</f>
        <v>564.22131145542312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x14ac:dyDescent="0.25">
      <c r="A71" s="78">
        <v>2063</v>
      </c>
      <c r="B71" s="78">
        <f>'[1]GHG emissions totals'!B70/10^6</f>
        <v>604.04042125207616</v>
      </c>
      <c r="C71" s="78">
        <f>'[1]GHG emissions totals'!C70/10^6</f>
        <v>602.09052629860321</v>
      </c>
      <c r="D71" s="78">
        <f>'[1]GHG emissions totals'!D70/10^6</f>
        <v>589.929743724172</v>
      </c>
      <c r="E71" s="78">
        <f>'[1]GHG emissions totals'!E70/10^6</f>
        <v>563.92953513504176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x14ac:dyDescent="0.25">
      <c r="A72" s="78">
        <v>2064</v>
      </c>
      <c r="B72" s="78">
        <f>'[1]GHG emissions totals'!B71/10^6</f>
        <v>603.72789161762046</v>
      </c>
      <c r="C72" s="78">
        <f>'[1]GHG emissions totals'!C71/10^6</f>
        <v>601.77900553695724</v>
      </c>
      <c r="D72" s="78">
        <f>'[1]GHG emissions totals'!D71/10^6</f>
        <v>589.62451493372373</v>
      </c>
      <c r="E72" s="78">
        <f>'[1]GHG emissions totals'!E71/10^6</f>
        <v>563.63775881466029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25" x14ac:dyDescent="0.25">
      <c r="A73" s="78">
        <v>2065</v>
      </c>
      <c r="B73" s="78">
        <f>'[1]GHG emissions totals'!B72/10^6</f>
        <v>603.41536198316476</v>
      </c>
      <c r="C73" s="78">
        <f>'[1]GHG emissions totals'!C72/10^6</f>
        <v>601.46748477531139</v>
      </c>
      <c r="D73" s="78">
        <f>'[1]GHG emissions totals'!D72/10^6</f>
        <v>589.31928614327535</v>
      </c>
      <c r="E73" s="78">
        <f>'[1]GHG emissions totals'!E72/10^6</f>
        <v>563.34598249427893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1:25" x14ac:dyDescent="0.25">
      <c r="A74" s="78">
        <v>2066</v>
      </c>
      <c r="B74" s="78">
        <f>'[1]GHG emissions totals'!B73/10^6</f>
        <v>603.23509911513111</v>
      </c>
      <c r="C74" s="78">
        <f>'[1]GHG emissions totals'!C73/10^6</f>
        <v>601.28780381147533</v>
      </c>
      <c r="D74" s="78">
        <f>'[1]GHG emissions totals'!D73/10^6</f>
        <v>589.14323430336424</v>
      </c>
      <c r="E74" s="78">
        <f>'[1]GHG emissions totals'!E73/10^6</f>
        <v>563.17768985723706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x14ac:dyDescent="0.25">
      <c r="A75" s="78">
        <v>2067</v>
      </c>
      <c r="B75" s="78">
        <f>'[1]GHG emissions totals'!B74/10^6</f>
        <v>603.05483624709757</v>
      </c>
      <c r="C75" s="78">
        <f>'[1]GHG emissions totals'!C74/10^6</f>
        <v>601.10812284763938</v>
      </c>
      <c r="D75" s="78">
        <f>'[1]GHG emissions totals'!D74/10^6</f>
        <v>588.96718246345324</v>
      </c>
      <c r="E75" s="78">
        <f>'[1]GHG emissions totals'!E74/10^6</f>
        <v>563.00939722019541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x14ac:dyDescent="0.25">
      <c r="A76" s="78">
        <v>2068</v>
      </c>
      <c r="B76" s="78">
        <f>'[1]GHG emissions totals'!B75/10^6</f>
        <v>602.87457337906392</v>
      </c>
      <c r="C76" s="78">
        <f>'[1]GHG emissions totals'!C75/10^6</f>
        <v>600.9284418838032</v>
      </c>
      <c r="D76" s="78">
        <f>'[1]GHG emissions totals'!D75/10^6</f>
        <v>588.79113062354224</v>
      </c>
      <c r="E76" s="78">
        <f>'[1]GHG emissions totals'!E75/10^6</f>
        <v>562.84110458315365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x14ac:dyDescent="0.25">
      <c r="A77" s="78">
        <v>2069</v>
      </c>
      <c r="B77" s="78">
        <f>'[1]GHG emissions totals'!B76/10^6</f>
        <v>602.69431051103038</v>
      </c>
      <c r="C77" s="78">
        <f>'[1]GHG emissions totals'!C76/10^6</f>
        <v>600.74876091996725</v>
      </c>
      <c r="D77" s="78">
        <f>'[1]GHG emissions totals'!D76/10^6</f>
        <v>588.61507878363125</v>
      </c>
      <c r="E77" s="78">
        <f>'[1]GHG emissions totals'!E76/10^6</f>
        <v>562.67281194611189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x14ac:dyDescent="0.25">
      <c r="A78" s="78">
        <v>2070</v>
      </c>
      <c r="B78" s="78">
        <f>'[1]GHG emissions totals'!B77/10^6</f>
        <v>602.51404764299696</v>
      </c>
      <c r="C78" s="78">
        <f>'[1]GHG emissions totals'!C77/10^6</f>
        <v>600.5690799561313</v>
      </c>
      <c r="D78" s="78">
        <f>'[1]GHG emissions totals'!D77/10^6</f>
        <v>588.43902694372025</v>
      </c>
      <c r="E78" s="78">
        <f>'[1]GHG emissions totals'!E77/10^6</f>
        <v>562.50451930907025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5">
      <c r="A79" s="78">
        <v>2071</v>
      </c>
      <c r="B79" s="78">
        <f>'[1]GHG emissions totals'!B78/10^6</f>
        <v>602.33378477496331</v>
      </c>
      <c r="C79" s="78">
        <f>'[1]GHG emissions totals'!C78/10^6</f>
        <v>600.38939899229524</v>
      </c>
      <c r="D79" s="78">
        <f>'[1]GHG emissions totals'!D78/10^6</f>
        <v>588.26297510380914</v>
      </c>
      <c r="E79" s="78">
        <f>'[1]GHG emissions totals'!E78/10^6</f>
        <v>562.33622667202837</v>
      </c>
    </row>
    <row r="80" spans="1:25" x14ac:dyDescent="0.25">
      <c r="A80" s="78">
        <v>2072</v>
      </c>
      <c r="B80" s="78">
        <f>'[1]GHG emissions totals'!B79/10^6</f>
        <v>602.15352190692977</v>
      </c>
      <c r="C80" s="78">
        <f>'[1]GHG emissions totals'!C79/10^6</f>
        <v>600.20971802845929</v>
      </c>
      <c r="D80" s="78">
        <f>'[1]GHG emissions totals'!D79/10^6</f>
        <v>588.08692326389814</v>
      </c>
      <c r="E80" s="78">
        <f>'[1]GHG emissions totals'!E79/10^6</f>
        <v>562.16793403498673</v>
      </c>
    </row>
    <row r="81" spans="1:5" x14ac:dyDescent="0.25">
      <c r="A81" s="78">
        <v>2073</v>
      </c>
      <c r="B81" s="78">
        <f>'[1]GHG emissions totals'!B80/10^6</f>
        <v>601.97325903889612</v>
      </c>
      <c r="C81" s="78">
        <f>'[1]GHG emissions totals'!C80/10^6</f>
        <v>600.03003706462323</v>
      </c>
      <c r="D81" s="78">
        <f>'[1]GHG emissions totals'!D80/10^6</f>
        <v>587.91087142398703</v>
      </c>
      <c r="E81" s="78">
        <f>'[1]GHG emissions totals'!E80/10^6</f>
        <v>561.99964139794497</v>
      </c>
    </row>
    <row r="82" spans="1:5" x14ac:dyDescent="0.25">
      <c r="A82" s="78">
        <v>2074</v>
      </c>
      <c r="B82" s="78">
        <f>'[1]GHG emissions totals'!B81/10^6</f>
        <v>601.79299617086258</v>
      </c>
      <c r="C82" s="78">
        <f>'[1]GHG emissions totals'!C81/10^6</f>
        <v>599.85035610078728</v>
      </c>
      <c r="D82" s="78">
        <f>'[1]GHG emissions totals'!D81/10^6</f>
        <v>587.73481958407604</v>
      </c>
      <c r="E82" s="78">
        <f>'[1]GHG emissions totals'!E81/10^6</f>
        <v>561.83134876090321</v>
      </c>
    </row>
    <row r="83" spans="1:5" x14ac:dyDescent="0.25">
      <c r="A83" s="78">
        <v>2075</v>
      </c>
      <c r="B83" s="78">
        <f>'[1]GHG emissions totals'!B82/10^6</f>
        <v>601.61273330282904</v>
      </c>
      <c r="C83" s="78">
        <f>'[1]GHG emissions totals'!C82/10^6</f>
        <v>599.67067513695133</v>
      </c>
      <c r="D83" s="78">
        <f>'[1]GHG emissions totals'!D82/10^6</f>
        <v>587.55876774416504</v>
      </c>
      <c r="E83" s="78">
        <f>'[1]GHG emissions totals'!E82/10^6</f>
        <v>561.66305612386157</v>
      </c>
    </row>
    <row r="84" spans="1:5" x14ac:dyDescent="0.25">
      <c r="A84" s="78">
        <v>2076</v>
      </c>
      <c r="B84" s="78">
        <f>'[1]GHG emissions totals'!B83/10^6</f>
        <v>601.43247043479539</v>
      </c>
      <c r="C84" s="78">
        <f>'[1]GHG emissions totals'!C83/10^6</f>
        <v>599.49099417311527</v>
      </c>
      <c r="D84" s="78">
        <f>'[1]GHG emissions totals'!D83/10^6</f>
        <v>587.38271590425393</v>
      </c>
      <c r="E84" s="78">
        <f>'[1]GHG emissions totals'!E83/10^6</f>
        <v>561.49476348681969</v>
      </c>
    </row>
    <row r="85" spans="1:5" x14ac:dyDescent="0.25">
      <c r="A85" s="78">
        <v>2077</v>
      </c>
      <c r="B85" s="78">
        <f>'[1]GHG emissions totals'!B84/10^6</f>
        <v>601.25220756676185</v>
      </c>
      <c r="C85" s="78">
        <f>'[1]GHG emissions totals'!C84/10^6</f>
        <v>599.31131320927932</v>
      </c>
      <c r="D85" s="78">
        <f>'[1]GHG emissions totals'!D84/10^6</f>
        <v>587.20666406434293</v>
      </c>
      <c r="E85" s="78">
        <f>'[1]GHG emissions totals'!E84/10^6</f>
        <v>561.32647084977805</v>
      </c>
    </row>
    <row r="86" spans="1:5" x14ac:dyDescent="0.25">
      <c r="A86" s="78">
        <v>2078</v>
      </c>
      <c r="B86" s="78">
        <f>'[1]GHG emissions totals'!B85/10^6</f>
        <v>601.0719446987282</v>
      </c>
      <c r="C86" s="78">
        <f>'[1]GHG emissions totals'!C85/10^6</f>
        <v>599.13163224544326</v>
      </c>
      <c r="D86" s="78">
        <f>'[1]GHG emissions totals'!D85/10^6</f>
        <v>587.03061222443182</v>
      </c>
      <c r="E86" s="78">
        <f>'[1]GHG emissions totals'!E85/10^6</f>
        <v>561.15817821273629</v>
      </c>
    </row>
    <row r="87" spans="1:5" x14ac:dyDescent="0.25">
      <c r="A87" s="78">
        <v>2079</v>
      </c>
      <c r="B87" s="78">
        <f>'[1]GHG emissions totals'!B86/10^6</f>
        <v>600.89168183069467</v>
      </c>
      <c r="C87" s="78">
        <f>'[1]GHG emissions totals'!C86/10^6</f>
        <v>598.95195128160731</v>
      </c>
      <c r="D87" s="78">
        <f>'[1]GHG emissions totals'!D86/10^6</f>
        <v>586.85456038452094</v>
      </c>
      <c r="E87" s="78">
        <f>'[1]GHG emissions totals'!E86/10^6</f>
        <v>560.98988557569453</v>
      </c>
    </row>
    <row r="88" spans="1:5" x14ac:dyDescent="0.25">
      <c r="A88" s="78">
        <v>2080</v>
      </c>
      <c r="B88" s="78">
        <f>'[1]GHG emissions totals'!B87/10^6</f>
        <v>600.71141896266101</v>
      </c>
      <c r="C88" s="78">
        <f>'[1]GHG emissions totals'!C87/10^6</f>
        <v>598.77227031777124</v>
      </c>
      <c r="D88" s="78">
        <f>'[1]GHG emissions totals'!D87/10^6</f>
        <v>586.67850854460983</v>
      </c>
      <c r="E88" s="78">
        <f>'[1]GHG emissions totals'!E87/10^6</f>
        <v>560.82159293865277</v>
      </c>
    </row>
    <row r="89" spans="1:5" x14ac:dyDescent="0.25">
      <c r="A89" s="78">
        <v>2081</v>
      </c>
      <c r="B89" s="78">
        <f>'[1]GHG emissions totals'!B88/10^6</f>
        <v>597.9117363958527</v>
      </c>
      <c r="C89" s="78">
        <f>'[1]GHG emissions totals'!C88/10^6</f>
        <v>595.98162536950008</v>
      </c>
      <c r="D89" s="78">
        <f>'[1]GHG emissions totals'!D88/10^6</f>
        <v>583.94422792192768</v>
      </c>
      <c r="E89" s="78">
        <f>'[1]GHG emissions totals'!E88/10^6</f>
        <v>558.20782135503373</v>
      </c>
    </row>
    <row r="90" spans="1:5" x14ac:dyDescent="0.25">
      <c r="A90" s="78">
        <v>2082</v>
      </c>
      <c r="B90" s="78">
        <f>'[1]GHG emissions totals'!B89/10^6</f>
        <v>595.11205382904427</v>
      </c>
      <c r="C90" s="78">
        <f>'[1]GHG emissions totals'!C89/10^6</f>
        <v>593.1909804212288</v>
      </c>
      <c r="D90" s="78">
        <f>'[1]GHG emissions totals'!D89/10^6</f>
        <v>581.20994729924553</v>
      </c>
      <c r="E90" s="78">
        <f>'[1]GHG emissions totals'!E89/10^6</f>
        <v>555.59404977141469</v>
      </c>
    </row>
    <row r="91" spans="1:5" x14ac:dyDescent="0.25">
      <c r="A91" s="78">
        <v>2083</v>
      </c>
      <c r="B91" s="78">
        <f>'[1]GHG emissions totals'!B90/10^6</f>
        <v>592.31237126223573</v>
      </c>
      <c r="C91" s="78">
        <f>'[1]GHG emissions totals'!C90/10^6</f>
        <v>590.40033547295752</v>
      </c>
      <c r="D91" s="78">
        <f>'[1]GHG emissions totals'!D90/10^6</f>
        <v>578.47566667656326</v>
      </c>
      <c r="E91" s="78">
        <f>'[1]GHG emissions totals'!E90/10^6</f>
        <v>552.98027818779553</v>
      </c>
    </row>
    <row r="92" spans="1:5" x14ac:dyDescent="0.25">
      <c r="A92" s="78">
        <v>2084</v>
      </c>
      <c r="B92" s="78">
        <f>'[1]GHG emissions totals'!B91/10^6</f>
        <v>589.5126886954273</v>
      </c>
      <c r="C92" s="78">
        <f>'[1]GHG emissions totals'!C91/10^6</f>
        <v>587.60969052468624</v>
      </c>
      <c r="D92" s="78">
        <f>'[1]GHG emissions totals'!D91/10^6</f>
        <v>575.741386053881</v>
      </c>
      <c r="E92" s="78">
        <f>'[1]GHG emissions totals'!E91/10^6</f>
        <v>550.36650660417638</v>
      </c>
    </row>
    <row r="93" spans="1:5" x14ac:dyDescent="0.25">
      <c r="A93" s="78">
        <v>2085</v>
      </c>
      <c r="B93" s="78">
        <f>'[1]GHG emissions totals'!B92/10^6</f>
        <v>586.71300612861899</v>
      </c>
      <c r="C93" s="78">
        <f>'[1]GHG emissions totals'!C92/10^6</f>
        <v>584.81904557641508</v>
      </c>
      <c r="D93" s="78">
        <f>'[1]GHG emissions totals'!D92/10^6</f>
        <v>573.00710543119897</v>
      </c>
      <c r="E93" s="78">
        <f>'[1]GHG emissions totals'!E92/10^6</f>
        <v>547.75273502055745</v>
      </c>
    </row>
    <row r="94" spans="1:5" x14ac:dyDescent="0.25">
      <c r="A94" s="78">
        <v>2086</v>
      </c>
      <c r="B94" s="78">
        <f>'[1]GHG emissions totals'!B93/10^6</f>
        <v>583.91332356181044</v>
      </c>
      <c r="C94" s="78">
        <f>'[1]GHG emissions totals'!C93/10^6</f>
        <v>582.0284006281438</v>
      </c>
      <c r="D94" s="78">
        <f>'[1]GHG emissions totals'!D93/10^6</f>
        <v>570.2728248085167</v>
      </c>
      <c r="E94" s="78">
        <f>'[1]GHG emissions totals'!E93/10^6</f>
        <v>545.1389634369383</v>
      </c>
    </row>
    <row r="95" spans="1:5" x14ac:dyDescent="0.25">
      <c r="A95" s="78">
        <v>2087</v>
      </c>
      <c r="B95" s="78">
        <f>'[1]GHG emissions totals'!B94/10^6</f>
        <v>581.11364099500202</v>
      </c>
      <c r="C95" s="78">
        <f>'[1]GHG emissions totals'!C94/10^6</f>
        <v>579.23775567987252</v>
      </c>
      <c r="D95" s="78">
        <f>'[1]GHG emissions totals'!D94/10^6</f>
        <v>567.53854418583455</v>
      </c>
      <c r="E95" s="78">
        <f>'[1]GHG emissions totals'!E94/10^6</f>
        <v>542.52519185331914</v>
      </c>
    </row>
    <row r="96" spans="1:5" x14ac:dyDescent="0.25">
      <c r="A96" s="78">
        <v>2088</v>
      </c>
      <c r="B96" s="78">
        <f>'[1]GHG emissions totals'!B95/10^6</f>
        <v>578.31395842819359</v>
      </c>
      <c r="C96" s="78">
        <f>'[1]GHG emissions totals'!C95/10^6</f>
        <v>576.44711073160124</v>
      </c>
      <c r="D96" s="78">
        <f>'[1]GHG emissions totals'!D95/10^6</f>
        <v>564.80426356315229</v>
      </c>
      <c r="E96" s="78">
        <f>'[1]GHG emissions totals'!E95/10^6</f>
        <v>539.9114202697001</v>
      </c>
    </row>
    <row r="97" spans="1:5" x14ac:dyDescent="0.25">
      <c r="A97" s="78">
        <v>2089</v>
      </c>
      <c r="B97" s="78">
        <f>'[1]GHG emissions totals'!B96/10^6</f>
        <v>575.51427586138527</v>
      </c>
      <c r="C97" s="78">
        <f>'[1]GHG emissions totals'!C96/10^6</f>
        <v>573.65646578333008</v>
      </c>
      <c r="D97" s="78">
        <f>'[1]GHG emissions totals'!D96/10^6</f>
        <v>562.06998294047025</v>
      </c>
      <c r="E97" s="78">
        <f>'[1]GHG emissions totals'!E96/10^6</f>
        <v>537.29764868608106</v>
      </c>
    </row>
    <row r="98" spans="1:5" x14ac:dyDescent="0.25">
      <c r="A98" s="78">
        <v>2090</v>
      </c>
      <c r="B98" s="78">
        <f>'[1]GHG emissions totals'!B97/10^6</f>
        <v>572.71459329457673</v>
      </c>
      <c r="C98" s="78">
        <f>'[1]GHG emissions totals'!C97/10^6</f>
        <v>570.8658208350588</v>
      </c>
      <c r="D98" s="78">
        <f>'[1]GHG emissions totals'!D97/10^6</f>
        <v>559.33570231778799</v>
      </c>
      <c r="E98" s="78">
        <f>'[1]GHG emissions totals'!E97/10^6</f>
        <v>534.68387710246191</v>
      </c>
    </row>
    <row r="99" spans="1:5" x14ac:dyDescent="0.25">
      <c r="A99" s="78">
        <v>2091</v>
      </c>
      <c r="B99" s="78">
        <f>'[1]GHG emissions totals'!B98/10^6</f>
        <v>569.9149107277683</v>
      </c>
      <c r="C99" s="78">
        <f>'[1]GHG emissions totals'!C98/10^6</f>
        <v>568.07517588678752</v>
      </c>
      <c r="D99" s="78">
        <f>'[1]GHG emissions totals'!D98/10^6</f>
        <v>556.60142169510584</v>
      </c>
      <c r="E99" s="78">
        <f>'[1]GHG emissions totals'!E98/10^6</f>
        <v>532.07010551884287</v>
      </c>
    </row>
    <row r="100" spans="1:5" x14ac:dyDescent="0.25">
      <c r="A100" s="78">
        <v>2092</v>
      </c>
      <c r="B100" s="78">
        <f>'[1]GHG emissions totals'!B99/10^6</f>
        <v>567.11522816095987</v>
      </c>
      <c r="C100" s="78">
        <f>'[1]GHG emissions totals'!C99/10^6</f>
        <v>565.28453093851624</v>
      </c>
      <c r="D100" s="78">
        <f>'[1]GHG emissions totals'!D99/10^6</f>
        <v>553.86714107242358</v>
      </c>
      <c r="E100" s="78">
        <f>'[1]GHG emissions totals'!E99/10^6</f>
        <v>529.45633393522371</v>
      </c>
    </row>
    <row r="101" spans="1:5" x14ac:dyDescent="0.25">
      <c r="A101" s="78">
        <v>2093</v>
      </c>
      <c r="B101" s="78">
        <f>'[1]GHG emissions totals'!B100/10^6</f>
        <v>564.31554559415144</v>
      </c>
      <c r="C101" s="78">
        <f>'[1]GHG emissions totals'!C100/10^6</f>
        <v>562.49388599024508</v>
      </c>
      <c r="D101" s="78">
        <f>'[1]GHG emissions totals'!D100/10^6</f>
        <v>551.13286044974143</v>
      </c>
      <c r="E101" s="78">
        <f>'[1]GHG emissions totals'!E100/10^6</f>
        <v>526.84256235160467</v>
      </c>
    </row>
    <row r="102" spans="1:5" x14ac:dyDescent="0.25">
      <c r="A102" s="78">
        <v>2094</v>
      </c>
      <c r="B102" s="78">
        <f>'[1]GHG emissions totals'!B101/10^6</f>
        <v>561.51586302734302</v>
      </c>
      <c r="C102" s="78">
        <f>'[1]GHG emissions totals'!C101/10^6</f>
        <v>559.7032410419738</v>
      </c>
      <c r="D102" s="78">
        <f>'[1]GHG emissions totals'!D101/10^6</f>
        <v>548.39857982705928</v>
      </c>
      <c r="E102" s="78">
        <f>'[1]GHG emissions totals'!E101/10^6</f>
        <v>524.22879076798563</v>
      </c>
    </row>
    <row r="103" spans="1:5" x14ac:dyDescent="0.25">
      <c r="A103" s="78">
        <v>2095</v>
      </c>
      <c r="B103" s="78">
        <f>'[1]GHG emissions totals'!B102/10^6</f>
        <v>558.71618046053459</v>
      </c>
      <c r="C103" s="78">
        <f>'[1]GHG emissions totals'!C102/10^6</f>
        <v>556.91259609370252</v>
      </c>
      <c r="D103" s="78">
        <f>'[1]GHG emissions totals'!D102/10^6</f>
        <v>545.66429920437702</v>
      </c>
      <c r="E103" s="78">
        <f>'[1]GHG emissions totals'!E102/10^6</f>
        <v>521.61501918436647</v>
      </c>
    </row>
    <row r="104" spans="1:5" x14ac:dyDescent="0.25">
      <c r="A104" s="78">
        <v>2096</v>
      </c>
      <c r="B104" s="78">
        <f>'[1]GHG emissions totals'!B103/10^6</f>
        <v>558.71618046053459</v>
      </c>
      <c r="C104" s="78">
        <f>'[1]GHG emissions totals'!C103/10^6</f>
        <v>556.91259609370252</v>
      </c>
      <c r="D104" s="78">
        <f>'[1]GHG emissions totals'!D103/10^6</f>
        <v>545.66429920437702</v>
      </c>
      <c r="E104" s="78">
        <f>'[1]GHG emissions totals'!E103/10^6</f>
        <v>521.61501918436647</v>
      </c>
    </row>
    <row r="105" spans="1:5" x14ac:dyDescent="0.25">
      <c r="A105" s="78">
        <v>2097</v>
      </c>
      <c r="B105" s="78">
        <f>'[1]GHG emissions totals'!B104/10^6</f>
        <v>558.71618046053459</v>
      </c>
      <c r="C105" s="78">
        <f>'[1]GHG emissions totals'!C104/10^6</f>
        <v>556.91259609370252</v>
      </c>
      <c r="D105" s="78">
        <f>'[1]GHG emissions totals'!D104/10^6</f>
        <v>545.66429920437702</v>
      </c>
      <c r="E105" s="78">
        <f>'[1]GHG emissions totals'!E104/10^6</f>
        <v>521.61501918436647</v>
      </c>
    </row>
    <row r="106" spans="1:5" x14ac:dyDescent="0.25">
      <c r="A106" s="78">
        <v>2098</v>
      </c>
      <c r="B106" s="78">
        <f>'[1]GHG emissions totals'!B105/10^6</f>
        <v>558.71618046053459</v>
      </c>
      <c r="C106" s="78">
        <f>'[1]GHG emissions totals'!C105/10^6</f>
        <v>556.91259609370252</v>
      </c>
      <c r="D106" s="78">
        <f>'[1]GHG emissions totals'!D105/10^6</f>
        <v>545.66429920437702</v>
      </c>
      <c r="E106" s="78">
        <f>'[1]GHG emissions totals'!E105/10^6</f>
        <v>521.61501918436647</v>
      </c>
    </row>
    <row r="107" spans="1:5" x14ac:dyDescent="0.25">
      <c r="A107" s="78">
        <v>2099</v>
      </c>
      <c r="B107" s="78">
        <f>'[1]GHG emissions totals'!B106/10^6</f>
        <v>558.71618046053459</v>
      </c>
      <c r="C107" s="78">
        <f>'[1]GHG emissions totals'!C106/10^6</f>
        <v>556.91259609370252</v>
      </c>
      <c r="D107" s="78">
        <f>'[1]GHG emissions totals'!D106/10^6</f>
        <v>545.66429920437702</v>
      </c>
      <c r="E107" s="78">
        <f>'[1]GHG emissions totals'!E106/10^6</f>
        <v>521.61501918436647</v>
      </c>
    </row>
    <row r="108" spans="1:5" x14ac:dyDescent="0.25">
      <c r="A108" s="78">
        <v>2100</v>
      </c>
      <c r="B108" s="78">
        <f>'[1]GHG emissions totals'!B107/10^6</f>
        <v>558.71618046053459</v>
      </c>
      <c r="C108" s="78">
        <f>'[1]GHG emissions totals'!C107/10^6</f>
        <v>556.91259609370252</v>
      </c>
      <c r="D108" s="78">
        <f>'[1]GHG emissions totals'!D107/10^6</f>
        <v>545.66429920437702</v>
      </c>
      <c r="E108" s="78">
        <f>'[1]GHG emissions totals'!E107/10^6</f>
        <v>521.61501918436647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4" t="s">
        <v>97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48" t="s">
        <v>69</v>
      </c>
      <c r="B3" s="248" t="s">
        <v>98</v>
      </c>
      <c r="C3" s="248"/>
      <c r="D3" s="248"/>
      <c r="E3" s="248" t="s">
        <v>99</v>
      </c>
      <c r="F3" s="248"/>
      <c r="G3" s="248"/>
      <c r="H3" s="248" t="s">
        <v>100</v>
      </c>
      <c r="I3" s="248"/>
      <c r="J3" s="248"/>
    </row>
    <row r="4" spans="1:10" ht="25.5" x14ac:dyDescent="0.25">
      <c r="A4" s="248"/>
      <c r="B4" s="94"/>
      <c r="C4" s="94"/>
      <c r="D4" s="94" t="s">
        <v>101</v>
      </c>
      <c r="E4" s="94"/>
      <c r="F4" s="94"/>
      <c r="G4" s="94" t="s">
        <v>101</v>
      </c>
      <c r="H4" s="94"/>
      <c r="I4" s="94"/>
      <c r="J4" s="94" t="s">
        <v>101</v>
      </c>
    </row>
    <row r="5" spans="1:10" x14ac:dyDescent="0.25">
      <c r="A5" s="74">
        <v>2021</v>
      </c>
      <c r="B5" s="95"/>
      <c r="C5" s="95"/>
      <c r="D5" s="96">
        <f>'[1]GHG emissions totals'!B28/10^6</f>
        <v>1503.8555386545486</v>
      </c>
      <c r="E5" s="46"/>
      <c r="F5" s="46"/>
      <c r="G5" s="151">
        <v>248509762.09999999</v>
      </c>
      <c r="H5" s="97"/>
      <c r="I5" s="97"/>
      <c r="J5" s="110">
        <f>D5*10^6/G5</f>
        <v>6.0514948223619447</v>
      </c>
    </row>
    <row r="6" spans="1:10" x14ac:dyDescent="0.25">
      <c r="A6" s="74">
        <v>2022</v>
      </c>
      <c r="B6" s="95"/>
      <c r="C6" s="95"/>
      <c r="D6" s="96">
        <f>'[1]GHG emissions totals'!B29/10^6</f>
        <v>1436.757325</v>
      </c>
      <c r="E6" s="46"/>
      <c r="F6" s="46"/>
      <c r="G6" s="151">
        <v>249506429.09999999</v>
      </c>
      <c r="H6" s="97"/>
      <c r="I6" s="97"/>
      <c r="J6" s="110">
        <f>D6*10^6/G6</f>
        <v>5.758398010754906</v>
      </c>
    </row>
    <row r="7" spans="1:10" x14ac:dyDescent="0.25">
      <c r="A7" s="74">
        <v>2023</v>
      </c>
      <c r="B7" s="95"/>
      <c r="C7" s="95"/>
      <c r="D7" s="96">
        <f>'[1]GHG emissions totals'!B30/10^6</f>
        <v>1450.1329310000001</v>
      </c>
      <c r="E7" s="46"/>
      <c r="F7" s="46"/>
      <c r="G7" s="151">
        <v>250449900.30000001</v>
      </c>
      <c r="H7" s="97"/>
      <c r="I7" s="97"/>
      <c r="J7" s="110">
        <f>D7*10^6/G7</f>
        <v>5.7901118317993596</v>
      </c>
    </row>
    <row r="8" spans="1:10" x14ac:dyDescent="0.25">
      <c r="A8" s="74">
        <v>2024</v>
      </c>
      <c r="B8" s="95"/>
      <c r="C8" s="95"/>
      <c r="D8" s="96">
        <f>'[1]GHG emissions totals'!B31/10^6</f>
        <v>1438.0149879999999</v>
      </c>
      <c r="E8" s="46"/>
      <c r="F8" s="46"/>
      <c r="G8" s="151">
        <v>252107768.90000001</v>
      </c>
      <c r="H8" s="97"/>
      <c r="I8" s="97"/>
      <c r="J8" s="110">
        <f>D8*10^6/G8</f>
        <v>5.7039693551466746</v>
      </c>
    </row>
    <row r="9" spans="1:10" x14ac:dyDescent="0.25">
      <c r="A9" s="74">
        <v>2025</v>
      </c>
      <c r="B9" s="95"/>
      <c r="C9" s="95"/>
      <c r="D9" s="96">
        <f>'[1]GHG emissions totals'!B32/10^6</f>
        <v>1405.595059</v>
      </c>
      <c r="E9" s="46"/>
      <c r="F9" s="46"/>
      <c r="G9" s="151">
        <v>253949460.69999999</v>
      </c>
      <c r="H9" s="97"/>
      <c r="I9" s="97"/>
      <c r="J9" s="110">
        <f>D9*10^6/G9</f>
        <v>5.534940122044528</v>
      </c>
    </row>
    <row r="11" spans="1:10" x14ac:dyDescent="0.25">
      <c r="G11" t="s">
        <v>102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103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48" t="s">
        <v>69</v>
      </c>
      <c r="B3" s="249" t="s">
        <v>104</v>
      </c>
      <c r="C3" s="249"/>
      <c r="D3" s="249"/>
      <c r="E3" s="249"/>
      <c r="F3" s="249"/>
      <c r="G3" s="249"/>
    </row>
    <row r="4" spans="1:11" x14ac:dyDescent="0.25">
      <c r="A4" s="248"/>
      <c r="B4" s="74" t="s">
        <v>105</v>
      </c>
      <c r="C4" s="44" t="s">
        <v>106</v>
      </c>
      <c r="D4" s="74" t="s">
        <v>107</v>
      </c>
      <c r="E4" s="44" t="s">
        <v>108</v>
      </c>
      <c r="F4" s="74" t="s">
        <v>109</v>
      </c>
      <c r="G4" s="44" t="s">
        <v>110</v>
      </c>
      <c r="H4" s="74" t="s">
        <v>111</v>
      </c>
      <c r="I4" s="44" t="s">
        <v>112</v>
      </c>
      <c r="J4" s="74" t="s">
        <v>113</v>
      </c>
      <c r="K4" s="44" t="s">
        <v>114</v>
      </c>
    </row>
    <row r="5" spans="1:11" x14ac:dyDescent="0.25">
      <c r="A5" s="74">
        <v>2021</v>
      </c>
      <c r="B5" s="95">
        <f>'[1]GHG emissions totals'!B28/10^6</f>
        <v>1503.8555386545486</v>
      </c>
      <c r="C5" s="95">
        <f>'[1]GHG emissions totals'!C28/10^6</f>
        <v>1503.8555386545486</v>
      </c>
      <c r="D5" s="95">
        <f>'[1]GHG emissions totals'!D28/10^6</f>
        <v>1503.8555386545486</v>
      </c>
      <c r="E5" s="95">
        <f>'[1]GHG emissions totals'!E28/10^6</f>
        <v>1503.8555386545486</v>
      </c>
      <c r="F5" s="95">
        <f>'[1]GHG emissions totals'!F28/10^6</f>
        <v>1503.8555386545486</v>
      </c>
      <c r="G5" s="95">
        <f>'[1]GHG emissions totals'!G28/10^6</f>
        <v>1503.8555386545486</v>
      </c>
      <c r="H5" s="95">
        <f>'[1]GHG emissions totals'!H28/10^6</f>
        <v>1503.8555386545486</v>
      </c>
      <c r="I5" s="95">
        <f>'[1]GHG emissions totals'!I28/10^6</f>
        <v>1503.8555386545486</v>
      </c>
      <c r="J5" s="95">
        <f>'[1]GHG emissions totals'!J28/10^6</f>
        <v>1503.8555386545486</v>
      </c>
      <c r="K5" s="95">
        <f>'[1]GHG emissions totals'!K28/10^6</f>
        <v>1503.8555386545486</v>
      </c>
    </row>
    <row r="6" spans="1:11" x14ac:dyDescent="0.25">
      <c r="A6" s="74">
        <v>2022</v>
      </c>
      <c r="B6" s="95">
        <f>'[1]GHG emissions totals'!B29/10^6</f>
        <v>1436.757325</v>
      </c>
      <c r="C6" s="95">
        <f>'[1]GHG emissions totals'!C29/10^6</f>
        <v>1436.757325</v>
      </c>
      <c r="D6" s="95">
        <f>'[1]GHG emissions totals'!D29/10^6</f>
        <v>1436.757325</v>
      </c>
      <c r="E6" s="95">
        <f>'[1]GHG emissions totals'!E29/10^6</f>
        <v>1436.757325</v>
      </c>
      <c r="F6" s="95">
        <f>'[1]GHG emissions totals'!F29/10^6</f>
        <v>1436.757325</v>
      </c>
      <c r="G6" s="95">
        <f>'[1]GHG emissions totals'!G29/10^6</f>
        <v>0</v>
      </c>
      <c r="H6" s="95">
        <f>'[1]GHG emissions totals'!H29/10^6</f>
        <v>0</v>
      </c>
      <c r="I6" s="95">
        <f>'[1]GHG emissions totals'!I29/10^6</f>
        <v>0</v>
      </c>
      <c r="J6" s="95">
        <f>'[1]GHG emissions totals'!J29/10^6</f>
        <v>0</v>
      </c>
      <c r="K6" s="95">
        <f>'[1]GHG emissions totals'!K29/10^6</f>
        <v>0</v>
      </c>
    </row>
    <row r="7" spans="1:11" x14ac:dyDescent="0.25">
      <c r="A7" s="74">
        <v>2023</v>
      </c>
      <c r="B7" s="95">
        <f>'[1]GHG emissions totals'!B30/10^6</f>
        <v>1450.1329310000001</v>
      </c>
      <c r="C7" s="95">
        <f>'[1]GHG emissions totals'!C30/10^6</f>
        <v>1450.1329310000001</v>
      </c>
      <c r="D7" s="95">
        <f>'[1]GHG emissions totals'!D30/10^6</f>
        <v>1450.1329310000001</v>
      </c>
      <c r="E7" s="95">
        <f>'[1]GHG emissions totals'!E30/10^6</f>
        <v>1450.1329310000001</v>
      </c>
      <c r="F7" s="95">
        <f>'[1]GHG emissions totals'!F30/10^6</f>
        <v>1450.1329310000001</v>
      </c>
      <c r="G7" s="95">
        <f>'[1]GHG emissions totals'!G30/10^6</f>
        <v>0</v>
      </c>
      <c r="H7" s="95">
        <f>'[1]GHG emissions totals'!H30/10^6</f>
        <v>0</v>
      </c>
      <c r="I7" s="95">
        <f>'[1]GHG emissions totals'!I30/10^6</f>
        <v>0</v>
      </c>
      <c r="J7" s="95">
        <f>'[1]GHG emissions totals'!J30/10^6</f>
        <v>0</v>
      </c>
      <c r="K7" s="95">
        <f>'[1]GHG emissions totals'!K30/10^6</f>
        <v>0</v>
      </c>
    </row>
    <row r="8" spans="1:11" x14ac:dyDescent="0.25">
      <c r="A8" s="74">
        <v>2024</v>
      </c>
      <c r="B8" s="95">
        <f>'[1]GHG emissions totals'!B31/10^6</f>
        <v>1438.0149879999999</v>
      </c>
      <c r="C8" s="95">
        <f>'[1]GHG emissions totals'!C31/10^6</f>
        <v>1438.0149879999999</v>
      </c>
      <c r="D8" s="95">
        <f>'[1]GHG emissions totals'!D31/10^6</f>
        <v>1438.0149879999999</v>
      </c>
      <c r="E8" s="95">
        <f>'[1]GHG emissions totals'!E31/10^6</f>
        <v>1438.0149879999999</v>
      </c>
      <c r="F8" s="95">
        <f>'[1]GHG emissions totals'!F31/10^6</f>
        <v>1438.0149879999999</v>
      </c>
      <c r="G8" s="95">
        <f>'[1]GHG emissions totals'!G31/10^6</f>
        <v>0</v>
      </c>
      <c r="H8" s="95">
        <f>'[1]GHG emissions totals'!H31/10^6</f>
        <v>0</v>
      </c>
      <c r="I8" s="95">
        <f>'[1]GHG emissions totals'!I31/10^6</f>
        <v>0</v>
      </c>
      <c r="J8" s="95">
        <f>'[1]GHG emissions totals'!J31/10^6</f>
        <v>0</v>
      </c>
      <c r="K8" s="95">
        <f>'[1]GHG emissions totals'!K31/10^6</f>
        <v>0</v>
      </c>
    </row>
    <row r="9" spans="1:11" x14ac:dyDescent="0.25">
      <c r="A9" s="74">
        <v>2025</v>
      </c>
      <c r="B9" s="95">
        <f>'[1]GHG emissions totals'!B32/10^6</f>
        <v>1405.595059</v>
      </c>
      <c r="C9" s="95">
        <f>'[1]GHG emissions totals'!C32/10^6</f>
        <v>1405.595059</v>
      </c>
      <c r="D9" s="95">
        <f>'[1]GHG emissions totals'!D32/10^6</f>
        <v>1405.595059</v>
      </c>
      <c r="E9" s="95">
        <f>'[1]GHG emissions totals'!E32/10^6</f>
        <v>1405.595059</v>
      </c>
      <c r="F9" s="95">
        <f>'[1]GHG emissions totals'!F32/10^6</f>
        <v>1405.595059</v>
      </c>
      <c r="G9" s="95">
        <f>'[1]GHG emissions totals'!G32/10^6</f>
        <v>0</v>
      </c>
      <c r="H9" s="95">
        <f>'[1]GHG emissions totals'!H32/10^6</f>
        <v>0</v>
      </c>
      <c r="I9" s="95">
        <f>'[1]GHG emissions totals'!I32/10^6</f>
        <v>0</v>
      </c>
      <c r="J9" s="95">
        <f>'[1]GHG emissions totals'!J32/10^6</f>
        <v>0</v>
      </c>
      <c r="K9" s="95">
        <f>'[1]GHG emissions totals'!K32/10^6</f>
        <v>0</v>
      </c>
    </row>
    <row r="10" spans="1:11" x14ac:dyDescent="0.25">
      <c r="A10" s="24"/>
      <c r="B10" s="24">
        <f>B9/'CO2 per vehicle'!$J9</f>
        <v>253.94946069999997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48" t="s">
        <v>69</v>
      </c>
      <c r="B12" s="249" t="s">
        <v>115</v>
      </c>
      <c r="C12" s="249"/>
      <c r="D12" s="249"/>
      <c r="E12" s="249"/>
      <c r="F12" s="249"/>
      <c r="G12" s="249"/>
    </row>
    <row r="13" spans="1:11" x14ac:dyDescent="0.25">
      <c r="A13" s="248"/>
      <c r="B13" s="24" t="s">
        <v>116</v>
      </c>
      <c r="C13" s="44" t="s">
        <v>106</v>
      </c>
      <c r="D13" s="44" t="s">
        <v>107</v>
      </c>
      <c r="E13" s="44" t="s">
        <v>108</v>
      </c>
      <c r="F13" s="44" t="s">
        <v>109</v>
      </c>
      <c r="G13" s="44" t="s">
        <v>110</v>
      </c>
      <c r="H13" s="44" t="s">
        <v>111</v>
      </c>
      <c r="I13" s="44" t="s">
        <v>112</v>
      </c>
      <c r="J13" s="44" t="s">
        <v>113</v>
      </c>
      <c r="K13" s="44" t="s">
        <v>114</v>
      </c>
    </row>
    <row r="14" spans="1:11" x14ac:dyDescent="0.25">
      <c r="A14" s="74">
        <v>2021</v>
      </c>
      <c r="B14" s="24"/>
      <c r="C14" s="95">
        <f>C5-$B5</f>
        <v>0</v>
      </c>
      <c r="D14" s="95">
        <f t="shared" ref="C14:F18" si="0">D5-$B5</f>
        <v>0</v>
      </c>
      <c r="E14" s="95">
        <f t="shared" si="0"/>
        <v>0</v>
      </c>
      <c r="F14" s="95">
        <f t="shared" si="0"/>
        <v>0</v>
      </c>
      <c r="G14" s="95">
        <f t="shared" ref="G14:K18" si="1">G5-$B5</f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</row>
    <row r="15" spans="1:11" x14ac:dyDescent="0.25">
      <c r="A15" s="74">
        <v>2022</v>
      </c>
      <c r="B15" s="24"/>
      <c r="C15" s="95">
        <f t="shared" si="0"/>
        <v>0</v>
      </c>
      <c r="D15" s="95">
        <f t="shared" si="0"/>
        <v>0</v>
      </c>
      <c r="E15" s="95">
        <f t="shared" si="0"/>
        <v>0</v>
      </c>
      <c r="F15" s="95">
        <f t="shared" si="0"/>
        <v>0</v>
      </c>
      <c r="G15" s="95">
        <f t="shared" si="1"/>
        <v>-1436.757325</v>
      </c>
      <c r="H15" s="95">
        <f t="shared" si="1"/>
        <v>-1436.757325</v>
      </c>
      <c r="I15" s="95">
        <f t="shared" si="1"/>
        <v>-1436.757325</v>
      </c>
      <c r="J15" s="95">
        <f t="shared" si="1"/>
        <v>-1436.757325</v>
      </c>
      <c r="K15" s="95">
        <f t="shared" si="1"/>
        <v>-1436.757325</v>
      </c>
    </row>
    <row r="16" spans="1:11" x14ac:dyDescent="0.25">
      <c r="A16" s="74">
        <v>2023</v>
      </c>
      <c r="B16" s="24"/>
      <c r="C16" s="95">
        <f t="shared" si="0"/>
        <v>0</v>
      </c>
      <c r="D16" s="95">
        <f t="shared" si="0"/>
        <v>0</v>
      </c>
      <c r="E16" s="95">
        <f t="shared" si="0"/>
        <v>0</v>
      </c>
      <c r="F16" s="95">
        <f t="shared" si="0"/>
        <v>0</v>
      </c>
      <c r="G16" s="95">
        <f t="shared" si="1"/>
        <v>-1450.1329310000001</v>
      </c>
      <c r="H16" s="95">
        <f t="shared" si="1"/>
        <v>-1450.1329310000001</v>
      </c>
      <c r="I16" s="95">
        <f t="shared" si="1"/>
        <v>-1450.1329310000001</v>
      </c>
      <c r="J16" s="95">
        <f t="shared" si="1"/>
        <v>-1450.1329310000001</v>
      </c>
      <c r="K16" s="95">
        <f t="shared" si="1"/>
        <v>-1450.1329310000001</v>
      </c>
    </row>
    <row r="17" spans="1:11" x14ac:dyDescent="0.25">
      <c r="A17" s="74">
        <v>2024</v>
      </c>
      <c r="B17" s="24"/>
      <c r="C17" s="95">
        <f t="shared" si="0"/>
        <v>0</v>
      </c>
      <c r="D17" s="95">
        <f t="shared" si="0"/>
        <v>0</v>
      </c>
      <c r="E17" s="95">
        <f t="shared" si="0"/>
        <v>0</v>
      </c>
      <c r="F17" s="95">
        <f t="shared" si="0"/>
        <v>0</v>
      </c>
      <c r="G17" s="95">
        <f t="shared" si="1"/>
        <v>-1438.0149879999999</v>
      </c>
      <c r="H17" s="95">
        <f t="shared" si="1"/>
        <v>-1438.0149879999999</v>
      </c>
      <c r="I17" s="95">
        <f t="shared" si="1"/>
        <v>-1438.0149879999999</v>
      </c>
      <c r="J17" s="95">
        <f t="shared" si="1"/>
        <v>-1438.0149879999999</v>
      </c>
      <c r="K17" s="95">
        <f t="shared" si="1"/>
        <v>-1438.0149879999999</v>
      </c>
    </row>
    <row r="18" spans="1:11" x14ac:dyDescent="0.25">
      <c r="A18" s="74">
        <v>2025</v>
      </c>
      <c r="B18" s="24"/>
      <c r="C18" s="95">
        <f>C9-$B9</f>
        <v>0</v>
      </c>
      <c r="D18" s="95">
        <f>D9-$B9</f>
        <v>0</v>
      </c>
      <c r="E18" s="95">
        <f>E9-$B9</f>
        <v>0</v>
      </c>
      <c r="F18" s="95">
        <f t="shared" si="0"/>
        <v>0</v>
      </c>
      <c r="G18" s="95">
        <f t="shared" si="1"/>
        <v>-1405.595059</v>
      </c>
      <c r="H18" s="95">
        <f t="shared" si="1"/>
        <v>-1405.595059</v>
      </c>
      <c r="I18" s="95">
        <f>I9-$B9</f>
        <v>-1405.595059</v>
      </c>
      <c r="J18" s="95">
        <f t="shared" si="1"/>
        <v>-1405.595059</v>
      </c>
      <c r="K18" s="95">
        <f t="shared" si="1"/>
        <v>-1405.595059</v>
      </c>
    </row>
  </sheetData>
  <mergeCells count="4">
    <mergeCell ref="A3:A4"/>
    <mergeCell ref="B3:G3"/>
    <mergeCell ref="A12:A13"/>
    <mergeCell ref="B12:G1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98" t="s">
        <v>117</v>
      </c>
      <c r="C4" s="99" t="s">
        <v>118</v>
      </c>
      <c r="D4" s="99" t="s">
        <v>119</v>
      </c>
      <c r="E4" s="99" t="s">
        <v>120</v>
      </c>
      <c r="F4" s="99" t="s">
        <v>121</v>
      </c>
    </row>
    <row r="5" spans="1:6" x14ac:dyDescent="0.25">
      <c r="A5" s="2" t="s">
        <v>11</v>
      </c>
      <c r="B5" s="98">
        <v>5.3476672985517185E-2</v>
      </c>
      <c r="C5" s="98"/>
      <c r="D5" s="98"/>
      <c r="E5" s="98">
        <v>0.12875236669567175</v>
      </c>
      <c r="F5" s="98">
        <v>0.36310159551688348</v>
      </c>
    </row>
    <row r="6" spans="1:6" x14ac:dyDescent="0.25">
      <c r="A6" s="2" t="s">
        <v>8</v>
      </c>
      <c r="B6" s="98">
        <v>5.0204760649369504E-2</v>
      </c>
      <c r="C6" s="98"/>
      <c r="D6" s="98"/>
      <c r="E6" s="98">
        <v>0.20014414173847508</v>
      </c>
      <c r="F6" s="98">
        <v>0.23477832540634516</v>
      </c>
    </row>
    <row r="7" spans="1:6" x14ac:dyDescent="0.25">
      <c r="A7" s="2" t="s">
        <v>5</v>
      </c>
      <c r="B7" s="98">
        <v>4.7211341248418998E-2</v>
      </c>
      <c r="C7" s="98"/>
      <c r="D7" s="98"/>
      <c r="E7" s="98">
        <v>0.24259022558161961</v>
      </c>
      <c r="F7" s="98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36963-744B-40B1-A4F9-35B0A2B5CD22}">
  <ds:schemaRefs>
    <ds:schemaRef ds:uri="a92290d7-b971-4e1d-81ee-28387a7fbc93"/>
    <ds:schemaRef ds:uri="http://www.w3.org/XML/1998/namespace"/>
    <ds:schemaRef ds:uri="http://purl.org/dc/elements/1.1/"/>
    <ds:schemaRef ds:uri="61551a5c-c5b0-4157-91ef-0e56f6671ed0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3638DE-1BAA-406D-8FFA-FE1FBFF67D23}"/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259</vt:i4>
      </vt:variant>
    </vt:vector>
  </HeadingPairs>
  <TitlesOfParts>
    <vt:vector size="276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CO2 and Temp Alt 4 Alt 5</vt:lpstr>
      <vt:lpstr>ICF SLR Module (1)</vt:lpstr>
      <vt:lpstr>ICF SLR Module (2)</vt:lpstr>
      <vt:lpstr>ICF SLR Module (3)</vt:lpstr>
      <vt:lpstr>ICF SLR Module (4)</vt:lpstr>
      <vt:lpstr>ICF SLR Module (5)</vt:lpstr>
      <vt:lpstr>'CO2 and Temp Alt 0 Alt 1'!ExternalData_1</vt:lpstr>
      <vt:lpstr>'CO2 and Temp Alt 2 Alt 3'!ExternalData_1</vt:lpstr>
      <vt:lpstr>'CO2 and Temp Alt 4 Alt 5'!ExternalData_1</vt:lpstr>
      <vt:lpstr>'CO2 and Temp Alt 0 Alt 1'!ExternalData_10</vt:lpstr>
      <vt:lpstr>'CO2 and Temp Alt 2 Alt 3'!ExternalData_10</vt:lpstr>
      <vt:lpstr>'CO2 and Temp Alt 4 Alt 5'!ExternalData_10</vt:lpstr>
      <vt:lpstr>'CO2 and Temp Alt 0 Alt 1'!ExternalData_11</vt:lpstr>
      <vt:lpstr>'CO2 and Temp Alt 2 Alt 3'!ExternalData_11</vt:lpstr>
      <vt:lpstr>'CO2 and Temp Alt 4 Alt 5'!ExternalData_11</vt:lpstr>
      <vt:lpstr>'CO2 and Temp Alt 0 Alt 1'!ExternalData_12</vt:lpstr>
      <vt:lpstr>'CO2 and Temp Alt 2 Alt 3'!ExternalData_12</vt:lpstr>
      <vt:lpstr>'CO2 and Temp Alt 4 Alt 5'!ExternalData_12</vt:lpstr>
      <vt:lpstr>'CO2 and Temp Alt 0 Alt 1'!ExternalData_13</vt:lpstr>
      <vt:lpstr>'CO2 and Temp Alt 2 Alt 3'!ExternalData_13</vt:lpstr>
      <vt:lpstr>'CO2 and Temp Alt 4 Alt 5'!ExternalData_13</vt:lpstr>
      <vt:lpstr>'CO2 and Temp Alt 0 Alt 1'!ExternalData_14</vt:lpstr>
      <vt:lpstr>'CO2 and Temp Alt 2 Alt 3'!ExternalData_14</vt:lpstr>
      <vt:lpstr>'CO2 and Temp Alt 4 Alt 5'!ExternalData_14</vt:lpstr>
      <vt:lpstr>'CO2 and Temp Alt 0 Alt 1'!ExternalData_15</vt:lpstr>
      <vt:lpstr>'CO2 and Temp Alt 2 Alt 3'!ExternalData_15</vt:lpstr>
      <vt:lpstr>'CO2 and Temp Alt 4 Alt 5'!ExternalData_15</vt:lpstr>
      <vt:lpstr>'CO2 and Temp Alt 0 Alt 1'!ExternalData_16</vt:lpstr>
      <vt:lpstr>'CO2 and Temp Alt 2 Alt 3'!ExternalData_16</vt:lpstr>
      <vt:lpstr>'CO2 and Temp Alt 4 Alt 5'!ExternalData_16</vt:lpstr>
      <vt:lpstr>'CO2 and Temp Alt 0 Alt 1'!ExternalData_17</vt:lpstr>
      <vt:lpstr>'CO2 and Temp Alt 2 Alt 3'!ExternalData_17</vt:lpstr>
      <vt:lpstr>'CO2 and Temp Alt 4 Alt 5'!ExternalData_17</vt:lpstr>
      <vt:lpstr>'CO2 and Temp Alt 0 Alt 1'!ExternalData_18</vt:lpstr>
      <vt:lpstr>'CO2 and Temp Alt 2 Alt 3'!ExternalData_18</vt:lpstr>
      <vt:lpstr>'CO2 and Temp Alt 4 Alt 5'!ExternalData_18</vt:lpstr>
      <vt:lpstr>'CO2 and Temp Alt 0 Alt 1'!ExternalData_19</vt:lpstr>
      <vt:lpstr>'CO2 and Temp Alt 2 Alt 3'!ExternalData_19</vt:lpstr>
      <vt:lpstr>'CO2 and Temp Alt 4 Alt 5'!ExternalData_19</vt:lpstr>
      <vt:lpstr>'CO2 and Temp Alt 0 Alt 1'!ExternalData_2</vt:lpstr>
      <vt:lpstr>'CO2 and Temp Alt 2 Alt 3'!ExternalData_2</vt:lpstr>
      <vt:lpstr>'CO2 and Temp Alt 4 Alt 5'!ExternalData_2</vt:lpstr>
      <vt:lpstr>'CO2 and Temp Alt 0 Alt 1'!ExternalData_20</vt:lpstr>
      <vt:lpstr>'CO2 and Temp Alt 2 Alt 3'!ExternalData_20</vt:lpstr>
      <vt:lpstr>'CO2 and Temp Alt 4 Alt 5'!ExternalData_20</vt:lpstr>
      <vt:lpstr>'CO2 and Temp Alt 0 Alt 1'!ExternalData_21</vt:lpstr>
      <vt:lpstr>'CO2 and Temp Alt 2 Alt 3'!ExternalData_21</vt:lpstr>
      <vt:lpstr>'CO2 and Temp Alt 4 Alt 5'!ExternalData_21</vt:lpstr>
      <vt:lpstr>'CO2 and Temp Alt 0 Alt 1'!ExternalData_22</vt:lpstr>
      <vt:lpstr>'CO2 and Temp Alt 2 Alt 3'!ExternalData_22</vt:lpstr>
      <vt:lpstr>'CO2 and Temp Alt 4 Alt 5'!ExternalData_22</vt:lpstr>
      <vt:lpstr>'CO2 and Temp Alt 0 Alt 1'!ExternalData_23</vt:lpstr>
      <vt:lpstr>'CO2 and Temp Alt 2 Alt 3'!ExternalData_23</vt:lpstr>
      <vt:lpstr>'CO2 and Temp Alt 4 Alt 5'!ExternalData_23</vt:lpstr>
      <vt:lpstr>'CO2 and Temp Alt 0 Alt 1'!ExternalData_24</vt:lpstr>
      <vt:lpstr>'CO2 and Temp Alt 2 Alt 3'!ExternalData_24</vt:lpstr>
      <vt:lpstr>'CO2 and Temp Alt 4 Alt 5'!ExternalData_24</vt:lpstr>
      <vt:lpstr>'CO2 and Temp Alt 0 Alt 1'!ExternalData_25</vt:lpstr>
      <vt:lpstr>'CO2 and Temp Alt 2 Alt 3'!ExternalData_25</vt:lpstr>
      <vt:lpstr>'CO2 and Temp Alt 4 Alt 5'!ExternalData_25</vt:lpstr>
      <vt:lpstr>'CO2 and Temp Alt 0 Alt 1'!ExternalData_26</vt:lpstr>
      <vt:lpstr>'CO2 and Temp Alt 2 Alt 3'!ExternalData_26</vt:lpstr>
      <vt:lpstr>'CO2 and Temp Alt 4 Alt 5'!ExternalData_26</vt:lpstr>
      <vt:lpstr>'CO2 and Temp Alt 0 Alt 1'!ExternalData_27</vt:lpstr>
      <vt:lpstr>'CO2 and Temp Alt 2 Alt 3'!ExternalData_27</vt:lpstr>
      <vt:lpstr>'CO2 and Temp Alt 4 Alt 5'!ExternalData_27</vt:lpstr>
      <vt:lpstr>'CO2 and Temp Alt 0 Alt 1'!ExternalData_28</vt:lpstr>
      <vt:lpstr>'CO2 and Temp Alt 2 Alt 3'!ExternalData_28</vt:lpstr>
      <vt:lpstr>'CO2 and Temp Alt 4 Alt 5'!ExternalData_28</vt:lpstr>
      <vt:lpstr>'CO2 and Temp Alt 0 Alt 1'!ExternalData_29</vt:lpstr>
      <vt:lpstr>'CO2 and Temp Alt 2 Alt 3'!ExternalData_29</vt:lpstr>
      <vt:lpstr>'CO2 and Temp Alt 4 Alt 5'!ExternalData_29</vt:lpstr>
      <vt:lpstr>'CO2 and Temp Alt 0 Alt 1'!ExternalData_3</vt:lpstr>
      <vt:lpstr>'CO2 and Temp Alt 2 Alt 3'!ExternalData_3</vt:lpstr>
      <vt:lpstr>'CO2 and Temp Alt 4 Alt 5'!ExternalData_3</vt:lpstr>
      <vt:lpstr>'CO2 and Temp Alt 2 Alt 3'!ExternalData_30</vt:lpstr>
      <vt:lpstr>'CO2 and Temp Alt 4 Alt 5'!ExternalData_30</vt:lpstr>
      <vt:lpstr>'CO2 and Temp Alt 0 Alt 1'!ExternalData_31</vt:lpstr>
      <vt:lpstr>'CO2 and Temp Alt 2 Alt 3'!ExternalData_31</vt:lpstr>
      <vt:lpstr>'CO2 and Temp Alt 4 Alt 5'!ExternalData_31</vt:lpstr>
      <vt:lpstr>'CO2 and Temp Alt 0 Alt 1'!ExternalData_32</vt:lpstr>
      <vt:lpstr>'CO2 and Temp Alt 2 Alt 3'!ExternalData_32</vt:lpstr>
      <vt:lpstr>'CO2 and Temp Alt 4 Alt 5'!ExternalData_32</vt:lpstr>
      <vt:lpstr>'CO2 and Temp Alt 0 Alt 1'!ExternalData_33</vt:lpstr>
      <vt:lpstr>'CO2 and Temp Alt 2 Alt 3'!ExternalData_33</vt:lpstr>
      <vt:lpstr>'CO2 and Temp Alt 4 Alt 5'!ExternalData_33</vt:lpstr>
      <vt:lpstr>'CO2 and Temp Alt 0 Alt 1'!ExternalData_34</vt:lpstr>
      <vt:lpstr>'CO2 and Temp Alt 2 Alt 3'!ExternalData_34</vt:lpstr>
      <vt:lpstr>'CO2 and Temp Alt 4 Alt 5'!ExternalData_34</vt:lpstr>
      <vt:lpstr>'CO2 and Temp Alt 0 Alt 1'!ExternalData_35</vt:lpstr>
      <vt:lpstr>'CO2 and Temp Alt 2 Alt 3'!ExternalData_35</vt:lpstr>
      <vt:lpstr>'CO2 and Temp Alt 4 Alt 5'!ExternalData_35</vt:lpstr>
      <vt:lpstr>'CO2 and Temp Alt 0 Alt 1'!ExternalData_36</vt:lpstr>
      <vt:lpstr>'CO2 and Temp Alt 2 Alt 3'!ExternalData_36</vt:lpstr>
      <vt:lpstr>'CO2 and Temp Alt 4 Alt 5'!ExternalData_36</vt:lpstr>
      <vt:lpstr>'CO2 and Temp Alt 0 Alt 1'!ExternalData_37</vt:lpstr>
      <vt:lpstr>'CO2 and Temp Alt 2 Alt 3'!ExternalData_37</vt:lpstr>
      <vt:lpstr>'CO2 and Temp Alt 4 Alt 5'!ExternalData_37</vt:lpstr>
      <vt:lpstr>'CO2 and Temp Alt 0 Alt 1'!ExternalData_38</vt:lpstr>
      <vt:lpstr>'CO2 and Temp Alt 2 Alt 3'!ExternalData_38</vt:lpstr>
      <vt:lpstr>'CO2 and Temp Alt 4 Alt 5'!ExternalData_38</vt:lpstr>
      <vt:lpstr>'CO2 and Temp Alt 0 Alt 1'!ExternalData_39</vt:lpstr>
      <vt:lpstr>'CO2 and Temp Alt 2 Alt 3'!ExternalData_39</vt:lpstr>
      <vt:lpstr>'CO2 and Temp Alt 4 Alt 5'!ExternalData_39</vt:lpstr>
      <vt:lpstr>'CO2 and Temp Alt 2 Alt 3'!ExternalData_4</vt:lpstr>
      <vt:lpstr>'CO2 and Temp Alt 4 Alt 5'!ExternalData_4</vt:lpstr>
      <vt:lpstr>'CO2 and Temp Alt 0 Alt 1'!ExternalData_40</vt:lpstr>
      <vt:lpstr>'CO2 and Temp Alt 2 Alt 3'!ExternalData_40</vt:lpstr>
      <vt:lpstr>'CO2 and Temp Alt 4 Alt 5'!ExternalData_40</vt:lpstr>
      <vt:lpstr>'CO2 and Temp Alt 0 Alt 1'!ExternalData_41</vt:lpstr>
      <vt:lpstr>'CO2 and Temp Alt 2 Alt 3'!ExternalData_41</vt:lpstr>
      <vt:lpstr>'CO2 and Temp Alt 4 Alt 5'!ExternalData_41</vt:lpstr>
      <vt:lpstr>'CO2 and Temp Alt 0 Alt 1'!ExternalData_42</vt:lpstr>
      <vt:lpstr>'CO2 and Temp Alt 2 Alt 3'!ExternalData_42</vt:lpstr>
      <vt:lpstr>'CO2 and Temp Alt 4 Alt 5'!ExternalData_42</vt:lpstr>
      <vt:lpstr>'CO2 and Temp Alt 0 Alt 1'!ExternalData_43</vt:lpstr>
      <vt:lpstr>'CO2 and Temp Alt 2 Alt 3'!ExternalData_43</vt:lpstr>
      <vt:lpstr>'CO2 and Temp Alt 4 Alt 5'!ExternalData_43</vt:lpstr>
      <vt:lpstr>'CO2 and Temp Alt 2 Alt 3'!ExternalData_44</vt:lpstr>
      <vt:lpstr>'CO2 and Temp Alt 4 Alt 5'!ExternalData_44</vt:lpstr>
      <vt:lpstr>'CO2 and Temp Alt 0 Alt 1'!ExternalData_45</vt:lpstr>
      <vt:lpstr>'CO2 and Temp Alt 2 Alt 3'!ExternalData_45</vt:lpstr>
      <vt:lpstr>'CO2 and Temp Alt 4 Alt 5'!ExternalData_45</vt:lpstr>
      <vt:lpstr>'CO2 and Temp Alt 0 Alt 1'!ExternalData_46</vt:lpstr>
      <vt:lpstr>'CO2 and Temp Alt 2 Alt 3'!ExternalData_46</vt:lpstr>
      <vt:lpstr>'CO2 and Temp Alt 4 Alt 5'!ExternalData_46</vt:lpstr>
      <vt:lpstr>'CO2 and Temp Alt 0 Alt 1'!ExternalData_47</vt:lpstr>
      <vt:lpstr>'CO2 and Temp Alt 2 Alt 3'!ExternalData_47</vt:lpstr>
      <vt:lpstr>'CO2 and Temp Alt 4 Alt 5'!ExternalData_47</vt:lpstr>
      <vt:lpstr>'CO2 and Temp Alt 0 Alt 1'!ExternalData_48</vt:lpstr>
      <vt:lpstr>'CO2 and Temp Alt 2 Alt 3'!ExternalData_48</vt:lpstr>
      <vt:lpstr>'CO2 and Temp Alt 4 Alt 5'!ExternalData_48</vt:lpstr>
      <vt:lpstr>'CO2 and Temp Alt 0 Alt 1'!ExternalData_49</vt:lpstr>
      <vt:lpstr>'CO2 and Temp Alt 2 Alt 3'!ExternalData_49</vt:lpstr>
      <vt:lpstr>'CO2 and Temp Alt 4 Alt 5'!ExternalData_49</vt:lpstr>
      <vt:lpstr>'CO2 and Temp Alt 0 Alt 1'!ExternalData_5</vt:lpstr>
      <vt:lpstr>'CO2 and Temp Alt 2 Alt 3'!ExternalData_5</vt:lpstr>
      <vt:lpstr>'CO2 and Temp Alt 4 Alt 5'!ExternalData_5</vt:lpstr>
      <vt:lpstr>'CO2 and Temp Alt 0 Alt 1'!ExternalData_50</vt:lpstr>
      <vt:lpstr>'CO2 and Temp Alt 2 Alt 3'!ExternalData_50</vt:lpstr>
      <vt:lpstr>'CO2 and Temp Alt 4 Alt 5'!ExternalData_50</vt:lpstr>
      <vt:lpstr>'CO2 and Temp Alt 0 Alt 1'!ExternalData_51</vt:lpstr>
      <vt:lpstr>'CO2 and Temp Alt 2 Alt 3'!ExternalData_51</vt:lpstr>
      <vt:lpstr>'CO2 and Temp Alt 4 Alt 5'!ExternalData_51</vt:lpstr>
      <vt:lpstr>'CO2 and Temp Alt 0 Alt 1'!ExternalData_52</vt:lpstr>
      <vt:lpstr>'CO2 and Temp Alt 2 Alt 3'!ExternalData_52</vt:lpstr>
      <vt:lpstr>'CO2 and Temp Alt 4 Alt 5'!ExternalData_52</vt:lpstr>
      <vt:lpstr>'CO2 and Temp Alt 0 Alt 1'!ExternalData_53</vt:lpstr>
      <vt:lpstr>'CO2 and Temp Alt 2 Alt 3'!ExternalData_53</vt:lpstr>
      <vt:lpstr>'CO2 and Temp Alt 4 Alt 5'!ExternalData_53</vt:lpstr>
      <vt:lpstr>'CO2 and Temp Alt 2 Alt 3'!ExternalData_54</vt:lpstr>
      <vt:lpstr>'CO2 and Temp Alt 4 Alt 5'!ExternalData_54</vt:lpstr>
      <vt:lpstr>'CO2 and Temp Alt 0 Alt 1'!ExternalData_55</vt:lpstr>
      <vt:lpstr>'CO2 and Temp Alt 2 Alt 3'!ExternalData_55</vt:lpstr>
      <vt:lpstr>'CO2 and Temp Alt 4 Alt 5'!ExternalData_55</vt:lpstr>
      <vt:lpstr>'CO2 and Temp Alt 0 Alt 1'!ExternalData_56</vt:lpstr>
      <vt:lpstr>'CO2 and Temp Alt 2 Alt 3'!ExternalData_56</vt:lpstr>
      <vt:lpstr>'CO2 and Temp Alt 4 Alt 5'!ExternalData_56</vt:lpstr>
      <vt:lpstr>'CO2 and Temp Alt 0 Alt 1'!ExternalData_57</vt:lpstr>
      <vt:lpstr>'CO2 and Temp Alt 0 Alt 1'!ExternalData_58</vt:lpstr>
      <vt:lpstr>'CO2 and Temp Alt 2 Alt 3'!ExternalData_58</vt:lpstr>
      <vt:lpstr>'CO2 and Temp Alt 4 Alt 5'!ExternalData_58</vt:lpstr>
      <vt:lpstr>'CO2 and Temp Alt 0 Alt 1'!ExternalData_59</vt:lpstr>
      <vt:lpstr>'CO2 and Temp Alt 2 Alt 3'!ExternalData_59</vt:lpstr>
      <vt:lpstr>'CO2 and Temp Alt 4 Alt 5'!ExternalData_59</vt:lpstr>
      <vt:lpstr>'CO2 and Temp Alt 0 Alt 1'!ExternalData_6</vt:lpstr>
      <vt:lpstr>'CO2 and Temp Alt 2 Alt 3'!ExternalData_6</vt:lpstr>
      <vt:lpstr>'CO2 and Temp Alt 4 Alt 5'!ExternalData_6</vt:lpstr>
      <vt:lpstr>'CO2 and Temp Alt 0 Alt 1'!ExternalData_60</vt:lpstr>
      <vt:lpstr>'CO2 and Temp Alt 2 Alt 3'!ExternalData_60</vt:lpstr>
      <vt:lpstr>'CO2 and Temp Alt 4 Alt 5'!ExternalData_60</vt:lpstr>
      <vt:lpstr>'CO2 and Temp Alt 0 Alt 1'!ExternalData_61</vt:lpstr>
      <vt:lpstr>'CO2 and Temp Alt 2 Alt 3'!ExternalData_61</vt:lpstr>
      <vt:lpstr>'CO2 and Temp Alt 4 Alt 5'!ExternalData_61</vt:lpstr>
      <vt:lpstr>'CO2 and Temp Alt 0 Alt 1'!ExternalData_62</vt:lpstr>
      <vt:lpstr>'CO2 and Temp Alt 2 Alt 3'!ExternalData_62</vt:lpstr>
      <vt:lpstr>'CO2 and Temp Alt 4 Alt 5'!ExternalData_62</vt:lpstr>
      <vt:lpstr>'CO2 and Temp Alt 0 Alt 1'!ExternalData_63</vt:lpstr>
      <vt:lpstr>'CO2 and Temp Alt 2 Alt 3'!ExternalData_63</vt:lpstr>
      <vt:lpstr>'CO2 and Temp Alt 4 Alt 5'!ExternalData_63</vt:lpstr>
      <vt:lpstr>'CO2 and Temp Alt 0 Alt 1'!ExternalData_64</vt:lpstr>
      <vt:lpstr>'CO2 and Temp Alt 2 Alt 3'!ExternalData_64</vt:lpstr>
      <vt:lpstr>'CO2 and Temp Alt 4 Alt 5'!ExternalData_64</vt:lpstr>
      <vt:lpstr>'CO2 and Temp Alt 0 Alt 1'!ExternalData_65</vt:lpstr>
      <vt:lpstr>'CO2 and Temp Alt 2 Alt 3'!ExternalData_65</vt:lpstr>
      <vt:lpstr>'CO2 and Temp Alt 4 Alt 5'!ExternalData_65</vt:lpstr>
      <vt:lpstr>'CO2 and Temp Alt 0 Alt 1'!ExternalData_66</vt:lpstr>
      <vt:lpstr>'CO2 and Temp Alt 2 Alt 3'!ExternalData_66</vt:lpstr>
      <vt:lpstr>'CO2 and Temp Alt 4 Alt 5'!ExternalData_66</vt:lpstr>
      <vt:lpstr>'CO2 and Temp Alt 0 Alt 1'!ExternalData_67</vt:lpstr>
      <vt:lpstr>'CO2 and Temp Alt 2 Alt 3'!ExternalData_67</vt:lpstr>
      <vt:lpstr>'CO2 and Temp Alt 4 Alt 5'!ExternalData_67</vt:lpstr>
      <vt:lpstr>'CO2 and Temp Alt 0 Alt 1'!ExternalData_68</vt:lpstr>
      <vt:lpstr>'CO2 and Temp Alt 2 Alt 3'!ExternalData_68</vt:lpstr>
      <vt:lpstr>'CO2 and Temp Alt 4 Alt 5'!ExternalData_68</vt:lpstr>
      <vt:lpstr>'CO2 and Temp Alt 0 Alt 1'!ExternalData_69</vt:lpstr>
      <vt:lpstr>'CO2 and Temp Alt 2 Alt 3'!ExternalData_69</vt:lpstr>
      <vt:lpstr>'CO2 and Temp Alt 4 Alt 5'!ExternalData_69</vt:lpstr>
      <vt:lpstr>'CO2 and Temp Alt 0 Alt 1'!ExternalData_7</vt:lpstr>
      <vt:lpstr>'CO2 and Temp Alt 2 Alt 3'!ExternalData_7</vt:lpstr>
      <vt:lpstr>'CO2 and Temp Alt 4 Alt 5'!ExternalData_7</vt:lpstr>
      <vt:lpstr>'CO2 and Temp Alt 0 Alt 1'!ExternalData_70</vt:lpstr>
      <vt:lpstr>'CO2 and Temp Alt 2 Alt 3'!ExternalData_70</vt:lpstr>
      <vt:lpstr>'CO2 and Temp Alt 4 Alt 5'!ExternalData_70</vt:lpstr>
      <vt:lpstr>'CO2 and Temp Alt 0 Alt 1'!ExternalData_71</vt:lpstr>
      <vt:lpstr>'CO2 and Temp Alt 2 Alt 3'!ExternalData_71</vt:lpstr>
      <vt:lpstr>'CO2 and Temp Alt 4 Alt 5'!ExternalData_71</vt:lpstr>
      <vt:lpstr>'CO2 and Temp Alt 0 Alt 1'!ExternalData_72</vt:lpstr>
      <vt:lpstr>'CO2 and Temp Alt 2 Alt 3'!ExternalData_72</vt:lpstr>
      <vt:lpstr>'CO2 and Temp Alt 4 Alt 5'!ExternalData_72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2 Alt 3'!ExternalData_76</vt:lpstr>
      <vt:lpstr>'CO2 and Temp Alt 4 Alt 5'!ExternalData_76</vt:lpstr>
      <vt:lpstr>'CO2 and Temp Alt 0 Alt 1'!ExternalData_77</vt:lpstr>
      <vt:lpstr>'CO2 and Temp Alt 2 Alt 3'!ExternalData_77</vt:lpstr>
      <vt:lpstr>'CO2 and Temp Alt 4 Alt 5'!ExternalData_77</vt:lpstr>
      <vt:lpstr>'CO2 and Temp Alt 0 Alt 1'!ExternalData_78</vt:lpstr>
      <vt:lpstr>'CO2 and Temp Alt 2 Alt 3'!ExternalData_78</vt:lpstr>
      <vt:lpstr>'CO2 and Temp Alt 4 Alt 5'!ExternalData_78</vt:lpstr>
      <vt:lpstr>'CO2 and Temp Alt 0 Alt 1'!ExternalData_79</vt:lpstr>
      <vt:lpstr>'CO2 and Temp Alt 2 Alt 3'!ExternalData_79</vt:lpstr>
      <vt:lpstr>'CO2 and Temp Alt 0 Alt 1'!ExternalData_8</vt:lpstr>
      <vt:lpstr>'CO2 and Temp Alt 2 Alt 3'!ExternalData_8</vt:lpstr>
      <vt:lpstr>'CO2 and Temp Alt 4 Alt 5'!ExternalData_8</vt:lpstr>
      <vt:lpstr>'CO2 and Temp Alt 0 Alt 1'!ExternalData_80</vt:lpstr>
      <vt:lpstr>'CO2 and Temp Alt 0 Alt 1'!ExternalData_81</vt:lpstr>
      <vt:lpstr>'CO2 and Temp Alt 0 Alt 1'!ExternalData_82</vt:lpstr>
      <vt:lpstr>'CO2 and Temp Alt 0 Alt 1'!ExternalData_83</vt:lpstr>
      <vt:lpstr>'CO2 and Temp Alt 0 Alt 1'!ExternalData_9</vt:lpstr>
      <vt:lpstr>'CO2 and Temp Alt 2 Alt 3'!ExternalData_9</vt:lpstr>
      <vt:lpstr>'CO2 and Temp Alt 4 Alt 5'!ExternalData_9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2023-10-04T19:07:39Z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