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ot-my.sharepoint.com/personal/vinay_nagabhushana_ad_dot_gov/Documents/1-CAFE_dir/EIS_dir/LD MY2027-203x EIS/MY2027-2031 DEIS Adminstrtiaive Records/Tab 3 DEIS ICF Generated Data/Climate/Final Data Used in DEIS/Results/"/>
    </mc:Choice>
  </mc:AlternateContent>
  <xr:revisionPtr revIDLastSave="0" documentId="8_{854BFB05-9F1A-4B56-B7E8-784A0A15A760}" xr6:coauthVersionLast="47" xr6:coauthVersionMax="47" xr10:uidLastSave="{00000000-0000-0000-0000-000000000000}"/>
  <bookViews>
    <workbookView xWindow="-110" yWindow="-110" windowWidth="19420" windowHeight="10420" xr2:uid="{062D629C-F25D-480B-8483-A8CB9433E46B}"/>
  </bookViews>
  <sheets>
    <sheet name="Interface" sheetId="1" r:id="rId1"/>
    <sheet name="Tables (1)" sheetId="2" r:id="rId2"/>
    <sheet name="Tables (2)" sheetId="56" r:id="rId3"/>
    <sheet name="Graphs" sheetId="3" r:id="rId4"/>
    <sheet name="17 Percent Below" sheetId="4" r:id="rId5"/>
    <sheet name="Emissions" sheetId="5" r:id="rId6"/>
    <sheet name="CO2 per vehicle" sheetId="6" r:id="rId7"/>
    <sheet name="Emission Reductions" sheetId="7" r:id="rId8"/>
    <sheet name="ICF SLR Lookup" sheetId="8" r:id="rId9"/>
    <sheet name="CO2 and Temp Alt 0 Alt 1" sheetId="27" r:id="rId10"/>
    <sheet name="CO2 and Temp Alt 2 Alt 3" sheetId="28" r:id="rId11"/>
    <sheet name="ICF SLR Module (1)" sheetId="57" r:id="rId12"/>
    <sheet name="ICF SLR Module (2)" sheetId="58" r:id="rId13"/>
    <sheet name="ICF SLR Module (3)" sheetId="59" r:id="rId14"/>
    <sheet name="ICF SLR Module (4)" sheetId="60" r:id="rId15"/>
  </sheets>
  <externalReferences>
    <externalReference r:id="rId16"/>
  </externalReferences>
  <definedNames>
    <definedName name="ExternalData_1" localSheetId="9">'CO2 and Temp Alt 0 Alt 1'!$A$1:$H$356</definedName>
    <definedName name="ExternalData_1" localSheetId="10">'CO2 and Temp Alt 2 Alt 3'!$A$1:$H$356</definedName>
    <definedName name="ExternalData_10" localSheetId="9">'CO2 and Temp Alt 0 Alt 1'!$A$1:$H$356</definedName>
    <definedName name="ExternalData_10" localSheetId="10">'CO2 and Temp Alt 2 Alt 3'!$A$1:$H$356</definedName>
    <definedName name="ExternalData_11" localSheetId="9">'CO2 and Temp Alt 0 Alt 1'!$A$1:$H$356</definedName>
    <definedName name="ExternalData_11" localSheetId="10">'CO2 and Temp Alt 2 Alt 3'!$A$1:$H$356</definedName>
    <definedName name="ExternalData_12" localSheetId="9">'CO2 and Temp Alt 0 Alt 1'!$A$1:$H$356</definedName>
    <definedName name="ExternalData_12" localSheetId="10">'CO2 and Temp Alt 2 Alt 3'!$A$1:$H$356</definedName>
    <definedName name="ExternalData_13" localSheetId="9">'CO2 and Temp Alt 0 Alt 1'!$A$1:$H$356</definedName>
    <definedName name="ExternalData_13" localSheetId="10">'CO2 and Temp Alt 2 Alt 3'!$A$1:$H$356</definedName>
    <definedName name="ExternalData_14" localSheetId="9">'CO2 and Temp Alt 0 Alt 1'!$A$1:$H$356</definedName>
    <definedName name="ExternalData_14" localSheetId="10">'CO2 and Temp Alt 2 Alt 3'!$A$1:$H$356</definedName>
    <definedName name="ExternalData_15" localSheetId="9">'CO2 and Temp Alt 0 Alt 1'!$A$1:$H$356</definedName>
    <definedName name="ExternalData_15" localSheetId="10">'CO2 and Temp Alt 2 Alt 3'!$A$1:$H$356</definedName>
    <definedName name="ExternalData_16" localSheetId="9">'CO2 and Temp Alt 0 Alt 1'!$A$1:$H$356</definedName>
    <definedName name="ExternalData_16" localSheetId="10">'CO2 and Temp Alt 2 Alt 3'!$A$1:$H$356</definedName>
    <definedName name="ExternalData_17" localSheetId="9">'CO2 and Temp Alt 0 Alt 1'!$A$1:$H$356</definedName>
    <definedName name="ExternalData_17" localSheetId="10">'CO2 and Temp Alt 2 Alt 3'!$A$1:$H$356</definedName>
    <definedName name="ExternalData_18" localSheetId="9">'CO2 and Temp Alt 0 Alt 1'!$A$1:$H$356</definedName>
    <definedName name="ExternalData_18" localSheetId="10">'CO2 and Temp Alt 2 Alt 3'!$A$1:$H$356</definedName>
    <definedName name="ExternalData_19" localSheetId="9">'CO2 and Temp Alt 0 Alt 1'!$A$1:$H$356</definedName>
    <definedName name="ExternalData_19" localSheetId="10">'CO2 and Temp Alt 2 Alt 3'!$A$1:$H$356</definedName>
    <definedName name="ExternalData_2" localSheetId="9">'CO2 and Temp Alt 0 Alt 1'!$A$1:$H$356</definedName>
    <definedName name="ExternalData_2" localSheetId="10">'CO2 and Temp Alt 2 Alt 3'!$A$1:$H$356</definedName>
    <definedName name="ExternalData_20" localSheetId="9">'CO2 and Temp Alt 0 Alt 1'!$A$1:$H$356</definedName>
    <definedName name="ExternalData_20" localSheetId="10">'CO2 and Temp Alt 2 Alt 3'!$A$1:$H$356</definedName>
    <definedName name="ExternalData_21" localSheetId="9">'CO2 and Temp Alt 0 Alt 1'!$A$1:$H$356</definedName>
    <definedName name="ExternalData_21" localSheetId="10">'CO2 and Temp Alt 2 Alt 3'!$A$1:$H$356</definedName>
    <definedName name="ExternalData_22" localSheetId="9">'CO2 and Temp Alt 0 Alt 1'!$A$1:$H$356</definedName>
    <definedName name="ExternalData_22" localSheetId="10">'CO2 and Temp Alt 2 Alt 3'!$A$1:$H$356</definedName>
    <definedName name="ExternalData_23" localSheetId="9">'CO2 and Temp Alt 0 Alt 1'!$A$1:$H$356</definedName>
    <definedName name="ExternalData_23" localSheetId="10">'CO2 and Temp Alt 2 Alt 3'!$A$1:$H$356</definedName>
    <definedName name="ExternalData_24" localSheetId="9">'CO2 and Temp Alt 0 Alt 1'!$A$1:$H$356</definedName>
    <definedName name="ExternalData_24" localSheetId="10">'CO2 and Temp Alt 2 Alt 3'!$A$1:$H$356</definedName>
    <definedName name="ExternalData_25" localSheetId="9">'CO2 and Temp Alt 0 Alt 1'!$A$1:$H$356</definedName>
    <definedName name="ExternalData_25" localSheetId="10">'CO2 and Temp Alt 2 Alt 3'!$A$1:$H$356</definedName>
    <definedName name="ExternalData_26" localSheetId="9">'CO2 and Temp Alt 0 Alt 1'!$A$1:$H$356</definedName>
    <definedName name="ExternalData_26" localSheetId="10">'CO2 and Temp Alt 2 Alt 3'!$A$1:$H$356</definedName>
    <definedName name="ExternalData_27" localSheetId="9">'CO2 and Temp Alt 0 Alt 1'!$A$1:$H$356</definedName>
    <definedName name="ExternalData_27" localSheetId="10">'CO2 and Temp Alt 2 Alt 3'!$A$1:$H$356</definedName>
    <definedName name="ExternalData_28" localSheetId="9">'CO2 and Temp Alt 0 Alt 1'!$A$1:$H$356</definedName>
    <definedName name="ExternalData_28" localSheetId="10">'CO2 and Temp Alt 2 Alt 3'!$A$1:$H$356</definedName>
    <definedName name="ExternalData_29" localSheetId="9">'CO2 and Temp Alt 0 Alt 1'!$A$1:$H$356</definedName>
    <definedName name="ExternalData_29" localSheetId="10">'CO2 and Temp Alt 2 Alt 3'!$A$1:$H$356</definedName>
    <definedName name="ExternalData_3" localSheetId="9">'CO2 and Temp Alt 0 Alt 1'!$A$1:$H$356</definedName>
    <definedName name="ExternalData_3" localSheetId="10">'CO2 and Temp Alt 2 Alt 3'!$A$1:$H$356</definedName>
    <definedName name="ExternalData_30" localSheetId="10">'CO2 and Temp Alt 2 Alt 3'!$A$1:$H$356</definedName>
    <definedName name="ExternalData_31" localSheetId="9">'CO2 and Temp Alt 0 Alt 1'!$A$1:$H$356</definedName>
    <definedName name="ExternalData_31" localSheetId="10">'CO2 and Temp Alt 2 Alt 3'!$A$1:$H$356</definedName>
    <definedName name="ExternalData_32" localSheetId="9">'CO2 and Temp Alt 0 Alt 1'!$A$1:$H$356</definedName>
    <definedName name="ExternalData_32" localSheetId="10">'CO2 and Temp Alt 2 Alt 3'!$A$1:$H$356</definedName>
    <definedName name="ExternalData_33" localSheetId="9">'CO2 and Temp Alt 0 Alt 1'!$A$1:$H$356</definedName>
    <definedName name="ExternalData_33" localSheetId="10">'CO2 and Temp Alt 2 Alt 3'!$A$1:$H$356</definedName>
    <definedName name="ExternalData_34" localSheetId="9">'CO2 and Temp Alt 0 Alt 1'!$A$1:$H$356</definedName>
    <definedName name="ExternalData_34" localSheetId="10">'CO2 and Temp Alt 2 Alt 3'!$A$1:$H$356</definedName>
    <definedName name="ExternalData_35" localSheetId="9">'CO2 and Temp Alt 0 Alt 1'!$A$1:$H$356</definedName>
    <definedName name="ExternalData_35" localSheetId="10">'CO2 and Temp Alt 2 Alt 3'!$A$1:$H$356</definedName>
    <definedName name="ExternalData_36" localSheetId="9">'CO2 and Temp Alt 0 Alt 1'!$A$1:$H$356</definedName>
    <definedName name="ExternalData_36" localSheetId="10">'CO2 and Temp Alt 2 Alt 3'!$A$1:$H$356</definedName>
    <definedName name="ExternalData_37" localSheetId="9">'CO2 and Temp Alt 0 Alt 1'!$A$1:$H$356</definedName>
    <definedName name="ExternalData_37" localSheetId="10">'CO2 and Temp Alt 2 Alt 3'!$A$1:$H$356</definedName>
    <definedName name="ExternalData_38" localSheetId="9">'CO2 and Temp Alt 0 Alt 1'!$A$1:$H$356</definedName>
    <definedName name="ExternalData_38" localSheetId="10">'CO2 and Temp Alt 2 Alt 3'!$A$1:$H$356</definedName>
    <definedName name="ExternalData_39" localSheetId="9">'CO2 and Temp Alt 0 Alt 1'!$A$1:$H$356</definedName>
    <definedName name="ExternalData_39" localSheetId="10">'CO2 and Temp Alt 2 Alt 3'!$A$1:$H$356</definedName>
    <definedName name="ExternalData_4" localSheetId="10">'CO2 and Temp Alt 2 Alt 3'!$A$1:$H$356</definedName>
    <definedName name="ExternalData_40" localSheetId="9">'CO2 and Temp Alt 0 Alt 1'!$A$1:$H$356</definedName>
    <definedName name="ExternalData_40" localSheetId="10">'CO2 and Temp Alt 2 Alt 3'!$A$1:$H$356</definedName>
    <definedName name="ExternalData_41" localSheetId="9">'CO2 and Temp Alt 0 Alt 1'!$A$1:$H$356</definedName>
    <definedName name="ExternalData_41" localSheetId="10">'CO2 and Temp Alt 2 Alt 3'!$A$1:$H$356</definedName>
    <definedName name="ExternalData_42" localSheetId="9">'CO2 and Temp Alt 0 Alt 1'!$A$1:$H$356</definedName>
    <definedName name="ExternalData_42" localSheetId="10">'CO2 and Temp Alt 2 Alt 3'!$A$1:$H$356</definedName>
    <definedName name="ExternalData_43" localSheetId="9">'CO2 and Temp Alt 0 Alt 1'!$A$1:$H$356</definedName>
    <definedName name="ExternalData_43" localSheetId="10">'CO2 and Temp Alt 2 Alt 3'!$A$1:$H$356</definedName>
    <definedName name="ExternalData_44" localSheetId="10">'CO2 and Temp Alt 2 Alt 3'!$A$1:$H$356</definedName>
    <definedName name="ExternalData_45" localSheetId="9">'CO2 and Temp Alt 0 Alt 1'!$A$1:$H$356</definedName>
    <definedName name="ExternalData_45" localSheetId="10">'CO2 and Temp Alt 2 Alt 3'!$A$1:$H$356</definedName>
    <definedName name="ExternalData_46" localSheetId="9">'CO2 and Temp Alt 0 Alt 1'!$A$1:$H$356</definedName>
    <definedName name="ExternalData_46" localSheetId="10">'CO2 and Temp Alt 2 Alt 3'!$A$1:$H$356</definedName>
    <definedName name="ExternalData_47" localSheetId="9">'CO2 and Temp Alt 0 Alt 1'!$A$1:$H$356</definedName>
    <definedName name="ExternalData_47" localSheetId="10">'CO2 and Temp Alt 2 Alt 3'!$A$1:$H$356</definedName>
    <definedName name="ExternalData_48" localSheetId="9">'CO2 and Temp Alt 0 Alt 1'!$A$1:$H$356</definedName>
    <definedName name="ExternalData_48" localSheetId="10">'CO2 and Temp Alt 2 Alt 3'!$A$1:$H$356</definedName>
    <definedName name="ExternalData_49" localSheetId="9">'CO2 and Temp Alt 0 Alt 1'!$A$1:$H$356</definedName>
    <definedName name="ExternalData_49" localSheetId="10">'CO2 and Temp Alt 2 Alt 3'!$A$1:$H$356</definedName>
    <definedName name="ExternalData_5" localSheetId="9">'CO2 and Temp Alt 0 Alt 1'!$A$1:$H$356</definedName>
    <definedName name="ExternalData_5" localSheetId="10">'CO2 and Temp Alt 2 Alt 3'!$A$1:$H$356</definedName>
    <definedName name="ExternalData_50" localSheetId="9">'CO2 and Temp Alt 0 Alt 1'!$A$1:$H$356</definedName>
    <definedName name="ExternalData_50" localSheetId="10">'CO2 and Temp Alt 2 Alt 3'!$A$1:$H$356</definedName>
    <definedName name="ExternalData_51" localSheetId="9">'CO2 and Temp Alt 0 Alt 1'!$A$1:$H$356</definedName>
    <definedName name="ExternalData_51" localSheetId="10">'CO2 and Temp Alt 2 Alt 3'!$A$1:$H$356</definedName>
    <definedName name="ExternalData_52" localSheetId="9">'CO2 and Temp Alt 0 Alt 1'!$A$1:$H$356</definedName>
    <definedName name="ExternalData_52" localSheetId="10">'CO2 and Temp Alt 2 Alt 3'!$A$1:$H$356</definedName>
    <definedName name="ExternalData_53" localSheetId="9">'CO2 and Temp Alt 0 Alt 1'!$A$1:$H$356</definedName>
    <definedName name="ExternalData_53" localSheetId="10">'CO2 and Temp Alt 2 Alt 3'!$A$1:$H$356</definedName>
    <definedName name="ExternalData_54" localSheetId="10">'CO2 and Temp Alt 2 Alt 3'!$A$1:$H$356</definedName>
    <definedName name="ExternalData_55" localSheetId="9">'CO2 and Temp Alt 0 Alt 1'!$A$1:$H$356</definedName>
    <definedName name="ExternalData_55" localSheetId="10">'CO2 and Temp Alt 2 Alt 3'!$A$1:$F$31</definedName>
    <definedName name="ExternalData_56" localSheetId="9">'CO2 and Temp Alt 0 Alt 1'!$A$1:$H$356</definedName>
    <definedName name="ExternalData_56" localSheetId="10">'CO2 and Temp Alt 2 Alt 3'!$A$1:$DU$31</definedName>
    <definedName name="ExternalData_57" localSheetId="9">'CO2 and Temp Alt 0 Alt 1'!$A$1:$H$356</definedName>
    <definedName name="ExternalData_58" localSheetId="9">'CO2 and Temp Alt 0 Alt 1'!$A$1:$H$356</definedName>
    <definedName name="ExternalData_58" localSheetId="10">'CO2 and Temp Alt 2 Alt 3'!$A$1:$DU$31</definedName>
    <definedName name="ExternalData_59" localSheetId="9">'CO2 and Temp Alt 0 Alt 1'!$A$1:$F$31</definedName>
    <definedName name="ExternalData_59" localSheetId="10">'CO2 and Temp Alt 2 Alt 3'!$A$1:$DU$31</definedName>
    <definedName name="ExternalData_6" localSheetId="9">'CO2 and Temp Alt 0 Alt 1'!$A$1:$H$356</definedName>
    <definedName name="ExternalData_6" localSheetId="10">'CO2 and Temp Alt 2 Alt 3'!$A$1:$H$356</definedName>
    <definedName name="ExternalData_60" localSheetId="9">'CO2 and Temp Alt 0 Alt 1'!$A$1:$DU$31</definedName>
    <definedName name="ExternalData_60" localSheetId="10">'CO2 and Temp Alt 2 Alt 3'!$A$1:$DP$31</definedName>
    <definedName name="ExternalData_61" localSheetId="9">'CO2 and Temp Alt 0 Alt 1'!$A$1:$O$320</definedName>
    <definedName name="ExternalData_61" localSheetId="10">'CO2 and Temp Alt 2 Alt 3'!$A$1:$DP$31</definedName>
    <definedName name="ExternalData_62" localSheetId="9">'CO2 and Temp Alt 0 Alt 1'!$A$1:$DR$21</definedName>
    <definedName name="ExternalData_62" localSheetId="10">'CO2 and Temp Alt 2 Alt 3'!$A$1:$DP$21</definedName>
    <definedName name="ExternalData_63" localSheetId="9">'CO2 and Temp Alt 0 Alt 1'!$A$1:$DR$21</definedName>
    <definedName name="ExternalData_63" localSheetId="10">'CO2 and Temp Alt 2 Alt 3'!$A$1:$DP$21</definedName>
    <definedName name="ExternalData_64" localSheetId="9">'CO2 and Temp Alt 0 Alt 1'!$A$1:$DP$21</definedName>
    <definedName name="ExternalData_64" localSheetId="10">'CO2 and Temp Alt 2 Alt 3'!$A$1:$DP$21</definedName>
    <definedName name="ExternalData_65" localSheetId="9">'CO2 and Temp Alt 0 Alt 1'!$A$1:$DP$21</definedName>
    <definedName name="ExternalData_65" localSheetId="10">'CO2 and Temp Alt 2 Alt 3'!$A$1:$DP$21</definedName>
    <definedName name="ExternalData_66" localSheetId="9">'CO2 and Temp Alt 0 Alt 1'!$A$1:$DP$21</definedName>
    <definedName name="ExternalData_66" localSheetId="10">'CO2 and Temp Alt 2 Alt 3'!$A$1:$DP$31</definedName>
    <definedName name="ExternalData_67" localSheetId="9">'CO2 and Temp Alt 0 Alt 1'!$A$1:$DP$21</definedName>
    <definedName name="ExternalData_67" localSheetId="10">'CO2 and Temp Alt 2 Alt 3'!$A$1:$DP$31</definedName>
    <definedName name="ExternalData_68" localSheetId="9">'CO2 and Temp Alt 0 Alt 1'!$A$1:$DP$21</definedName>
    <definedName name="ExternalData_68" localSheetId="10">'CO2 and Temp Alt 2 Alt 3'!$A$1:$DP$31</definedName>
    <definedName name="ExternalData_69" localSheetId="9">'CO2 and Temp Alt 0 Alt 1'!$A$1:$DP$21</definedName>
    <definedName name="ExternalData_69" localSheetId="10">'CO2 and Temp Alt 2 Alt 3'!$A$1:$DP$31</definedName>
    <definedName name="ExternalData_7" localSheetId="9">'CO2 and Temp Alt 0 Alt 1'!$A$1:$H$356</definedName>
    <definedName name="ExternalData_7" localSheetId="10">'CO2 and Temp Alt 2 Alt 3'!$A$1:$H$356</definedName>
    <definedName name="ExternalData_70" localSheetId="9">'CO2 and Temp Alt 0 Alt 1'!$A$1:$DP$31</definedName>
    <definedName name="ExternalData_71" localSheetId="9">'CO2 and Temp Alt 0 Alt 1'!$A$1:$DP$31</definedName>
    <definedName name="ExternalData_72" localSheetId="9">'CO2 and Temp Alt 0 Alt 1'!$A$1:$DP$31</definedName>
    <definedName name="ExternalData_73" localSheetId="9">'CO2 and Temp Alt 0 Alt 1'!$A$1:$DP$31</definedName>
    <definedName name="ExternalData_8" localSheetId="9">'CO2 and Temp Alt 0 Alt 1'!$A$1:$H$356</definedName>
    <definedName name="ExternalData_8" localSheetId="10">'CO2 and Temp Alt 2 Alt 3'!$A$1:$H$356</definedName>
    <definedName name="ExternalData_9" localSheetId="9">'CO2 and Temp Alt 0 Alt 1'!$A$1:$H$356</definedName>
    <definedName name="ExternalData_9" localSheetId="10">'CO2 and Temp Alt 2 Alt 3'!$A$1:$H$356</definedName>
    <definedName name="listofrefs">Interface!$P$2:$P$4</definedName>
    <definedName name="MAGICC1">Interface!$C$19</definedName>
    <definedName name="MAGICC10">Interface!$C$28</definedName>
    <definedName name="MAGICC11">Interface!$C$30</definedName>
    <definedName name="MAGICC12">Interface!$C$31</definedName>
    <definedName name="MAGICC13">Interface!$C$32</definedName>
    <definedName name="MAGICC14">Interface!$C$33</definedName>
    <definedName name="MAGICC15">Interface!$C$34</definedName>
    <definedName name="MAGICC16">Interface!$C$35</definedName>
    <definedName name="MAGICC17">Interface!$C$36</definedName>
    <definedName name="MAGICC18">Interface!$C$37</definedName>
    <definedName name="MAGICC19">Interface!$C$38</definedName>
    <definedName name="MAGICC2">Interface!$C$20</definedName>
    <definedName name="MAGICC20">Interface!$C$39</definedName>
    <definedName name="MAGICC21">Interface!$C$42</definedName>
    <definedName name="MAGICC22">Interface!$C$43</definedName>
    <definedName name="MAGICC23">Interface!$C$44</definedName>
    <definedName name="MAGICC24">Interface!$C$45</definedName>
    <definedName name="MAGICC25">Interface!$C$46</definedName>
    <definedName name="MAGICC26">Interface!$C$47</definedName>
    <definedName name="MAGICC27">Interface!$C$48</definedName>
    <definedName name="MAGICC28">Interface!$C$49</definedName>
    <definedName name="MAGICC29">Interface!$C$50</definedName>
    <definedName name="MAGICC3">Interface!$C$21</definedName>
    <definedName name="MAGICC30">Interface!$C$51</definedName>
    <definedName name="MAGICC4">Interface!$C$22</definedName>
    <definedName name="MAGICC5">Interface!$C$23</definedName>
    <definedName name="MAGICC6">Interface!$C$24</definedName>
    <definedName name="MAGICC7">Interface!$C$25</definedName>
    <definedName name="MAGICC8">Interface!$C$26</definedName>
    <definedName name="MAGICC9">Interface!$C$27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" i="2" l="1"/>
  <c r="F35" i="56"/>
  <c r="E35" i="56"/>
  <c r="D35" i="56"/>
  <c r="C35" i="56"/>
  <c r="F34" i="56"/>
  <c r="E34" i="56"/>
  <c r="D34" i="56"/>
  <c r="C34" i="56"/>
  <c r="F33" i="56"/>
  <c r="E33" i="56"/>
  <c r="D33" i="56"/>
  <c r="C33" i="56"/>
  <c r="F32" i="56"/>
  <c r="E32" i="56"/>
  <c r="D32" i="56"/>
  <c r="C32" i="56"/>
  <c r="F31" i="56"/>
  <c r="E31" i="56"/>
  <c r="D31" i="56"/>
  <c r="C31" i="56"/>
  <c r="F30" i="56"/>
  <c r="E30" i="56"/>
  <c r="D30" i="56"/>
  <c r="C30" i="56"/>
  <c r="F27" i="56"/>
  <c r="E27" i="56"/>
  <c r="D27" i="56"/>
  <c r="C27" i="56"/>
  <c r="F26" i="56"/>
  <c r="E26" i="56"/>
  <c r="D26" i="56"/>
  <c r="C26" i="56"/>
  <c r="F25" i="56"/>
  <c r="E25" i="56"/>
  <c r="D25" i="56"/>
  <c r="C25" i="56"/>
  <c r="F24" i="56"/>
  <c r="E24" i="56"/>
  <c r="D24" i="56"/>
  <c r="C24" i="56"/>
  <c r="F23" i="56"/>
  <c r="E23" i="56"/>
  <c r="D23" i="56"/>
  <c r="C23" i="56"/>
  <c r="F22" i="56"/>
  <c r="E22" i="56"/>
  <c r="D22" i="56"/>
  <c r="C22" i="56"/>
  <c r="F19" i="56"/>
  <c r="E19" i="56"/>
  <c r="D19" i="56"/>
  <c r="C19" i="56"/>
  <c r="F18" i="56"/>
  <c r="E18" i="56"/>
  <c r="D18" i="56"/>
  <c r="C18" i="56"/>
  <c r="F17" i="56"/>
  <c r="E17" i="56"/>
  <c r="D17" i="56"/>
  <c r="C17" i="56"/>
  <c r="F16" i="56"/>
  <c r="E16" i="56"/>
  <c r="D16" i="56"/>
  <c r="C16" i="56"/>
  <c r="F15" i="56"/>
  <c r="E15" i="56"/>
  <c r="D15" i="56"/>
  <c r="C15" i="56"/>
  <c r="F14" i="56"/>
  <c r="E14" i="56"/>
  <c r="D14" i="56"/>
  <c r="C14" i="56"/>
  <c r="F11" i="56"/>
  <c r="E11" i="56"/>
  <c r="D11" i="56"/>
  <c r="C11" i="56"/>
  <c r="F10" i="56"/>
  <c r="E10" i="56"/>
  <c r="D10" i="56"/>
  <c r="C10" i="56"/>
  <c r="F9" i="56"/>
  <c r="E9" i="56"/>
  <c r="D9" i="56"/>
  <c r="C9" i="56"/>
  <c r="F8" i="56"/>
  <c r="E8" i="56"/>
  <c r="D8" i="56"/>
  <c r="C8" i="56"/>
  <c r="F7" i="56"/>
  <c r="E7" i="56"/>
  <c r="D7" i="56"/>
  <c r="C7" i="56"/>
  <c r="F6" i="56"/>
  <c r="E6" i="56"/>
  <c r="D6" i="56"/>
  <c r="C6" i="56"/>
  <c r="X10" i="2"/>
  <c r="W10" i="2"/>
  <c r="V10" i="2"/>
  <c r="T10" i="2"/>
  <c r="X9" i="2"/>
  <c r="W9" i="2"/>
  <c r="V9" i="2"/>
  <c r="T9" i="2"/>
  <c r="X8" i="2"/>
  <c r="W8" i="2"/>
  <c r="V8" i="2"/>
  <c r="T8" i="2"/>
  <c r="X7" i="2"/>
  <c r="W7" i="2"/>
  <c r="V7" i="2"/>
  <c r="D8" i="2" l="1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15" i="60"/>
  <c r="C23" i="59"/>
  <c r="C24" i="59"/>
  <c r="C25" i="59"/>
  <c r="C26" i="59"/>
  <c r="C27" i="59"/>
  <c r="C28" i="59"/>
  <c r="C29" i="59"/>
  <c r="C30" i="59"/>
  <c r="C31" i="59"/>
  <c r="C32" i="59"/>
  <c r="C33" i="59"/>
  <c r="C34" i="59"/>
  <c r="C35" i="59"/>
  <c r="C36" i="59"/>
  <c r="C37" i="59"/>
  <c r="C15" i="59"/>
  <c r="C16" i="59"/>
  <c r="C17" i="59"/>
  <c r="C18" i="59"/>
  <c r="C19" i="59"/>
  <c r="C20" i="59"/>
  <c r="C21" i="59"/>
  <c r="C22" i="59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15" i="58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15" i="57"/>
  <c r="G7" i="2"/>
  <c r="H7" i="2"/>
  <c r="G8" i="2"/>
  <c r="H8" i="2"/>
  <c r="G9" i="2"/>
  <c r="H9" i="2"/>
  <c r="G10" i="2"/>
  <c r="H10" i="2"/>
  <c r="F10" i="2"/>
  <c r="F9" i="2"/>
  <c r="F8" i="2"/>
  <c r="F7" i="2"/>
  <c r="D7" i="2"/>
  <c r="E7" i="2"/>
  <c r="E8" i="2"/>
  <c r="D9" i="2"/>
  <c r="E9" i="2"/>
  <c r="D10" i="2"/>
  <c r="E10" i="2"/>
  <c r="C10" i="2"/>
  <c r="C9" i="2"/>
  <c r="C8" i="2"/>
  <c r="C7" i="2"/>
  <c r="P5" i="2"/>
  <c r="Q5" i="2"/>
  <c r="O5" i="2"/>
  <c r="D44" i="56" l="1"/>
  <c r="G4" i="56"/>
  <c r="H4" i="56"/>
  <c r="I4" i="56"/>
  <c r="J4" i="56"/>
  <c r="K4" i="56"/>
  <c r="E37" i="60"/>
  <c r="E36" i="60"/>
  <c r="E29" i="60"/>
  <c r="E27" i="60"/>
  <c r="F27" i="60" s="1"/>
  <c r="G33" i="60"/>
  <c r="H33" i="60" s="1"/>
  <c r="H4" i="60"/>
  <c r="G4" i="60"/>
  <c r="F4" i="60"/>
  <c r="E4" i="60"/>
  <c r="D4" i="60"/>
  <c r="E31" i="59"/>
  <c r="E24" i="59"/>
  <c r="E22" i="59"/>
  <c r="H4" i="59"/>
  <c r="G4" i="59"/>
  <c r="F4" i="59"/>
  <c r="E4" i="59"/>
  <c r="D4" i="59"/>
  <c r="E35" i="58"/>
  <c r="E29" i="58"/>
  <c r="E28" i="58"/>
  <c r="G29" i="58"/>
  <c r="H29" i="58" s="1"/>
  <c r="H4" i="58"/>
  <c r="G4" i="58"/>
  <c r="F4" i="58"/>
  <c r="E4" i="58"/>
  <c r="D4" i="58"/>
  <c r="E37" i="57"/>
  <c r="E35" i="57"/>
  <c r="F35" i="57" s="1"/>
  <c r="E29" i="57"/>
  <c r="E27" i="57"/>
  <c r="F27" i="57" s="1"/>
  <c r="E21" i="57"/>
  <c r="H4" i="57"/>
  <c r="G4" i="57"/>
  <c r="F4" i="57"/>
  <c r="E4" i="57"/>
  <c r="D4" i="57"/>
  <c r="E15" i="60"/>
  <c r="F15" i="60" s="1"/>
  <c r="E37" i="59"/>
  <c r="F37" i="59" s="1"/>
  <c r="E36" i="59"/>
  <c r="F36" i="59" s="1"/>
  <c r="E30" i="59"/>
  <c r="F15" i="59"/>
  <c r="E15" i="59"/>
  <c r="E15" i="58"/>
  <c r="F15" i="58" s="1"/>
  <c r="E28" i="57"/>
  <c r="F15" i="57"/>
  <c r="E15" i="57"/>
  <c r="E29" i="2"/>
  <c r="P10" i="2"/>
  <c r="Q10" i="2"/>
  <c r="O10" i="2"/>
  <c r="P9" i="2"/>
  <c r="Q9" i="2"/>
  <c r="O9" i="2"/>
  <c r="P8" i="2"/>
  <c r="Q8" i="2"/>
  <c r="O8" i="2"/>
  <c r="P7" i="2"/>
  <c r="O7" i="2"/>
  <c r="G25" i="60" l="1"/>
  <c r="H25" i="60" s="1"/>
  <c r="E28" i="60"/>
  <c r="G16" i="60"/>
  <c r="H16" i="60" s="1"/>
  <c r="E32" i="60"/>
  <c r="G17" i="60"/>
  <c r="H17" i="60" s="1"/>
  <c r="E35" i="60"/>
  <c r="F35" i="60" s="1"/>
  <c r="G34" i="60"/>
  <c r="H34" i="60" s="1"/>
  <c r="E26" i="60"/>
  <c r="F26" i="60" s="1"/>
  <c r="J26" i="60" s="1"/>
  <c r="E20" i="60"/>
  <c r="F20" i="60" s="1"/>
  <c r="E23" i="59"/>
  <c r="E23" i="58"/>
  <c r="F23" i="58" s="1"/>
  <c r="E24" i="58"/>
  <c r="F24" i="58" s="1"/>
  <c r="E32" i="58"/>
  <c r="F32" i="58" s="1"/>
  <c r="E33" i="58"/>
  <c r="F33" i="58" s="1"/>
  <c r="E16" i="57"/>
  <c r="F16" i="57" s="1"/>
  <c r="E17" i="57"/>
  <c r="F17" i="57" s="1"/>
  <c r="E36" i="57"/>
  <c r="F36" i="57" s="1"/>
  <c r="G18" i="57"/>
  <c r="H18" i="57" s="1"/>
  <c r="E20" i="57"/>
  <c r="F20" i="57" s="1"/>
  <c r="F35" i="58"/>
  <c r="E36" i="58"/>
  <c r="G36" i="58"/>
  <c r="H36" i="58" s="1"/>
  <c r="G36" i="59"/>
  <c r="H36" i="59" s="1"/>
  <c r="G28" i="59"/>
  <c r="H28" i="59" s="1"/>
  <c r="G20" i="59"/>
  <c r="H20" i="59" s="1"/>
  <c r="E18" i="59"/>
  <c r="G37" i="59"/>
  <c r="H37" i="59" s="1"/>
  <c r="G29" i="59"/>
  <c r="H29" i="59" s="1"/>
  <c r="G21" i="59"/>
  <c r="H21" i="59" s="1"/>
  <c r="E19" i="59"/>
  <c r="G30" i="59"/>
  <c r="H30" i="59" s="1"/>
  <c r="G22" i="59"/>
  <c r="H22" i="59" s="1"/>
  <c r="E20" i="59"/>
  <c r="G24" i="59"/>
  <c r="H24" i="59" s="1"/>
  <c r="G16" i="59"/>
  <c r="H16" i="59" s="1"/>
  <c r="G31" i="59"/>
  <c r="H31" i="59" s="1"/>
  <c r="G23" i="59"/>
  <c r="H23" i="59" s="1"/>
  <c r="E21" i="59"/>
  <c r="G15" i="59"/>
  <c r="H15" i="59" s="1"/>
  <c r="J15" i="59" s="1"/>
  <c r="G32" i="59"/>
  <c r="H32" i="59" s="1"/>
  <c r="G33" i="59"/>
  <c r="H33" i="59" s="1"/>
  <c r="G25" i="59"/>
  <c r="H25" i="59" s="1"/>
  <c r="G17" i="59"/>
  <c r="H17" i="59" s="1"/>
  <c r="F24" i="59"/>
  <c r="J24" i="59" s="1"/>
  <c r="F21" i="57"/>
  <c r="G26" i="57"/>
  <c r="H26" i="57" s="1"/>
  <c r="F29" i="57"/>
  <c r="G34" i="57"/>
  <c r="H34" i="57" s="1"/>
  <c r="F37" i="57"/>
  <c r="E31" i="58"/>
  <c r="E34" i="58"/>
  <c r="G37" i="58"/>
  <c r="H37" i="58" s="1"/>
  <c r="E27" i="59"/>
  <c r="F31" i="59"/>
  <c r="J31" i="59" s="1"/>
  <c r="F36" i="60"/>
  <c r="F28" i="58"/>
  <c r="G18" i="59"/>
  <c r="H18" i="59" s="1"/>
  <c r="G28" i="58"/>
  <c r="H28" i="58" s="1"/>
  <c r="F22" i="59"/>
  <c r="F28" i="60"/>
  <c r="J28" i="60" s="1"/>
  <c r="E31" i="60"/>
  <c r="G21" i="57"/>
  <c r="H21" i="57" s="1"/>
  <c r="G29" i="57"/>
  <c r="H29" i="57" s="1"/>
  <c r="E18" i="58"/>
  <c r="F37" i="60"/>
  <c r="E24" i="57"/>
  <c r="E23" i="57"/>
  <c r="E31" i="57"/>
  <c r="E22" i="58"/>
  <c r="E25" i="58"/>
  <c r="E26" i="58"/>
  <c r="E16" i="59"/>
  <c r="G19" i="59"/>
  <c r="H19" i="59" s="1"/>
  <c r="E28" i="59"/>
  <c r="E32" i="59"/>
  <c r="G35" i="59"/>
  <c r="H35" i="59" s="1"/>
  <c r="F29" i="60"/>
  <c r="E33" i="60"/>
  <c r="G27" i="59"/>
  <c r="H27" i="59" s="1"/>
  <c r="E32" i="57"/>
  <c r="G18" i="58"/>
  <c r="H18" i="58" s="1"/>
  <c r="G35" i="57"/>
  <c r="H35" i="57" s="1"/>
  <c r="G22" i="57"/>
  <c r="H22" i="57" s="1"/>
  <c r="E25" i="57"/>
  <c r="G30" i="57"/>
  <c r="H30" i="57" s="1"/>
  <c r="E33" i="57"/>
  <c r="E16" i="58"/>
  <c r="E19" i="58"/>
  <c r="G21" i="58"/>
  <c r="H21" i="58" s="1"/>
  <c r="F23" i="59"/>
  <c r="E35" i="59"/>
  <c r="E24" i="60"/>
  <c r="E23" i="60"/>
  <c r="F32" i="60"/>
  <c r="F28" i="57"/>
  <c r="F30" i="59"/>
  <c r="G30" i="58"/>
  <c r="H30" i="58" s="1"/>
  <c r="G22" i="58"/>
  <c r="H22" i="58" s="1"/>
  <c r="E20" i="58"/>
  <c r="G31" i="58"/>
  <c r="H31" i="58" s="1"/>
  <c r="G23" i="58"/>
  <c r="H23" i="58" s="1"/>
  <c r="E21" i="58"/>
  <c r="G15" i="58"/>
  <c r="G26" i="58"/>
  <c r="H26" i="58" s="1"/>
  <c r="G32" i="58"/>
  <c r="H32" i="58" s="1"/>
  <c r="G24" i="58"/>
  <c r="H24" i="58" s="1"/>
  <c r="G16" i="58"/>
  <c r="H16" i="58" s="1"/>
  <c r="G33" i="58"/>
  <c r="H33" i="58" s="1"/>
  <c r="G25" i="58"/>
  <c r="H25" i="58" s="1"/>
  <c r="G17" i="58"/>
  <c r="H17" i="58" s="1"/>
  <c r="G34" i="58"/>
  <c r="H34" i="58" s="1"/>
  <c r="G35" i="58"/>
  <c r="H35" i="58" s="1"/>
  <c r="G27" i="58"/>
  <c r="H27" i="58" s="1"/>
  <c r="G19" i="58"/>
  <c r="H19" i="58" s="1"/>
  <c r="E17" i="58"/>
  <c r="E22" i="57"/>
  <c r="E30" i="57"/>
  <c r="G37" i="57"/>
  <c r="H37" i="57" s="1"/>
  <c r="G20" i="58"/>
  <c r="H20" i="58" s="1"/>
  <c r="E37" i="58"/>
  <c r="E25" i="59"/>
  <c r="E34" i="59"/>
  <c r="G34" i="59"/>
  <c r="H34" i="59" s="1"/>
  <c r="F29" i="58"/>
  <c r="J29" i="58"/>
  <c r="J8" i="2" s="1"/>
  <c r="G17" i="57"/>
  <c r="H17" i="57" s="1"/>
  <c r="E26" i="57"/>
  <c r="G25" i="57"/>
  <c r="H25" i="57" s="1"/>
  <c r="E34" i="57"/>
  <c r="G33" i="57"/>
  <c r="H33" i="57" s="1"/>
  <c r="E30" i="58"/>
  <c r="E27" i="58"/>
  <c r="E17" i="59"/>
  <c r="E26" i="59"/>
  <c r="E29" i="59"/>
  <c r="G26" i="59"/>
  <c r="H26" i="59" s="1"/>
  <c r="E33" i="59"/>
  <c r="E34" i="60"/>
  <c r="E22" i="60"/>
  <c r="G24" i="60"/>
  <c r="H24" i="60" s="1"/>
  <c r="E30" i="60"/>
  <c r="G32" i="60"/>
  <c r="H32" i="60" s="1"/>
  <c r="G15" i="60"/>
  <c r="H15" i="60" s="1"/>
  <c r="E21" i="60"/>
  <c r="G23" i="60"/>
  <c r="H23" i="60" s="1"/>
  <c r="G31" i="60"/>
  <c r="H31" i="60" s="1"/>
  <c r="G30" i="60"/>
  <c r="H30" i="60" s="1"/>
  <c r="E19" i="60"/>
  <c r="G21" i="60"/>
  <c r="H21" i="60" s="1"/>
  <c r="G29" i="60"/>
  <c r="H29" i="60" s="1"/>
  <c r="G37" i="60"/>
  <c r="H37" i="60" s="1"/>
  <c r="G22" i="60"/>
  <c r="H22" i="60" s="1"/>
  <c r="G16" i="57"/>
  <c r="H16" i="57" s="1"/>
  <c r="E19" i="57"/>
  <c r="G20" i="57"/>
  <c r="H20" i="57" s="1"/>
  <c r="G24" i="57"/>
  <c r="H24" i="57" s="1"/>
  <c r="G28" i="57"/>
  <c r="H28" i="57" s="1"/>
  <c r="G32" i="57"/>
  <c r="H32" i="57" s="1"/>
  <c r="G36" i="57"/>
  <c r="H36" i="57" s="1"/>
  <c r="E18" i="60"/>
  <c r="G20" i="60"/>
  <c r="H20" i="60" s="1"/>
  <c r="G28" i="60"/>
  <c r="H28" i="60" s="1"/>
  <c r="G36" i="60"/>
  <c r="H36" i="60" s="1"/>
  <c r="E17" i="60"/>
  <c r="G19" i="60"/>
  <c r="H19" i="60" s="1"/>
  <c r="E25" i="60"/>
  <c r="G27" i="60"/>
  <c r="H27" i="60" s="1"/>
  <c r="G35" i="60"/>
  <c r="H35" i="60" s="1"/>
  <c r="G15" i="57"/>
  <c r="E18" i="57"/>
  <c r="G19" i="57"/>
  <c r="H19" i="57" s="1"/>
  <c r="G23" i="57"/>
  <c r="H23" i="57" s="1"/>
  <c r="G27" i="57"/>
  <c r="H27" i="57" s="1"/>
  <c r="G31" i="57"/>
  <c r="H31" i="57" s="1"/>
  <c r="E16" i="60"/>
  <c r="G18" i="60"/>
  <c r="H18" i="60" s="1"/>
  <c r="G26" i="60"/>
  <c r="H26" i="60" s="1"/>
  <c r="H29" i="2"/>
  <c r="Q7" i="2"/>
  <c r="H43" i="56"/>
  <c r="J22" i="59" l="1"/>
  <c r="J23" i="59"/>
  <c r="J20" i="60"/>
  <c r="J29" i="60"/>
  <c r="J10" i="2" s="1"/>
  <c r="J37" i="60"/>
  <c r="K10" i="2" s="1"/>
  <c r="J24" i="58"/>
  <c r="J29" i="57"/>
  <c r="J7" i="2" s="1"/>
  <c r="J36" i="57"/>
  <c r="J17" i="57"/>
  <c r="J36" i="60"/>
  <c r="J32" i="60"/>
  <c r="J30" i="59"/>
  <c r="J33" i="58"/>
  <c r="J28" i="58"/>
  <c r="J37" i="57"/>
  <c r="J35" i="57"/>
  <c r="J21" i="57"/>
  <c r="J16" i="57"/>
  <c r="F33" i="59"/>
  <c r="J33" i="59" s="1"/>
  <c r="F24" i="60"/>
  <c r="J24" i="60" s="1"/>
  <c r="F29" i="59"/>
  <c r="J29" i="59" s="1"/>
  <c r="H15" i="58"/>
  <c r="J15" i="58" s="1"/>
  <c r="F32" i="59"/>
  <c r="J32" i="59" s="1"/>
  <c r="F26" i="59"/>
  <c r="J26" i="59" s="1"/>
  <c r="F21" i="58"/>
  <c r="J21" i="58" s="1"/>
  <c r="K21" i="58" s="1"/>
  <c r="F32" i="57"/>
  <c r="J32" i="57" s="1"/>
  <c r="F28" i="59"/>
  <c r="J28" i="59" s="1"/>
  <c r="F23" i="57"/>
  <c r="J23" i="57" s="1"/>
  <c r="K23" i="59" s="1"/>
  <c r="J35" i="60"/>
  <c r="F34" i="58"/>
  <c r="J34" i="58" s="1"/>
  <c r="F20" i="59"/>
  <c r="J20" i="59" s="1"/>
  <c r="F26" i="57"/>
  <c r="J26" i="57" s="1"/>
  <c r="K26" i="60" s="1"/>
  <c r="F17" i="59"/>
  <c r="J17" i="59" s="1"/>
  <c r="K17" i="59" s="1"/>
  <c r="J28" i="57"/>
  <c r="K28" i="60" s="1"/>
  <c r="J27" i="57"/>
  <c r="J37" i="59"/>
  <c r="K9" i="2" s="1"/>
  <c r="F24" i="57"/>
  <c r="J24" i="57" s="1"/>
  <c r="F31" i="60"/>
  <c r="J31" i="60" s="1"/>
  <c r="J32" i="58"/>
  <c r="F31" i="58"/>
  <c r="J31" i="58" s="1"/>
  <c r="F18" i="60"/>
  <c r="J18" i="60" s="1"/>
  <c r="F16" i="60"/>
  <c r="J16" i="60" s="1"/>
  <c r="F37" i="58"/>
  <c r="J37" i="58" s="1"/>
  <c r="K8" i="2" s="1"/>
  <c r="F35" i="59"/>
  <c r="J35" i="59" s="1"/>
  <c r="F18" i="59"/>
  <c r="J18" i="59" s="1"/>
  <c r="F17" i="60"/>
  <c r="J17" i="60"/>
  <c r="K17" i="60" s="1"/>
  <c r="F30" i="60"/>
  <c r="J30" i="60" s="1"/>
  <c r="F19" i="60"/>
  <c r="J19" i="60"/>
  <c r="F27" i="58"/>
  <c r="J27" i="58" s="1"/>
  <c r="F22" i="57"/>
  <c r="J22" i="57" s="1"/>
  <c r="K22" i="59" s="1"/>
  <c r="F25" i="57"/>
  <c r="J25" i="57" s="1"/>
  <c r="I7" i="2" s="1"/>
  <c r="F16" i="59"/>
  <c r="J16" i="59" s="1"/>
  <c r="J20" i="57"/>
  <c r="K20" i="60" s="1"/>
  <c r="F25" i="59"/>
  <c r="J25" i="59" s="1"/>
  <c r="I9" i="2" s="1"/>
  <c r="F16" i="58"/>
  <c r="J16" i="58" s="1"/>
  <c r="F25" i="58"/>
  <c r="J25" i="58" s="1"/>
  <c r="I8" i="2" s="1"/>
  <c r="F22" i="58"/>
  <c r="J22" i="58" s="1"/>
  <c r="F27" i="59"/>
  <c r="J27" i="59" s="1"/>
  <c r="F36" i="58"/>
  <c r="J36" i="58" s="1"/>
  <c r="K36" i="58" s="1"/>
  <c r="F25" i="60"/>
  <c r="J25" i="60" s="1"/>
  <c r="I10" i="2" s="1"/>
  <c r="F33" i="57"/>
  <c r="J33" i="57" s="1"/>
  <c r="F31" i="57"/>
  <c r="J31" i="57" s="1"/>
  <c r="K31" i="59" s="1"/>
  <c r="F30" i="57"/>
  <c r="J30" i="57" s="1"/>
  <c r="F18" i="57"/>
  <c r="J18" i="57" s="1"/>
  <c r="F19" i="57"/>
  <c r="J19" i="57" s="1"/>
  <c r="F22" i="60"/>
  <c r="J22" i="60" s="1"/>
  <c r="F30" i="58"/>
  <c r="J30" i="58" s="1"/>
  <c r="F17" i="58"/>
  <c r="J17" i="58" s="1"/>
  <c r="K17" i="58" s="1"/>
  <c r="F20" i="58"/>
  <c r="J20" i="58" s="1"/>
  <c r="J27" i="60"/>
  <c r="F33" i="60"/>
  <c r="J33" i="60" s="1"/>
  <c r="F26" i="58"/>
  <c r="J26" i="58" s="1"/>
  <c r="J36" i="59"/>
  <c r="F21" i="59"/>
  <c r="J21" i="59" s="1"/>
  <c r="K21" i="59" s="1"/>
  <c r="F19" i="59"/>
  <c r="J19" i="59" s="1"/>
  <c r="J34" i="57"/>
  <c r="F34" i="57"/>
  <c r="F18" i="58"/>
  <c r="J18" i="58" s="1"/>
  <c r="F21" i="60"/>
  <c r="J21" i="60" s="1"/>
  <c r="K21" i="60" s="1"/>
  <c r="K29" i="58"/>
  <c r="H15" i="57"/>
  <c r="J15" i="57" s="1"/>
  <c r="K15" i="59" s="1"/>
  <c r="F34" i="60"/>
  <c r="J34" i="60" s="1"/>
  <c r="F34" i="59"/>
  <c r="J34" i="59" s="1"/>
  <c r="F23" i="60"/>
  <c r="J23" i="60" s="1"/>
  <c r="F19" i="58"/>
  <c r="J19" i="58" s="1"/>
  <c r="J23" i="58"/>
  <c r="J15" i="60"/>
  <c r="J35" i="58"/>
  <c r="K35" i="58" s="1"/>
  <c r="D11" i="1"/>
  <c r="C19" i="1" s="1"/>
  <c r="B20" i="2"/>
  <c r="B21" i="2"/>
  <c r="B23" i="2"/>
  <c r="B24" i="2"/>
  <c r="B25" i="2"/>
  <c r="B26" i="2"/>
  <c r="B27" i="2"/>
  <c r="K29" i="60" l="1"/>
  <c r="K20" i="58"/>
  <c r="K36" i="60"/>
  <c r="K36" i="59"/>
  <c r="K35" i="59"/>
  <c r="K32" i="60"/>
  <c r="K30" i="59"/>
  <c r="K29" i="59"/>
  <c r="J9" i="2"/>
  <c r="K37" i="60"/>
  <c r="K7" i="2"/>
  <c r="K29" i="2" s="1"/>
  <c r="K34" i="58"/>
  <c r="K34" i="60"/>
  <c r="K27" i="59"/>
  <c r="K37" i="59"/>
  <c r="K35" i="60"/>
  <c r="K32" i="59"/>
  <c r="K37" i="58"/>
  <c r="K33" i="58"/>
  <c r="K16" i="60"/>
  <c r="K30" i="60"/>
  <c r="K18" i="58"/>
  <c r="K26" i="58"/>
  <c r="K18" i="59"/>
  <c r="K15" i="58"/>
  <c r="K19" i="59"/>
  <c r="K34" i="59"/>
  <c r="K27" i="58"/>
  <c r="K19" i="58"/>
  <c r="K30" i="58"/>
  <c r="K16" i="59"/>
  <c r="K27" i="60"/>
  <c r="K16" i="58"/>
  <c r="K25" i="60"/>
  <c r="K31" i="60"/>
  <c r="K24" i="60"/>
  <c r="K24" i="59"/>
  <c r="K24" i="58"/>
  <c r="K31" i="58"/>
  <c r="K33" i="60"/>
  <c r="K25" i="59"/>
  <c r="K18" i="60"/>
  <c r="K28" i="59"/>
  <c r="K28" i="58"/>
  <c r="K19" i="60"/>
  <c r="K20" i="59"/>
  <c r="K22" i="60"/>
  <c r="K26" i="59"/>
  <c r="K22" i="58"/>
  <c r="K15" i="60"/>
  <c r="K23" i="60"/>
  <c r="K23" i="58"/>
  <c r="K25" i="58"/>
  <c r="K33" i="59"/>
  <c r="K32" i="58"/>
  <c r="J9" i="6" l="1"/>
  <c r="B10" i="7" s="1"/>
  <c r="J5" i="6"/>
  <c r="E18" i="7" l="1"/>
  <c r="D18" i="7"/>
  <c r="C18" i="7"/>
  <c r="C14" i="7"/>
  <c r="E11" i="5"/>
  <c r="C20" i="1"/>
  <c r="D48" i="56" l="1"/>
  <c r="D50" i="56" s="1"/>
  <c r="H16" i="2" l="1"/>
  <c r="G16" i="2"/>
  <c r="F16" i="2"/>
  <c r="E12" i="2"/>
  <c r="L4" i="56" l="1"/>
  <c r="L43" i="56" s="1"/>
  <c r="K43" i="56"/>
  <c r="J43" i="56"/>
  <c r="I43" i="56"/>
  <c r="G43" i="56"/>
  <c r="F4" i="56"/>
  <c r="F43" i="56" s="1"/>
  <c r="E4" i="56"/>
  <c r="E43" i="56" s="1"/>
  <c r="D4" i="56"/>
  <c r="D43" i="56" s="1"/>
  <c r="C4" i="56"/>
  <c r="L32" i="56" l="1"/>
  <c r="L31" i="56" l="1"/>
  <c r="L35" i="56"/>
  <c r="L34" i="56"/>
  <c r="L33" i="56"/>
  <c r="F12" i="2" l="1"/>
  <c r="P12" i="2"/>
  <c r="P15" i="2"/>
  <c r="P16" i="2"/>
  <c r="Q16" i="2"/>
  <c r="O16" i="2"/>
  <c r="O15" i="2"/>
  <c r="F15" i="2"/>
  <c r="H11" i="5"/>
  <c r="G11" i="5"/>
  <c r="S12" i="2"/>
  <c r="S13" i="2"/>
  <c r="S14" i="2"/>
  <c r="S15" i="2"/>
  <c r="S16" i="2"/>
  <c r="N12" i="2"/>
  <c r="N35" i="2" s="1"/>
  <c r="N46" i="2" s="1"/>
  <c r="N13" i="2"/>
  <c r="N24" i="2" s="1"/>
  <c r="N14" i="2"/>
  <c r="N25" i="2" s="1"/>
  <c r="N15" i="2"/>
  <c r="N38" i="2" s="1"/>
  <c r="N49" i="2" s="1"/>
  <c r="N16" i="2"/>
  <c r="N27" i="2" s="1"/>
  <c r="E13" i="2"/>
  <c r="E14" i="2"/>
  <c r="E15" i="2"/>
  <c r="E16" i="2"/>
  <c r="D12" i="2"/>
  <c r="D13" i="2"/>
  <c r="D14" i="2"/>
  <c r="D15" i="2"/>
  <c r="D16" i="2"/>
  <c r="C16" i="2"/>
  <c r="C15" i="2"/>
  <c r="C14" i="2"/>
  <c r="C13" i="2"/>
  <c r="C12" i="2"/>
  <c r="G15" i="2" l="1"/>
  <c r="G12" i="2"/>
  <c r="G14" i="2"/>
  <c r="Q14" i="2"/>
  <c r="O14" i="2"/>
  <c r="P13" i="2"/>
  <c r="H13" i="2"/>
  <c r="F13" i="2"/>
  <c r="Q12" i="2"/>
  <c r="O12" i="2"/>
  <c r="O13" i="2"/>
  <c r="H12" i="2"/>
  <c r="F14" i="2"/>
  <c r="G13" i="2"/>
  <c r="P14" i="2"/>
  <c r="H14" i="2"/>
  <c r="Q13" i="2"/>
  <c r="N37" i="2"/>
  <c r="N48" i="2" s="1"/>
  <c r="N36" i="2"/>
  <c r="N47" i="2" s="1"/>
  <c r="N23" i="2"/>
  <c r="N39" i="2"/>
  <c r="N50" i="2" s="1"/>
  <c r="N26" i="2"/>
  <c r="Q15" i="2" l="1"/>
  <c r="H15" i="2"/>
  <c r="C21" i="2" l="1"/>
  <c r="C19" i="2"/>
  <c r="C25" i="2" l="1"/>
  <c r="C26" i="2"/>
  <c r="C23" i="2"/>
  <c r="C24" i="2"/>
  <c r="D23" i="2"/>
  <c r="D24" i="2"/>
  <c r="D25" i="2"/>
  <c r="D26" i="2"/>
  <c r="E23" i="2"/>
  <c r="E24" i="2"/>
  <c r="E26" i="2"/>
  <c r="E25" i="2"/>
  <c r="S10" i="2" l="1"/>
  <c r="S9" i="2"/>
  <c r="S8" i="2"/>
  <c r="S7" i="2"/>
  <c r="N10" i="2"/>
  <c r="N21" i="2" s="1"/>
  <c r="N9" i="2"/>
  <c r="N32" i="2" s="1"/>
  <c r="N43" i="2" s="1"/>
  <c r="N8" i="2"/>
  <c r="N31" i="2" s="1"/>
  <c r="N42" i="2" s="1"/>
  <c r="N7" i="2"/>
  <c r="N30" i="2" s="1"/>
  <c r="B19" i="2"/>
  <c r="P37" i="2" l="1"/>
  <c r="P36" i="2"/>
  <c r="P39" i="2"/>
  <c r="P38" i="2"/>
  <c r="P35" i="2"/>
  <c r="Q37" i="2"/>
  <c r="Q39" i="2"/>
  <c r="Q38" i="2"/>
  <c r="Q36" i="2"/>
  <c r="Q35" i="2"/>
  <c r="O37" i="2"/>
  <c r="O36" i="2"/>
  <c r="O35" i="2"/>
  <c r="O39" i="2"/>
  <c r="O38" i="2"/>
  <c r="N33" i="2"/>
  <c r="N44" i="2" s="1"/>
  <c r="N19" i="2"/>
  <c r="N20" i="2"/>
  <c r="O30" i="2"/>
  <c r="C20" i="2"/>
  <c r="E19" i="2"/>
  <c r="D19" i="2"/>
  <c r="E20" i="2"/>
  <c r="F23" i="2" l="1"/>
  <c r="O23" i="2" s="1"/>
  <c r="O46" i="2" s="1"/>
  <c r="P33" i="2"/>
  <c r="Q33" i="2"/>
  <c r="Q32" i="2"/>
  <c r="P32" i="2"/>
  <c r="Q31" i="2"/>
  <c r="P31" i="2"/>
  <c r="P30" i="2"/>
  <c r="G23" i="2"/>
  <c r="P23" i="2" s="1"/>
  <c r="P46" i="2" s="1"/>
  <c r="Q30" i="2"/>
  <c r="H26" i="2"/>
  <c r="Q26" i="2" s="1"/>
  <c r="Q49" i="2" s="1"/>
  <c r="Q27" i="2"/>
  <c r="Q50" i="2" s="1"/>
  <c r="O27" i="2"/>
  <c r="O50" i="2" s="1"/>
  <c r="P27" i="2"/>
  <c r="P50" i="2" s="1"/>
  <c r="O31" i="2"/>
  <c r="O32" i="2"/>
  <c r="O33" i="2"/>
  <c r="E21" i="2"/>
  <c r="D20" i="2"/>
  <c r="G20" i="2" l="1"/>
  <c r="P20" i="2" s="1"/>
  <c r="P43" i="2" s="1"/>
  <c r="G21" i="2"/>
  <c r="P21" i="2" s="1"/>
  <c r="P44" i="2" s="1"/>
  <c r="F21" i="2"/>
  <c r="O21" i="2" s="1"/>
  <c r="O44" i="2" s="1"/>
  <c r="F19" i="2"/>
  <c r="G19" i="2"/>
  <c r="P19" i="2" s="1"/>
  <c r="P42" i="2" s="1"/>
  <c r="H21" i="2"/>
  <c r="Q21" i="2" s="1"/>
  <c r="Q44" i="2" s="1"/>
  <c r="F20" i="2"/>
  <c r="H20" i="2"/>
  <c r="Q20" i="2" s="1"/>
  <c r="Q43" i="2" s="1"/>
  <c r="H19" i="2"/>
  <c r="Q19" i="2" s="1"/>
  <c r="Q42" i="2" s="1"/>
  <c r="F25" i="2"/>
  <c r="O25" i="2" s="1"/>
  <c r="O48" i="2" s="1"/>
  <c r="F24" i="2"/>
  <c r="O24" i="2" s="1"/>
  <c r="O47" i="2" s="1"/>
  <c r="F26" i="2"/>
  <c r="O26" i="2" s="1"/>
  <c r="O49" i="2" s="1"/>
  <c r="H24" i="2"/>
  <c r="Q24" i="2" s="1"/>
  <c r="Q47" i="2" s="1"/>
  <c r="G26" i="2"/>
  <c r="P26" i="2" s="1"/>
  <c r="P49" i="2" s="1"/>
  <c r="G24" i="2"/>
  <c r="P24" i="2" s="1"/>
  <c r="P47" i="2" s="1"/>
  <c r="G25" i="2"/>
  <c r="P25" i="2" s="1"/>
  <c r="P48" i="2" s="1"/>
  <c r="H25" i="2"/>
  <c r="Q25" i="2" s="1"/>
  <c r="Q48" i="2" s="1"/>
  <c r="H23" i="2"/>
  <c r="Q23" i="2" s="1"/>
  <c r="Q46" i="2" s="1"/>
  <c r="D21" i="2"/>
  <c r="O20" i="2" l="1"/>
  <c r="O43" i="2" s="1"/>
  <c r="O19" i="2"/>
  <c r="O42" i="2" s="1"/>
  <c r="K12" i="2"/>
  <c r="J12" i="2"/>
  <c r="J15" i="2"/>
  <c r="I15" i="2"/>
  <c r="J14" i="2"/>
  <c r="I13" i="2"/>
  <c r="I12" i="2"/>
  <c r="K16" i="2"/>
  <c r="J13" i="2"/>
  <c r="K14" i="2"/>
  <c r="K13" i="2"/>
  <c r="I14" i="2"/>
  <c r="I16" i="2"/>
  <c r="J16" i="2"/>
  <c r="K15" i="2"/>
  <c r="J26" i="2" l="1"/>
  <c r="J25" i="2"/>
  <c r="J23" i="2"/>
  <c r="J24" i="2"/>
  <c r="I23" i="2"/>
  <c r="I24" i="2"/>
  <c r="I26" i="2"/>
  <c r="I25" i="2"/>
  <c r="J20" i="2"/>
  <c r="J19" i="2"/>
  <c r="J21" i="2"/>
  <c r="I19" i="2"/>
  <c r="I21" i="2"/>
  <c r="I20" i="2"/>
  <c r="K19" i="2" l="1"/>
  <c r="K21" i="2"/>
  <c r="K23" i="2"/>
  <c r="K20" i="2"/>
  <c r="K25" i="2"/>
  <c r="K26" i="2"/>
  <c r="K24" i="2"/>
  <c r="K18" i="7"/>
  <c r="K14" i="7"/>
  <c r="K17" i="7"/>
  <c r="J8" i="6"/>
  <c r="J7" i="6"/>
  <c r="K16" i="7"/>
  <c r="K15" i="7"/>
  <c r="J6" i="6"/>
  <c r="F15" i="7" l="1"/>
  <c r="G45" i="56" s="1"/>
  <c r="D17" i="7"/>
  <c r="E47" i="56" s="1"/>
  <c r="G18" i="7"/>
  <c r="H48" i="56" s="1"/>
  <c r="G16" i="7"/>
  <c r="H46" i="56" s="1"/>
  <c r="I18" i="7"/>
  <c r="J48" i="56" s="1"/>
  <c r="L44" i="56"/>
  <c r="I15" i="7"/>
  <c r="J45" i="56" s="1"/>
  <c r="H16" i="7"/>
  <c r="I46" i="56" s="1"/>
  <c r="I16" i="7"/>
  <c r="J46" i="56" s="1"/>
  <c r="C15" i="7"/>
  <c r="D45" i="56" s="1"/>
  <c r="F16" i="7"/>
  <c r="G46" i="56" s="1"/>
  <c r="H18" i="7"/>
  <c r="I48" i="56" s="1"/>
  <c r="F48" i="56"/>
  <c r="H14" i="7"/>
  <c r="I44" i="56" s="1"/>
  <c r="I14" i="7"/>
  <c r="J44" i="56" s="1"/>
  <c r="H15" i="7"/>
  <c r="I45" i="56" s="1"/>
  <c r="L47" i="56"/>
  <c r="F18" i="7"/>
  <c r="G48" i="56" s="1"/>
  <c r="L46" i="56"/>
  <c r="J18" i="7"/>
  <c r="K48" i="56" s="1"/>
  <c r="K52" i="56" s="1"/>
  <c r="B11" i="4"/>
  <c r="B12" i="4" s="1"/>
  <c r="J17" i="7"/>
  <c r="K47" i="56" s="1"/>
  <c r="G17" i="7"/>
  <c r="H47" i="56" s="1"/>
  <c r="E17" i="7"/>
  <c r="F47" i="56" s="1"/>
  <c r="J14" i="7"/>
  <c r="K44" i="56" s="1"/>
  <c r="L45" i="56"/>
  <c r="J15" i="7"/>
  <c r="K45" i="56" s="1"/>
  <c r="H17" i="7"/>
  <c r="I47" i="56" s="1"/>
  <c r="D14" i="7"/>
  <c r="E44" i="56" s="1"/>
  <c r="E48" i="56"/>
  <c r="E52" i="56" s="1"/>
  <c r="E14" i="7"/>
  <c r="F44" i="56" s="1"/>
  <c r="F17" i="7"/>
  <c r="G47" i="56" s="1"/>
  <c r="C17" i="7"/>
  <c r="D47" i="56" s="1"/>
  <c r="G14" i="7"/>
  <c r="H44" i="56" s="1"/>
  <c r="E16" i="7"/>
  <c r="F46" i="56" s="1"/>
  <c r="G15" i="7"/>
  <c r="H45" i="56" s="1"/>
  <c r="J16" i="7"/>
  <c r="K46" i="56" s="1"/>
  <c r="I17" i="7"/>
  <c r="J47" i="56" s="1"/>
  <c r="D15" i="7"/>
  <c r="E45" i="56" s="1"/>
  <c r="C16" i="7"/>
  <c r="D46" i="56" s="1"/>
  <c r="F14" i="7"/>
  <c r="G44" i="56" s="1"/>
  <c r="E15" i="7"/>
  <c r="F45" i="56" s="1"/>
  <c r="D16" i="7"/>
  <c r="E46" i="56" s="1"/>
  <c r="L48" i="56"/>
  <c r="F52" i="56" l="1"/>
  <c r="F50" i="56"/>
  <c r="L50" i="56"/>
  <c r="L52" i="56"/>
  <c r="I50" i="56"/>
  <c r="I52" i="56"/>
  <c r="J50" i="56"/>
  <c r="J52" i="56"/>
  <c r="H50" i="56"/>
  <c r="H52" i="56"/>
  <c r="G50" i="56"/>
  <c r="G52" i="56"/>
  <c r="D52" i="56"/>
  <c r="N7" i="4"/>
  <c r="N10" i="4" s="1"/>
  <c r="I11" i="5"/>
  <c r="N8" i="4"/>
  <c r="K50" i="56"/>
  <c r="E50" i="56"/>
  <c r="N12" i="4"/>
  <c r="N13" i="4" s="1"/>
  <c r="B11" i="5"/>
  <c r="B7" i="4"/>
  <c r="B9" i="4" s="1"/>
  <c r="B8" i="4" l="1"/>
  <c r="N9" i="4"/>
  <c r="D11" i="5"/>
  <c r="D7" i="4"/>
  <c r="D11" i="4"/>
  <c r="D12" i="4" s="1"/>
  <c r="H7" i="4"/>
  <c r="H11" i="4"/>
  <c r="H12" i="4" s="1"/>
  <c r="Q8" i="4"/>
  <c r="Q7" i="4"/>
  <c r="Q12" i="4"/>
  <c r="Q13" i="4" s="1"/>
  <c r="F11" i="5"/>
  <c r="F7" i="4"/>
  <c r="F11" i="4"/>
  <c r="F12" i="4" s="1"/>
  <c r="I7" i="4"/>
  <c r="I11" i="4"/>
  <c r="I12" i="4" s="1"/>
  <c r="L57" i="5"/>
  <c r="L43" i="5"/>
  <c r="L48" i="5"/>
  <c r="L53" i="5"/>
  <c r="L52" i="5"/>
  <c r="L35" i="5"/>
  <c r="L34" i="5"/>
  <c r="Y33" i="5"/>
  <c r="L38" i="5"/>
  <c r="L51" i="5"/>
  <c r="L42" i="5"/>
  <c r="L39" i="5"/>
  <c r="X33" i="5"/>
  <c r="L56" i="5"/>
  <c r="L41" i="5"/>
  <c r="L46" i="5"/>
  <c r="L28" i="5"/>
  <c r="L50" i="5"/>
  <c r="L55" i="5"/>
  <c r="L11" i="5"/>
  <c r="L47" i="5"/>
  <c r="U33" i="5"/>
  <c r="L49" i="5"/>
  <c r="L54" i="5"/>
  <c r="L40" i="5"/>
  <c r="L45" i="5"/>
  <c r="L36" i="5"/>
  <c r="L58" i="5"/>
  <c r="L37" i="5"/>
  <c r="L44" i="5"/>
  <c r="Q33" i="5"/>
  <c r="O33" i="5"/>
  <c r="R33" i="5"/>
  <c r="S33" i="5"/>
  <c r="P33" i="5"/>
  <c r="N33" i="5"/>
  <c r="T33" i="5"/>
  <c r="M33" i="5"/>
  <c r="R7" i="4"/>
  <c r="R8" i="4"/>
  <c r="R12" i="4"/>
  <c r="R13" i="4" s="1"/>
  <c r="V7" i="4"/>
  <c r="V8" i="4"/>
  <c r="V12" i="4"/>
  <c r="V13" i="4" s="1"/>
  <c r="C7" i="4"/>
  <c r="C11" i="5"/>
  <c r="C11" i="4"/>
  <c r="C12" i="4" s="1"/>
  <c r="G7" i="4"/>
  <c r="G11" i="4"/>
  <c r="G12" i="4" s="1"/>
  <c r="W7" i="4"/>
  <c r="W8" i="4"/>
  <c r="W12" i="4"/>
  <c r="W13" i="4" s="1"/>
  <c r="U7" i="4"/>
  <c r="U8" i="4"/>
  <c r="U12" i="4"/>
  <c r="U13" i="4" s="1"/>
  <c r="J7" i="4"/>
  <c r="J11" i="4"/>
  <c r="J12" i="4" s="1"/>
  <c r="E7" i="4"/>
  <c r="E11" i="4"/>
  <c r="E12" i="4" s="1"/>
  <c r="K11" i="5"/>
  <c r="P7" i="4"/>
  <c r="P8" i="4"/>
  <c r="P12" i="4"/>
  <c r="P13" i="4" s="1"/>
  <c r="K7" i="4"/>
  <c r="K11" i="4"/>
  <c r="K12" i="4" s="1"/>
  <c r="T7" i="4"/>
  <c r="T8" i="4"/>
  <c r="T12" i="4"/>
  <c r="T13" i="4" s="1"/>
  <c r="J11" i="5"/>
  <c r="O7" i="4"/>
  <c r="O8" i="4"/>
  <c r="O12" i="4"/>
  <c r="O13" i="4" s="1"/>
  <c r="S8" i="4"/>
  <c r="S7" i="4"/>
  <c r="S12" i="4"/>
  <c r="S13" i="4" s="1"/>
  <c r="J31" i="56" l="1"/>
  <c r="I32" i="56"/>
  <c r="H32" i="56"/>
  <c r="K32" i="56"/>
  <c r="H31" i="56"/>
  <c r="I31" i="56"/>
  <c r="J32" i="56"/>
  <c r="K31" i="56"/>
  <c r="G32" i="56" l="1"/>
  <c r="G31" i="56"/>
  <c r="K33" i="56" l="1"/>
  <c r="I33" i="56"/>
  <c r="J33" i="56" l="1"/>
  <c r="H33" i="56"/>
  <c r="I34" i="56" l="1"/>
  <c r="K34" i="56"/>
  <c r="H34" i="56"/>
  <c r="H35" i="56" l="1"/>
  <c r="J34" i="56"/>
  <c r="I35" i="56"/>
  <c r="J35" i="56"/>
  <c r="K35" i="56" l="1"/>
  <c r="G33" i="56"/>
  <c r="G34" i="56" l="1"/>
  <c r="G35" i="5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Stilson, Drew</author>
  </authors>
  <commentList>
    <comment ref="C2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Stilson, Drew:</t>
        </r>
        <r>
          <rPr>
            <sz val="9"/>
            <color indexed="81"/>
            <rFont val="Tahoma"/>
            <family val="2"/>
          </rPr>
          <t xml:space="preserve">
zeroed out since we are not running for alt 10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469F752-E738-43AD-8E92-1C7C5D938ED8}" name="CO2OUT_Alt 0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" xr16:uid="{741FFD06-1B96-4025-B416-9ABE5E0855FC}" name="CO2OUT_Alt 01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" xr16:uid="{71B9F765-8C32-4215-B319-C90F493D6B06}" name="CO2OUT_Alt 01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4" xr16:uid="{2F86408E-0C25-4837-BBC1-D51ED954D599}" name="CO2OUT_Alt 01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5" xr16:uid="{B9D3E9E3-D986-4797-9CBC-BCF6C64166BF}" name="CO2OUT_Alt 01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6" xr16:uid="{6B789649-1B15-4995-B616-3A8E33378AF2}" name="CO2OUT_Alt 01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7" xr16:uid="{469FF6FA-F4E4-4F24-81F5-E7E140C419C0}" name="CO2OUT_Alt 01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8" xr16:uid="{57942BA9-9D78-4997-A916-5D6CFDB73EEA}" name="CO2OUT_Alt 015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9" xr16:uid="{1C7334CD-3C72-4FDA-BE60-9F4EAED459CC}" name="CO2OUT_Alt 016" type="6" refreshedVersion="7" background="1" saveData="1">
    <textPr prompt="0" codePage="437" sourceFile="D: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0" xr16:uid="{7BEA1DFE-F1DF-4190-9A45-16F5B849A4F7}" name="CO2OUT_Alt 01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1" xr16:uid="{0CA6DB1E-E2E8-4511-9BD9-3F646323092D}" name="CO2OUT_Alt 01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2" xr16:uid="{123E3D26-5B31-4AAE-97D4-5B15A84B21E1}" name="CO2OUT_Alt 01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3" xr16:uid="{9133E3D1-287E-4A70-851B-31082A449A9B}" name="CO2OUT_Alt 02" type="6" refreshedVersion="6" background="1" saveData="1">
    <textPr prompt="0" codePage="437" sourceFile="C:\Users\53110\Desktop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14" xr16:uid="{122ECF90-569D-4A69-8D21-7F71AD46FBBB}" name="CO2OUT_Alt 02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5" xr16:uid="{1C2B293B-3A6D-4A38-9F90-4D175E011077}" name="CO2OUT_Alt 02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6" xr16:uid="{2AFCC563-7D98-403A-92D1-6A349AC25727}" name="CO2OUT_Alt 02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7" xr16:uid="{58D9915E-FDEC-411C-A52F-2AA8E221C2AB}" name="CO2OUT_Alt 02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8" xr16:uid="{952A91DE-FCDB-4DEA-B16C-183E3394BEFD}" name="CO2OUT_Alt 02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9" xr16:uid="{776091FC-0B5C-4F15-BE99-BF7AFC4ABAD2}" name="CO2OUT_Alt 025" type="6" refreshedVersion="7" background="1" saveData="1">
    <textPr prompt="0" codePage="437" sourceFile="C:\Users\51935\Downloads\SS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0" xr16:uid="{2FE7C4E0-CE6F-4596-B461-99E463C26F6F}" name="CO2OUT_Alt 026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1" xr16:uid="{2A53E065-B710-437F-9779-E17B0374BF3C}" name="CO2OUT_Alt 027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2" xr16:uid="{97DF7B91-ABBE-423D-A3A6-A06F50131622}" name="CO2OUT_Alt 028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3" xr16:uid="{9C81F6A5-E564-4B6E-913C-885370457C37}" name="CO2OUT_Alt 0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4" xr16:uid="{FB72FFEB-92A8-43B3-B9CD-6DFDE3445E89}" name="CO2OUT_Alt 04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5" xr16:uid="{0C61C442-EAE0-4CF2-B149-10877165F47C}" name="CO2OUT_Alt 05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6" xr16:uid="{C40BE17A-68AE-4834-89E3-3CD51E946993}" name="CO2OUT_Alt 06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7" xr16:uid="{7E479217-EE64-461B-86CB-D3FC49275089}" name="CO2OUT_Alt 0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8" xr16:uid="{98F17A34-9FD8-415B-835D-1F9C47A558C0}" name="CO2OUT_Alt 0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9" xr16:uid="{675B30AF-1B75-4B52-83D1-44C35EA2F243}" name="CO2OUT_Alt 0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0" xr16:uid="{00000000-0015-0000-FFFF-FFFF00000000}" name="CO2OUT_Alt 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1" xr16:uid="{00000000-0015-0000-FFFF-FFFF01000000}" name="CO2OUT_Alt 1 No Action Flat Baseline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2" xr16:uid="{00000000-0015-0000-FFFF-FFFF02000000}" name="CO2OUT_Alt 1 No Action Flat Baseline1" type="6" refreshedVersion="5" background="1" saveData="1">
    <textPr prompt="0" codePage="437" sourceFile="C:\Users\32691\Documents\MDHD\Magicc6\MAGICC6_4Download\Output\GCAM Reference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3" xr16:uid="{00000000-0015-0000-FFFF-FFFF04000000}" name="CO2OUT_Alt 1 No Action Flat Baseline2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4" xr16:uid="{00000000-0015-0000-FFFF-FFFF17000000}" name="CO2OUT_Alt 11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35" xr16:uid="{00000000-0015-0000-FFFF-FFFF18000000}" name="CO2OUT_Alt 110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6" xr16:uid="{00000000-0015-0000-FFFF-FFFF19000000}" name="CO2OUT_Alt 11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7" xr16:uid="{00000000-0015-0000-FFFF-FFFF1A000000}" name="CO2OUT_Alt 1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8" xr16:uid="{00000000-0015-0000-FFFF-FFFF1B000000}" name="CO2OUT_Alt 1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9" xr16:uid="{00000000-0015-0000-FFFF-FFFF1C000000}" name="CO2OUT_Alt 114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0" xr16:uid="{00000000-0015-0000-FFFF-FFFF1D000000}" name="CO2OUT_Alt 115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1" xr16:uid="{B3255AB8-2A45-46FB-8816-2A447BB2288D}" name="CO2OUT_Alt 116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2" xr16:uid="{FB83E75B-4561-4215-AFC8-B4C0E7B58164}" name="CO2OUT_Alt 117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3" xr16:uid="{8791B5A2-8460-46B9-8A11-27A3E72F09E2}" name="CO2OUT_Alt 118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4" xr16:uid="{BBD07B73-CDC6-4FF9-9657-7C85E5BB5E52}" name="CO2OUT_Alt 119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5" xr16:uid="{00000000-0015-0000-FFFF-FFFF1E000000}" name="CO2OUT_Alt 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6" xr16:uid="{16FD8D4F-12BD-4F3F-80A3-73AEDC45C909}" name="CO2OUT_Alt 120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7" xr16:uid="{437A17D6-A07A-411C-BEAC-04338B177F67}" name="CO2OUT_Alt 12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8" xr16:uid="{3F0FB1A4-628E-4BF8-BC36-5813B0637FC9}" name="CO2OUT_Alt 122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9" xr16:uid="{BDC2F79A-5BB4-404D-B671-767ABC4D01CC}" name="CO2OUT_Alt 123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0" xr16:uid="{FC9A0148-DA96-44F0-B9CF-1DC150EB220F}" name="CO2OUT_Alt 124" type="6" refreshedVersion="6" background="1" saveData="1">
    <textPr prompt="0" codePage="437" sourceFile="C:\Users\53110\Desktop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1" xr16:uid="{38ED34C9-D64E-4EF8-BBD7-8D6D2CDBC4A1}" name="CO2OUT_Alt 125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2" xr16:uid="{E646B088-D6C9-4603-9366-7397CAD79E11}" name="CO2OUT_Alt 126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3" xr16:uid="{599A6D7C-41A0-4607-9E9D-31B1B3CCD7FE}" name="CO2OUT_Alt 127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4" xr16:uid="{C15D0D28-E031-42C9-9301-78F086581A86}" name="CO2OUT_Alt 12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5" xr16:uid="{626530CA-B709-48CD-9F07-21F332A099C0}" name="CO2OUT_Alt 12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6" xr16:uid="{00000000-0015-0000-FFFF-FFFF1F000000}" name="CO2OUT_Alt 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7" xr16:uid="{FB5890ED-3739-4811-BAFF-1ECFBB269BBE}" name="CO2OUT_Alt 13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8" xr16:uid="{A7B88EA0-51DE-4754-9DA6-47454D846CB8}" name="CO2OUT_Alt 1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9" xr16:uid="{2FA58B9C-DC06-4186-BFC3-182267BDCCDD}" name="CO2OUT_Alt 13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0" xr16:uid="{3DBF1CBB-9002-49DE-982A-4E985C08CF2B}" name="CO2OUT_Alt 13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1" xr16:uid="{FEDDF389-EEA4-4C4D-887C-8563C1C64EF3}" name="CO2OUT_Alt 13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2" xr16:uid="{00E07F15-B245-4B69-91E2-7580C61820C9}" name="CO2OUT_Alt 13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3" xr16:uid="{496D2F46-A0B3-414E-8371-AD7C2513963B}" name="CO2OUT_Alt 136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4" xr16:uid="{DE4FBB60-AB47-4E08-9BE4-B1C81B10F2CB}" name="CO2OUT_Alt 13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5" xr16:uid="{C266A72C-14C1-4676-87C6-62C4B2B01331}" name="CO2OUT_Alt 13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6" xr16:uid="{F9B655DF-755B-41F0-B379-A90CA38F9E9F}" name="CO2OUT_Alt 13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7" xr16:uid="{00000000-0015-0000-FFFF-FFFF20000000}" name="CO2OUT_Alt 14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8" xr16:uid="{F1630970-D66E-40AD-9911-FA48658B319C}" name="CO2OUT_Alt 14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9" xr16:uid="{0BBC58EE-E1AB-43D1-A93F-F11309325F3B}" name="CO2OUT_Alt 1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0" xr16:uid="{94934942-759B-4052-9D31-2B4A18E9F1A2}" name="CO2OUT_Alt 14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1" xr16:uid="{37779A52-FD4E-43EC-82F0-668096C60D9C}" name="CO2OUT_Alt 14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2" xr16:uid="{7CBDF9F9-E7C6-4C6E-B38A-B6633A90772B}" name="CO2OUT_Alt 14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3" xr16:uid="{E8C43033-FA91-4320-9CF3-415AE54CCBF9}" name="CO2OUT_Alt 14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4" xr16:uid="{5FEB5B8F-E70B-4D6C-A847-4BA7FAE7B84F}" name="CO2OUT_Alt 146" type="6" refreshedVersion="7" background="1" saveData="1">
    <textPr prompt="0" codePage="437" sourceFile="D: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5" xr16:uid="{2D608A7D-9392-440F-8037-5BC69C637DDE}" name="CO2OUT_Alt 14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6" xr16:uid="{EA0E7A33-96F0-4FFE-A48A-252902B775E0}" name="CO2OUT_Alt 148" type="6" refreshedVersion="7" background="1" saveData="1">
    <textPr prompt="0" codePage="437" sourceFile="C:\Users\51935\Downloads\SS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7" xr16:uid="{02427471-049D-4DAA-BEF8-92DF2F51D13B}" name="CO2OUT_Alt 149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78" xr16:uid="{00000000-0015-0000-FFFF-FFFF21000000}" name="CO2OUT_Alt 15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9" xr16:uid="{001C27F6-56AE-4EC0-B92D-575952604B49}" name="CO2OUT_Alt 150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80" xr16:uid="{00000000-0015-0000-FFFF-FFFF22000000}" name="CO2OUT_Alt 16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1" xr16:uid="{00000000-0015-0000-FFFF-FFFF23000000}" name="CO2OUT_Alt 17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2" xr16:uid="{00000000-0015-0000-FFFF-FFFF24000000}" name="CO2OUT_Alt 18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3" xr16:uid="{00000000-0015-0000-FFFF-FFFF25000000}" name="CO2OUT_Alt 19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4" xr16:uid="{00000000-0015-0000-FFFF-FFFF26000000}" name="CO2OUT_Alt 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85" xr16:uid="{00000000-0015-0000-FFFF-FFFF27000000}" name="CO2OUT_Alt 21" type="6" refreshedVersion="5" background="1" saveData="1">
    <textPr prompt="0" codePage="437" sourceFile="C:\Users\32691\Documents\MDHD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86" xr16:uid="{00000000-0015-0000-FFFF-FFFF28000000}" name="CO2OUT_Alt 210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87" xr16:uid="{00000000-0015-0000-FFFF-FFFF2A000000}" name="CO2OUT_Alt 212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88" xr16:uid="{00000000-0015-0000-FFFF-FFFF2B000000}" name="CO2OUT_Alt 213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89" xr16:uid="{00000000-0015-0000-FFFF-FFFF2C000000}" name="CO2OUT_Alt 214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90" xr16:uid="{00000000-0015-0000-FFFF-FFFF2D000000}" name="CO2OUT_Alt 21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91" xr16:uid="{00000000-0015-0000-FFFF-FFFF2E000000}" name="CO2OUT_Alt 216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92" xr16:uid="{00000000-0015-0000-FFFF-FFFF2F000000}" name="CO2OUT_Alt 21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93" xr16:uid="{00000000-0015-0000-FFFF-FFFF30000000}" name="CO2OUT_Alt 21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94" xr16:uid="{00000000-0015-0000-FFFF-FFFF31000000}" name="CO2OUT_Alt 219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5" xr16:uid="{00000000-0015-0000-FFFF-FFFF32000000}" name="CO2OUT_Alt 2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6" xr16:uid="{00000000-0015-0000-FFFF-FFFF33000000}" name="CO2OUT_Alt 220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7" xr16:uid="{B9F320E4-8A49-496A-B6ED-00537C4AFEE7}" name="CO2OUT_Alt 222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8" xr16:uid="{3C733E19-A9F1-407A-8E26-486D0663EB77}" name="CO2OUT_Alt 223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9" xr16:uid="{D672C74F-A397-406B-A846-FD50E320E5A2}" name="CO2OUT_Alt 224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00" xr16:uid="{9AC0BEE9-0192-4473-96E0-EF19C84729F2}" name="CO2OUT_Alt 225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01" xr16:uid="{15A45493-548F-4DD1-9E0A-5CECA0849883}" name="CO2OUT_Alt 226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2" xr16:uid="{55A6097B-ABC6-4BAF-9514-1FF9E336C5ED}" name="CO2OUT_Alt 227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3" xr16:uid="{00000000-0015-0000-FFFF-FFFF36000000}" name="CO2OUT_Alt 24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04" xr16:uid="{00000000-0015-0000-FFFF-FFFF37000000}" name="CO2OUT_Alt 2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05" xr16:uid="{00000000-0015-0000-FFFF-FFFF38000000}" name="CO2OUT_Alt 26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6" xr16:uid="{00000000-0015-0000-FFFF-FFFF39000000}" name="CO2OUT_Alt 2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7" xr16:uid="{00000000-0015-0000-FFFF-FFFF3A000000}" name="CO2OUT_Alt 2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8" xr16:uid="{00000000-0015-0000-FFFF-FFFF3B000000}" name="CO2OUT_Alt 29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9" xr16:uid="{B815B61C-FD49-4CBC-9601-784ED8D4456D}" name="timeseries_output_Combined_126_Alt 0_Alt 1" type="6" refreshedVersion="8" background="1" saveData="1">
    <textPr prompt="0" codePage="437" sourceFile="C:\Users\59866\ICF\CAFE - Documents\API\api_output_combined_3.17.23\Output\SSP1-2.6\timeseries_output_Combined_126_Alt 0_Alt 1.csv" tab="0" comma="1" consecutive="1">
      <textFields count="5">
        <textField/>
        <textField/>
        <textField/>
        <textField/>
        <textField/>
      </textFields>
    </textPr>
  </connection>
  <connection id="110" xr16:uid="{97B52B52-2B3C-4DB7-A84D-543AAF33BDB4}" name="timeseries_output_Combined_126_Alt 2_Alt 3" type="6" refreshedVersion="8" background="1" saveData="1">
    <textPr prompt="0" codePage="437" sourceFile="C:\Users\59866\ICF\CAFE - Documents\API\api_output_combined_3.17.23\Output\SSP1-2.6\timeseries_output_Combined_126_Alt 2_Alt 3.csv" tab="0" comma="1" consecutive="1">
      <textFields count="5">
        <textField/>
        <textField/>
        <textField/>
        <textField/>
        <textField/>
      </textFields>
    </textPr>
  </connection>
  <connection id="111" xr16:uid="{EC6333C6-F148-4D2D-8180-6A857B2F217C}" name="timeseries_output_Combined_SSP126_Alt 0_Alt 1" type="6" refreshedVersion="8" background="1" saveData="1">
    <textPr prompt="0" codePage="437" sourceFile="C:\Users\59866\ICF\CAFE - Documents\API\api_output\Output\SSP1-2.6\timeseries_output_Combined_SSP126_Alt 0_Alt 1.csv" tab="0" space="1" consecutive="1">
      <textFields count="5">
        <textField/>
        <textField/>
        <textField/>
        <textField/>
        <textField/>
      </textFields>
    </textPr>
  </connection>
  <connection id="112" xr16:uid="{3DBEC9D1-69E8-44CA-A061-7F40D96633CF}" name="timeseries_output_Combined_SSP126_Alt 0_Alt 11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13" xr16:uid="{7D02203C-7950-4C9F-B21F-900B8E7489C3}" name="timeseries_output_Combined_SSP126_Alt 0_Alt 12" type="6" refreshedVersion="8" background="1" saveData="1">
    <textPr prompt="0" codePage="437" sourceFile="C:\Users\59866\ICF\CAFE - Documents\API\api_output\Output\SSP1-2.6\timeseries_output_Combined_SSP126_Alt 0_Alt 1.xlsx" tab="0" space="1" comma="1" consecutive="1">
      <textFields count="5">
        <textField/>
        <textField/>
        <textField/>
        <textField/>
        <textField/>
      </textFields>
    </textPr>
  </connection>
  <connection id="114" xr16:uid="{913CE64E-9CF9-44B3-8ABE-48AB02C746D9}" name="timeseries_output_Combined_SSP126_Alt 0_Alt 13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15" xr16:uid="{5E1B28CC-11A8-4B55-8D72-8F69C94D5C6A}" name="timeseries_output_Combined_SSP126_Alt 0_Alt 14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16" xr16:uid="{B4DE60F3-CAB3-4B8B-9C1E-27376E9568D4}" name="timeseries_output_Combined_SSP126_Alt 0_Alt 15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7" xr16:uid="{9B4CEFA8-1097-4F20-BD32-F9AA498B066A}" name="timeseries_output_Combined_SSP126_Alt 0_Alt 16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8" xr16:uid="{75599448-B1BE-4B03-8484-1B1F694F061B}" name="timeseries_output_Combined_SSP126_Alt 0_Alt 17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9" xr16:uid="{7D2AA5C7-5023-4AA2-B14E-99A29132FF7A}" name="timeseries_output_Combined_SSP126_Alt 0_Alt 18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20" xr16:uid="{04C53959-E797-4CB6-A3D1-924FB812837D}" name="timeseries_output_Combined_SSP126_Alt 0_Alt 19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21" xr16:uid="{6EB524F1-8E11-4E5C-9ECB-5AEB5E09F88B}" name="timeseries_output_Combined_SSP126_Alt 2_Alt 3" type="6" refreshedVersion="8" background="1" saveData="1">
    <textPr prompt="0" codePage="437" sourceFile="C:\Users\59866\ICF\CAFE - Documents\API\api_output\Output\SSP1-2.6\timeseries_output_Combined_SSP126_Alt 2_Alt 3.csv" tab="0" space="1" consecutive="1">
      <textFields count="5">
        <textField/>
        <textField/>
        <textField/>
        <textField/>
        <textField/>
      </textFields>
    </textPr>
  </connection>
  <connection id="122" xr16:uid="{DEC0018A-23DF-43D6-AB7E-86E7233E46DC}" name="timeseries_output_Combined_SSP126_Alt 2_Alt 3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23" xr16:uid="{E4FB4FD8-7A6E-432B-87D1-26F5C628A8CF}" name="timeseries_output_Combined_SSP126_Alt 2_Alt 32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4" xr16:uid="{417F6A47-3C21-4ADF-9CB2-0859FD02CE70}" name="timeseries_output_Combined_SSP126_Alt 2_Alt 33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25" xr16:uid="{5E51298B-30AE-4DD3-BE25-2CCC2A56CD82}" name="timeseries_output_Combined_SSP126_Alt 2_Alt 34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26" xr16:uid="{08A0C0F7-2C15-4C4E-AF20-365E8A8010F2}" name="timeseries_output_Combined_SSP126_Alt 2_Alt 35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7" xr16:uid="{F12DC2E7-EB00-453D-A775-F9AD695E2DCC}" name="timeseries_output_Combined_SSP126_Alt 2_Alt 36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8" xr16:uid="{BF34C318-204D-4BB5-BC8D-D0342E063E60}" name="timeseries_output_Combined_SSP126_Alt 2_Alt 37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9" xr16:uid="{C03F98F0-4577-4CEF-920F-4CF13D1F912A}" name="timeseries_output_Combined_SSP126_Alt 2_Alt 38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30" xr16:uid="{F8CA9301-FABD-4828-8BB8-52E1303B7569}" name="timeseries_output_Combined_SSP245_Alt 0_Alt 1" type="6" refreshedVersion="8" background="1" saveData="1">
    <textPr prompt="0" codePage="437" sourceFile="C:\Users\59866\ICF\CAFE - Documents\API\api_output\Output\SSP2-4.5\timeseries_output_Combined_SSP245_Alt 0_Alt 1.csv" tab="0" comma="1" consecutive="1">
      <textFields count="5">
        <textField/>
        <textField/>
        <textField/>
        <textField/>
        <textField/>
      </textFields>
    </textPr>
  </connection>
  <connection id="131" xr16:uid="{646CA185-3A3C-4DFC-88F1-EE793FA8557F}" name="timeseries_output_Combined_SSP245_Alt 2_Alt 3" type="6" refreshedVersion="8" background="1" saveData="1">
    <textPr prompt="0" codePage="437" sourceFile="C:\Users\59866\ICF\CAFE - Documents\API\api_output\Output\SSP2-4.5\timeseries_output_Combined_SSP245_Alt 2_Alt 3.csv" tab="0" comma="1" consecutive="1">
      <textFields count="5">
        <textField/>
        <textField/>
        <textField/>
        <textField/>
        <textField/>
      </textFields>
    </textPr>
  </connection>
  <connection id="132" xr16:uid="{4D91FCF8-2570-4D7E-8ED4-8971B80ECB49}" name="timeseries_output_Combined_SSP370_Alt 0_Alt 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33" xr16:uid="{08FE3ECB-34B1-4C2D-AC6B-732A189C5176}" name="timeseries_output_Combined_SSP370_Alt 0_Alt 1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34" xr16:uid="{3DA4AD5D-9443-4430-A93F-897C641A7195}" name="timeseries_output_Combined_SSP370_Alt 0_Alt 12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35" xr16:uid="{29DA0192-7241-4F2F-B9E9-916CDB256373}" name="timeseries_output_Combined_SSP370_Alt 2_Alt 3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36" xr16:uid="{38821B55-7FFA-4577-82A0-E3798D52F4C5}" name="timeseries_output_Combined_SSP370_Alt 2_Alt 3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37" xr16:uid="{DC517272-312E-44AD-AA79-F3EA0E3B2FFC}" name="timeseries_output_Combined_SSP370_Alt 2_Alt 32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<sst xmlns="http://schemas.openxmlformats.org/spreadsheetml/2006/main" count="618" uniqueCount="149">
  <si>
    <t>RCP 4.5</t>
  </si>
  <si>
    <t>GCAM 6.0</t>
  </si>
  <si>
    <t>GCAM Reference</t>
  </si>
  <si>
    <t>Other</t>
  </si>
  <si>
    <t>SSP8-8.5</t>
  </si>
  <si>
    <t>SSP3-7.0</t>
  </si>
  <si>
    <t>Select MAGICC Directory</t>
  </si>
  <si>
    <t>Edit links to Interpolation File</t>
  </si>
  <si>
    <t>SSP2-4.5</t>
  </si>
  <si>
    <t>Pick User Initials:</t>
  </si>
  <si>
    <t>NC</t>
  </si>
  <si>
    <t>SSP1-2.6</t>
  </si>
  <si>
    <t>Enter MAGICC path here, if Other:</t>
  </si>
  <si>
    <t>Select Scenario</t>
  </si>
  <si>
    <t>Set Output Filenames</t>
  </si>
  <si>
    <t>timeseries_output_Combined_126_Alt 0_Alt 1</t>
  </si>
  <si>
    <t>Select Sea Level Rise Module</t>
  </si>
  <si>
    <t>timeseries_output_Combined_126_Alt 2_Alt 3</t>
  </si>
  <si>
    <t>TEXT;</t>
  </si>
  <si>
    <t>.csv</t>
  </si>
  <si>
    <t>ADD Yourself as a USER here!</t>
  </si>
  <si>
    <t>AML</t>
  </si>
  <si>
    <t>C:\Users\27698\Desktop\MAGICC6\MAGICC6_4Download\</t>
  </si>
  <si>
    <t>ABP</t>
  </si>
  <si>
    <t>D:\MAGICC6_4Download\</t>
  </si>
  <si>
    <t>HC</t>
  </si>
  <si>
    <t>C:\Users\39739\Desktop\MAGICC6\MAGICC6_4Download\</t>
  </si>
  <si>
    <t>C:\Users\59866\ICF\CAFE - Documents\API\api_output_combined_3.17.23\</t>
  </si>
  <si>
    <t>MC</t>
  </si>
  <si>
    <t>C:\Users\51935\Desktop\MAGICC6_4Download\</t>
  </si>
  <si>
    <t>CT</t>
  </si>
  <si>
    <t>C:\Users\53110\Desktop\MAGICC6_4Download\</t>
  </si>
  <si>
    <t>CO2, Temperature Increase, and Sea Level Rise Results</t>
  </si>
  <si>
    <t>Change in Rainfall</t>
  </si>
  <si>
    <t>Table 5.4-1</t>
  </si>
  <si>
    <t>Global mean rainfall change (scaled, % K-1)</t>
  </si>
  <si>
    <t>Reference Scenario Emissions and Emission Reductions (compared to No Action Alternative) Due to the Standard Alternatives from 20XX to 2100 (MMTCO2)</t>
  </si>
  <si>
    <t>CO2 Concentration (ppm)</t>
  </si>
  <si>
    <r>
      <t>Global Mean Surface Temperature Increase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C), relative to the 1850-1900 average</t>
    </r>
  </si>
  <si>
    <t>Sea Level Rise (cm)</t>
  </si>
  <si>
    <t>Mid Level Global Mean Surface Temperature</t>
  </si>
  <si>
    <t>Alternative</t>
  </si>
  <si>
    <t>Emissions</t>
  </si>
  <si>
    <t>Emissions Difference Compared to No Action Alternative</t>
  </si>
  <si>
    <t>Compared to Cumulative Global Emissions</t>
  </si>
  <si>
    <t>Emissions Difference Compared to No Action Emissions</t>
  </si>
  <si>
    <t>Alt. 0 (No Action)</t>
  </si>
  <si>
    <t>Alt. 1</t>
  </si>
  <si>
    <t>Alt. 2</t>
  </si>
  <si>
    <t>Alt. 3</t>
  </si>
  <si>
    <t>Alt 5</t>
  </si>
  <si>
    <t>Alt 6</t>
  </si>
  <si>
    <t>Alt 7</t>
  </si>
  <si>
    <t>Alt 8</t>
  </si>
  <si>
    <t>Alt 10</t>
  </si>
  <si>
    <t>Reduction in Global Temperature (oK)</t>
  </si>
  <si>
    <t>Reduction from No Action to Alt 3 Percentage</t>
  </si>
  <si>
    <t>Global Mean Precipitation Increase (%)</t>
  </si>
  <si>
    <t>Reduction in Global Mean RainFall Change (%)</t>
  </si>
  <si>
    <t>Table 5.4-2</t>
  </si>
  <si>
    <t>(MMTCO2eq per Year)</t>
  </si>
  <si>
    <t>Carbon dioxide (CO2)</t>
  </si>
  <si>
    <t>Methane (CH4)</t>
  </si>
  <si>
    <t>Nitrous oxide (N2O)</t>
  </si>
  <si>
    <t>Total GHGs</t>
  </si>
  <si>
    <t>Vehicle Equivalents of Emissions Reductions Resulting from Alternative Standards</t>
  </si>
  <si>
    <t>MOVES and GREET Estimates</t>
  </si>
  <si>
    <t>Calendar Year</t>
  </si>
  <si>
    <t>Number of Vehicles Removed from Fleet Corresponding to Emissions Reductions from Baseline Alternative</t>
  </si>
  <si>
    <t>millions</t>
  </si>
  <si>
    <t>2025 vehicles Reduction</t>
  </si>
  <si>
    <t>Emissions from Each Alternative</t>
  </si>
  <si>
    <t>MMTCO2</t>
  </si>
  <si>
    <t>Alt 1 - No Action</t>
  </si>
  <si>
    <t>Alt 2</t>
  </si>
  <si>
    <t>Alt 3 - Preferred</t>
  </si>
  <si>
    <t>Alt 4</t>
  </si>
  <si>
    <t>Alt 9</t>
  </si>
  <si>
    <t>Alt 1 No Action Flat Baseline</t>
  </si>
  <si>
    <t>17% below 2005</t>
  </si>
  <si>
    <t>26% below 2005</t>
  </si>
  <si>
    <t>Reduction needed from 2005</t>
  </si>
  <si>
    <t>28% below 2005</t>
  </si>
  <si>
    <t>Reduction needed from No Action Baseline</t>
  </si>
  <si>
    <t>Change in emissions compared to 2005 levels</t>
  </si>
  <si>
    <t>% above 2005</t>
  </si>
  <si>
    <t xml:space="preserve"> </t>
  </si>
  <si>
    <t>CO2 Emissions from All Alternatives, MMTCO2</t>
  </si>
  <si>
    <t>Alternatives</t>
  </si>
  <si>
    <t>Year</t>
  </si>
  <si>
    <t>Alt. 0</t>
  </si>
  <si>
    <t>Alt 3</t>
  </si>
  <si>
    <t>26% to 28% below 2005</t>
  </si>
  <si>
    <t>27% below 2005</t>
  </si>
  <si>
    <t>In 2025, alternatives would reduce emissions by this much</t>
  </si>
  <si>
    <t>Average Annual Emissions per Vehicle under Baseline Alternative (Tailpipe plus Upstream Emissions)</t>
  </si>
  <si>
    <t>Fleet-Wide Emissions (MMT CO2) (1)</t>
  </si>
  <si>
    <t>Vehicles in Use (2)</t>
  </si>
  <si>
    <t>Annual Emissions per Vehicle (metric tons per vehicle per year) (2)</t>
  </si>
  <si>
    <t>Combined</t>
  </si>
  <si>
    <t>Vehicles in Use is updated from the Fleet TOTAL TOTAL number from the raw data file for Alt 0</t>
  </si>
  <si>
    <t>Emissions Reductions Resulting from Alternative CAFE Standards (Tailpipe plus Upstream Emissions)</t>
  </si>
  <si>
    <t>Emissions (MMT CO2) (1)</t>
  </si>
  <si>
    <t>Alternative 0</t>
  </si>
  <si>
    <t>Alternative 1</t>
  </si>
  <si>
    <t>Alternative 2</t>
  </si>
  <si>
    <t>Alternative 3</t>
  </si>
  <si>
    <t>Alternative 4</t>
  </si>
  <si>
    <t>Alternative 5</t>
  </si>
  <si>
    <t>Alternative 6</t>
  </si>
  <si>
    <t>Alternative 7</t>
  </si>
  <si>
    <t>Alternative 8</t>
  </si>
  <si>
    <t>Alternative 9</t>
  </si>
  <si>
    <t>Emissions Reductions from Baseline Alternative (MMT CO2)</t>
  </si>
  <si>
    <t>Baseline</t>
  </si>
  <si>
    <t>Intercept</t>
  </si>
  <si>
    <t>T30avg</t>
  </si>
  <si>
    <t>T30sq</t>
  </si>
  <si>
    <t>Ttotavg</t>
  </si>
  <si>
    <t>Totavgsq</t>
  </si>
  <si>
    <t>model</t>
  </si>
  <si>
    <t>climate_model</t>
  </si>
  <si>
    <t>scenario</t>
  </si>
  <si>
    <t>region</t>
  </si>
  <si>
    <t>percentile</t>
  </si>
  <si>
    <t>variable</t>
  </si>
  <si>
    <t>unit</t>
  </si>
  <si>
    <t>reference_period_start_year</t>
  </si>
  <si>
    <t>reference_period_end_year</t>
  </si>
  <si>
    <t>ICF</t>
  </si>
  <si>
    <t>MAGICC7</t>
  </si>
  <si>
    <t>Alt 0</t>
  </si>
  <si>
    <t>World</t>
  </si>
  <si>
    <t>Atmospheric Concentrations|CO2</t>
  </si>
  <si>
    <t>ppm</t>
  </si>
  <si>
    <t>Surface Temperature</t>
  </si>
  <si>
    <t>K</t>
  </si>
  <si>
    <t>Alt 0 - Alt 1</t>
  </si>
  <si>
    <t>kelvin</t>
  </si>
  <si>
    <t>Alt 1</t>
  </si>
  <si>
    <t>Alt 2 - Alt 3</t>
  </si>
  <si>
    <t xml:space="preserve">Regression Coefficients: </t>
  </si>
  <si>
    <t>ΔT</t>
  </si>
  <si>
    <t>SLR (m)</t>
  </si>
  <si>
    <t>SLR (cm)</t>
  </si>
  <si>
    <t>Delta</t>
  </si>
  <si>
    <t>Alt1-Alt0</t>
  </si>
  <si>
    <t>Alt2-Alt0</t>
  </si>
  <si>
    <t>Alt3-Alt0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</si>
</sst>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0.0%"/>
    <numFmt numFmtId="168" formatCode="_(* #,##0.0_);_(* \(#,##0.0\);_(* &quot;-&quot;??_);_(@_)"/>
    <numFmt numFmtId="169" formatCode="#,##0.0"/>
    <numFmt numFmtId="170" formatCode="0.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8"/>
      <color rgb="FF000000"/>
      <name val="Segoe U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58">
    <xf numFmtId="0" fontId="0" fillId="0" borderId="0" xfId="0"/>
    <xf numFmtId="0" fontId="5" fillId="0" borderId="0" xfId="0" applyFont="1"/>
    <xf numFmtId="0" fontId="6" fillId="0" borderId="0" xfId="0" applyFont="1"/>
    <xf numFmtId="0" fontId="0" fillId="2" borderId="0" xfId="0" applyFill="1"/>
    <xf numFmtId="0" fontId="5" fillId="2" borderId="0" xfId="0" applyFont="1" applyFill="1"/>
    <xf numFmtId="0" fontId="0" fillId="3" borderId="0" xfId="0" applyFill="1"/>
    <xf numFmtId="0" fontId="5" fillId="3" borderId="0" xfId="0" applyFont="1" applyFill="1"/>
    <xf numFmtId="0" fontId="6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5" fillId="3" borderId="0" xfId="0" applyFont="1" applyFill="1" applyAlignment="1">
      <alignment horizontal="left"/>
    </xf>
    <xf numFmtId="0" fontId="6" fillId="2" borderId="3" xfId="0" applyFont="1" applyFill="1" applyBorder="1"/>
    <xf numFmtId="0" fontId="6" fillId="2" borderId="0" xfId="0" applyFont="1" applyFill="1"/>
    <xf numFmtId="0" fontId="6" fillId="3" borderId="0" xfId="0" applyFont="1" applyFill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7" borderId="10" xfId="0" applyFont="1" applyFill="1" applyBorder="1" applyAlignment="1">
      <alignment vertical="top"/>
    </xf>
    <xf numFmtId="0" fontId="5" fillId="7" borderId="15" xfId="0" applyFont="1" applyFill="1" applyBorder="1"/>
    <xf numFmtId="0" fontId="5" fillId="7" borderId="16" xfId="0" applyFont="1" applyFill="1" applyBorder="1"/>
    <xf numFmtId="0" fontId="5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5" fillId="0" borderId="10" xfId="2" applyFont="1" applyBorder="1"/>
    <xf numFmtId="0" fontId="6" fillId="0" borderId="0" xfId="2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5" fillId="7" borderId="22" xfId="0" applyFont="1" applyFill="1" applyBorder="1"/>
    <xf numFmtId="0" fontId="9" fillId="0" borderId="23" xfId="0" applyFont="1" applyBorder="1"/>
    <xf numFmtId="164" fontId="0" fillId="0" borderId="24" xfId="3" applyNumberFormat="1" applyFont="1" applyBorder="1"/>
    <xf numFmtId="0" fontId="6" fillId="0" borderId="10" xfId="0" applyFont="1" applyBorder="1" applyAlignment="1">
      <alignment wrapText="1"/>
    </xf>
    <xf numFmtId="0" fontId="5" fillId="0" borderId="10" xfId="0" applyFont="1" applyBorder="1"/>
    <xf numFmtId="166" fontId="6" fillId="0" borderId="27" xfId="0" applyNumberFormat="1" applyFont="1" applyBorder="1"/>
    <xf numFmtId="166" fontId="6" fillId="0" borderId="28" xfId="0" applyNumberFormat="1" applyFont="1" applyBorder="1"/>
    <xf numFmtId="2" fontId="6" fillId="8" borderId="29" xfId="0" applyNumberFormat="1" applyFont="1" applyFill="1" applyBorder="1"/>
    <xf numFmtId="2" fontId="6" fillId="8" borderId="27" xfId="0" applyNumberFormat="1" applyFont="1" applyFill="1" applyBorder="1"/>
    <xf numFmtId="2" fontId="6" fillId="8" borderId="30" xfId="0" applyNumberFormat="1" applyFont="1" applyFill="1" applyBorder="1"/>
    <xf numFmtId="167" fontId="0" fillId="0" borderId="24" xfId="1" applyNumberFormat="1" applyFont="1" applyBorder="1"/>
    <xf numFmtId="9" fontId="0" fillId="0" borderId="25" xfId="1" applyFont="1" applyBorder="1"/>
    <xf numFmtId="0" fontId="6" fillId="0" borderId="10" xfId="0" applyFont="1" applyBorder="1"/>
    <xf numFmtId="165" fontId="5" fillId="0" borderId="0" xfId="2" applyNumberFormat="1" applyFont="1" applyAlignment="1">
      <alignment horizontal="center" vertical="center"/>
    </xf>
    <xf numFmtId="0" fontId="5" fillId="0" borderId="0" xfId="2" applyFont="1"/>
    <xf numFmtId="166" fontId="6" fillId="0" borderId="24" xfId="0" applyNumberFormat="1" applyFont="1" applyBorder="1" applyAlignment="1">
      <alignment horizontal="right"/>
    </xf>
    <xf numFmtId="0" fontId="5" fillId="0" borderId="10" xfId="2" applyFont="1" applyBorder="1" applyAlignment="1">
      <alignment horizontal="center"/>
    </xf>
    <xf numFmtId="3" fontId="6" fillId="0" borderId="0" xfId="2" applyNumberFormat="1" applyAlignment="1">
      <alignment horizontal="center"/>
    </xf>
    <xf numFmtId="3" fontId="0" fillId="0" borderId="32" xfId="0" applyNumberFormat="1" applyBorder="1"/>
    <xf numFmtId="3" fontId="0" fillId="0" borderId="13" xfId="0" applyNumberFormat="1" applyBorder="1"/>
    <xf numFmtId="3" fontId="0" fillId="0" borderId="33" xfId="0" applyNumberFormat="1" applyBorder="1"/>
    <xf numFmtId="3" fontId="0" fillId="0" borderId="0" xfId="0" applyNumberFormat="1"/>
    <xf numFmtId="3" fontId="0" fillId="0" borderId="35" xfId="0" applyNumberFormat="1" applyBorder="1"/>
    <xf numFmtId="0" fontId="0" fillId="6" borderId="22" xfId="0" applyFill="1" applyBorder="1"/>
    <xf numFmtId="0" fontId="0" fillId="6" borderId="15" xfId="0" applyFill="1" applyBorder="1"/>
    <xf numFmtId="0" fontId="0" fillId="6" borderId="16" xfId="0" applyFill="1" applyBorder="1"/>
    <xf numFmtId="0" fontId="9" fillId="0" borderId="10" xfId="0" applyFont="1" applyBorder="1" applyAlignment="1">
      <alignment horizontal="left" vertical="center" wrapText="1"/>
    </xf>
    <xf numFmtId="2" fontId="0" fillId="0" borderId="0" xfId="0" applyNumberFormat="1"/>
    <xf numFmtId="0" fontId="6" fillId="0" borderId="22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0" xfId="2" applyBorder="1"/>
    <xf numFmtId="0" fontId="10" fillId="0" borderId="10" xfId="0" applyFont="1" applyBorder="1"/>
    <xf numFmtId="2" fontId="6" fillId="0" borderId="31" xfId="0" applyNumberFormat="1" applyFont="1" applyBorder="1"/>
    <xf numFmtId="166" fontId="6" fillId="0" borderId="3" xfId="0" applyNumberFormat="1" applyFont="1" applyBorder="1"/>
    <xf numFmtId="166" fontId="6" fillId="0" borderId="24" xfId="0" applyNumberFormat="1" applyFont="1" applyBorder="1"/>
    <xf numFmtId="166" fontId="6" fillId="0" borderId="31" xfId="0" applyNumberFormat="1" applyFont="1" applyBorder="1"/>
    <xf numFmtId="2" fontId="6" fillId="8" borderId="3" xfId="0" applyNumberFormat="1" applyFont="1" applyFill="1" applyBorder="1"/>
    <xf numFmtId="2" fontId="6" fillId="8" borderId="24" xfId="0" applyNumberFormat="1" applyFont="1" applyFill="1" applyBorder="1"/>
    <xf numFmtId="2" fontId="6" fillId="8" borderId="25" xfId="0" applyNumberFormat="1" applyFont="1" applyFill="1" applyBorder="1"/>
    <xf numFmtId="3" fontId="0" fillId="0" borderId="28" xfId="0" applyNumberFormat="1" applyBorder="1"/>
    <xf numFmtId="3" fontId="0" fillId="0" borderId="27" xfId="0" applyNumberFormat="1" applyBorder="1"/>
    <xf numFmtId="166" fontId="6" fillId="0" borderId="25" xfId="0" applyNumberFormat="1" applyFont="1" applyBorder="1"/>
    <xf numFmtId="166" fontId="0" fillId="0" borderId="0" xfId="0" applyNumberFormat="1"/>
    <xf numFmtId="167" fontId="0" fillId="8" borderId="0" xfId="1" applyNumberFormat="1" applyFont="1" applyFill="1" applyBorder="1"/>
    <xf numFmtId="10" fontId="6" fillId="0" borderId="24" xfId="1" applyNumberFormat="1" applyFont="1" applyBorder="1" applyAlignment="1">
      <alignment horizontal="right"/>
    </xf>
    <xf numFmtId="10" fontId="6" fillId="0" borderId="25" xfId="1" applyNumberFormat="1" applyFont="1" applyBorder="1" applyAlignment="1">
      <alignment horizontal="right"/>
    </xf>
    <xf numFmtId="0" fontId="11" fillId="0" borderId="0" xfId="0" applyFont="1"/>
    <xf numFmtId="10" fontId="6" fillId="0" borderId="24" xfId="0" applyNumberFormat="1" applyFont="1" applyBorder="1"/>
    <xf numFmtId="10" fontId="6" fillId="0" borderId="25" xfId="0" applyNumberFormat="1" applyFont="1" applyBorder="1"/>
    <xf numFmtId="0" fontId="6" fillId="6" borderId="22" xfId="0" applyFont="1" applyFill="1" applyBorder="1"/>
    <xf numFmtId="2" fontId="0" fillId="6" borderId="15" xfId="0" applyNumberFormat="1" applyFill="1" applyBorder="1"/>
    <xf numFmtId="0" fontId="6" fillId="5" borderId="22" xfId="0" applyFont="1" applyFill="1" applyBorder="1"/>
    <xf numFmtId="0" fontId="6" fillId="5" borderId="15" xfId="0" applyFont="1" applyFill="1" applyBorder="1"/>
    <xf numFmtId="10" fontId="6" fillId="5" borderId="16" xfId="0" applyNumberFormat="1" applyFont="1" applyFill="1" applyBorder="1"/>
    <xf numFmtId="0" fontId="5" fillId="0" borderId="0" xfId="2" applyFont="1" applyAlignment="1">
      <alignment horizontal="center"/>
    </xf>
    <xf numFmtId="0" fontId="4" fillId="6" borderId="0" xfId="4" applyFont="1" applyFill="1"/>
    <xf numFmtId="0" fontId="2" fillId="6" borderId="0" xfId="4" applyFill="1" applyAlignment="1">
      <alignment wrapText="1"/>
    </xf>
    <xf numFmtId="0" fontId="2" fillId="0" borderId="0" xfId="4" applyAlignment="1">
      <alignment wrapText="1"/>
    </xf>
    <xf numFmtId="0" fontId="2" fillId="0" borderId="0" xfId="4"/>
    <xf numFmtId="0" fontId="9" fillId="0" borderId="0" xfId="4" applyFont="1" applyAlignment="1">
      <alignment horizontal="center" vertical="center" wrapText="1"/>
    </xf>
    <xf numFmtId="0" fontId="2" fillId="0" borderId="0" xfId="4" applyAlignment="1">
      <alignment horizontal="left" vertical="top" wrapText="1"/>
    </xf>
    <xf numFmtId="0" fontId="2" fillId="0" borderId="0" xfId="4" applyAlignment="1">
      <alignment horizontal="right"/>
    </xf>
    <xf numFmtId="0" fontId="4" fillId="0" borderId="0" xfId="4" applyFont="1" applyAlignment="1">
      <alignment horizontal="right"/>
    </xf>
    <xf numFmtId="168" fontId="4" fillId="0" borderId="0" xfId="5" applyNumberFormat="1" applyFont="1" applyAlignment="1">
      <alignment wrapText="1"/>
    </xf>
    <xf numFmtId="0" fontId="4" fillId="0" borderId="0" xfId="4" applyFont="1"/>
    <xf numFmtId="0" fontId="3" fillId="0" borderId="0" xfId="4" applyFont="1"/>
    <xf numFmtId="43" fontId="3" fillId="0" borderId="0" xfId="4" applyNumberFormat="1" applyFont="1" applyAlignment="1">
      <alignment wrapText="1"/>
    </xf>
    <xf numFmtId="167" fontId="3" fillId="0" borderId="0" xfId="6" applyNumberFormat="1" applyFont="1" applyAlignment="1">
      <alignment wrapText="1"/>
    </xf>
    <xf numFmtId="43" fontId="2" fillId="0" borderId="0" xfId="4" applyNumberFormat="1" applyAlignment="1">
      <alignment wrapText="1"/>
    </xf>
    <xf numFmtId="0" fontId="2" fillId="9" borderId="0" xfId="4" applyFill="1"/>
    <xf numFmtId="0" fontId="2" fillId="10" borderId="0" xfId="4" applyFill="1"/>
    <xf numFmtId="0" fontId="5" fillId="0" borderId="0" xfId="2" applyFont="1" applyAlignment="1">
      <alignment horizontal="center" vertical="center" wrapText="1"/>
    </xf>
    <xf numFmtId="169" fontId="6" fillId="0" borderId="0" xfId="2" applyNumberFormat="1" applyAlignment="1">
      <alignment horizontal="center"/>
    </xf>
    <xf numFmtId="4" fontId="6" fillId="0" borderId="0" xfId="2" applyNumberFormat="1" applyAlignment="1">
      <alignment horizontal="center"/>
    </xf>
    <xf numFmtId="2" fontId="6" fillId="0" borderId="0" xfId="2" applyNumberFormat="1" applyAlignment="1">
      <alignment horizontal="center"/>
    </xf>
    <xf numFmtId="0" fontId="2" fillId="11" borderId="24" xfId="7" applyFill="1" applyBorder="1"/>
    <xf numFmtId="0" fontId="12" fillId="11" borderId="24" xfId="7" applyFont="1" applyFill="1" applyBorder="1" applyAlignment="1">
      <alignment horizontal="center"/>
    </xf>
    <xf numFmtId="0" fontId="3" fillId="2" borderId="0" xfId="0" applyFont="1" applyFill="1"/>
    <xf numFmtId="11" fontId="0" fillId="0" borderId="0" xfId="0" applyNumberFormat="1"/>
    <xf numFmtId="0" fontId="6" fillId="12" borderId="0" xfId="0" applyFont="1" applyFill="1" applyAlignment="1">
      <alignment horizontal="left"/>
    </xf>
    <xf numFmtId="0" fontId="4" fillId="13" borderId="0" xfId="0" applyFont="1" applyFill="1"/>
    <xf numFmtId="0" fontId="5" fillId="0" borderId="0" xfId="0" applyFont="1" applyAlignment="1">
      <alignment horizontal="center"/>
    </xf>
    <xf numFmtId="169" fontId="0" fillId="0" borderId="35" xfId="0" applyNumberFormat="1" applyBorder="1"/>
    <xf numFmtId="169" fontId="0" fillId="0" borderId="27" xfId="0" applyNumberFormat="1" applyBorder="1"/>
    <xf numFmtId="4" fontId="0" fillId="0" borderId="0" xfId="0" applyNumberFormat="1"/>
    <xf numFmtId="4" fontId="0" fillId="0" borderId="35" xfId="0" applyNumberFormat="1" applyBorder="1"/>
    <xf numFmtId="4" fontId="0" fillId="0" borderId="27" xfId="0" applyNumberFormat="1" applyBorder="1"/>
    <xf numFmtId="4" fontId="6" fillId="6" borderId="0" xfId="2" applyNumberFormat="1" applyFill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66" fontId="6" fillId="10" borderId="38" xfId="0" applyNumberFormat="1" applyFont="1" applyFill="1" applyBorder="1"/>
    <xf numFmtId="166" fontId="6" fillId="10" borderId="39" xfId="0" applyNumberFormat="1" applyFont="1" applyFill="1" applyBorder="1"/>
    <xf numFmtId="166" fontId="6" fillId="10" borderId="40" xfId="0" applyNumberFormat="1" applyFont="1" applyFill="1" applyBorder="1"/>
    <xf numFmtId="2" fontId="6" fillId="10" borderId="38" xfId="0" applyNumberFormat="1" applyFont="1" applyFill="1" applyBorder="1"/>
    <xf numFmtId="2" fontId="6" fillId="10" borderId="39" xfId="0" applyNumberFormat="1" applyFont="1" applyFill="1" applyBorder="1"/>
    <xf numFmtId="2" fontId="6" fillId="10" borderId="40" xfId="0" applyNumberFormat="1" applyFont="1" applyFill="1" applyBorder="1"/>
    <xf numFmtId="0" fontId="5" fillId="12" borderId="10" xfId="0" applyFont="1" applyFill="1" applyBorder="1" applyAlignment="1">
      <alignment horizontal="center"/>
    </xf>
    <xf numFmtId="0" fontId="5" fillId="12" borderId="0" xfId="0" applyFont="1" applyFill="1" applyAlignment="1">
      <alignment horizontal="center"/>
    </xf>
    <xf numFmtId="0" fontId="5" fillId="12" borderId="11" xfId="0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69" fontId="0" fillId="0" borderId="32" xfId="0" applyNumberFormat="1" applyBorder="1"/>
    <xf numFmtId="169" fontId="0" fillId="0" borderId="13" xfId="0" applyNumberFormat="1" applyBorder="1"/>
    <xf numFmtId="169" fontId="0" fillId="0" borderId="33" xfId="0" applyNumberFormat="1" applyBorder="1"/>
    <xf numFmtId="4" fontId="0" fillId="0" borderId="33" xfId="0" applyNumberFormat="1" applyBorder="1"/>
    <xf numFmtId="3" fontId="16" fillId="0" borderId="32" xfId="2" applyNumberFormat="1" applyFont="1" applyBorder="1" applyAlignment="1">
      <alignment horizontal="center"/>
    </xf>
    <xf numFmtId="3" fontId="16" fillId="0" borderId="13" xfId="2" applyNumberFormat="1" applyFont="1" applyBorder="1" applyAlignment="1">
      <alignment horizontal="center"/>
    </xf>
    <xf numFmtId="3" fontId="16" fillId="0" borderId="33" xfId="2" applyNumberFormat="1" applyFont="1" applyBorder="1" applyAlignment="1">
      <alignment horizontal="center"/>
    </xf>
    <xf numFmtId="3" fontId="16" fillId="0" borderId="34" xfId="2" applyNumberFormat="1" applyFont="1" applyBorder="1" applyAlignment="1">
      <alignment horizontal="center"/>
    </xf>
    <xf numFmtId="3" fontId="16" fillId="0" borderId="0" xfId="2" applyNumberFormat="1" applyFont="1" applyAlignment="1">
      <alignment horizontal="center"/>
    </xf>
    <xf numFmtId="3" fontId="16" fillId="0" borderId="35" xfId="2" applyNumberFormat="1" applyFont="1" applyBorder="1" applyAlignment="1">
      <alignment horizontal="center"/>
    </xf>
    <xf numFmtId="3" fontId="16" fillId="0" borderId="36" xfId="2" applyNumberFormat="1" applyFont="1" applyBorder="1" applyAlignment="1">
      <alignment horizontal="center"/>
    </xf>
    <xf numFmtId="3" fontId="16" fillId="0" borderId="28" xfId="2" applyNumberFormat="1" applyFont="1" applyBorder="1" applyAlignment="1">
      <alignment horizontal="center"/>
    </xf>
    <xf numFmtId="3" fontId="16" fillId="0" borderId="27" xfId="2" applyNumberFormat="1" applyFont="1" applyBorder="1" applyAlignment="1">
      <alignment horizontal="center"/>
    </xf>
    <xf numFmtId="3" fontId="17" fillId="0" borderId="0" xfId="2" applyNumberFormat="1" applyFont="1" applyAlignment="1">
      <alignment horizontal="center"/>
    </xf>
    <xf numFmtId="0" fontId="16" fillId="0" borderId="0" xfId="2" applyFont="1"/>
    <xf numFmtId="4" fontId="16" fillId="0" borderId="1" xfId="2" applyNumberFormat="1" applyFont="1" applyBorder="1" applyAlignment="1">
      <alignment horizontal="center"/>
    </xf>
    <xf numFmtId="4" fontId="16" fillId="0" borderId="2" xfId="2" applyNumberFormat="1" applyFont="1" applyBorder="1" applyAlignment="1">
      <alignment horizontal="center"/>
    </xf>
    <xf numFmtId="4" fontId="16" fillId="0" borderId="3" xfId="2" applyNumberFormat="1" applyFont="1" applyBorder="1" applyAlignment="1">
      <alignment horizontal="center"/>
    </xf>
    <xf numFmtId="165" fontId="5" fillId="0" borderId="0" xfId="2" applyNumberFormat="1" applyFont="1" applyAlignment="1">
      <alignment horizontal="center" vertical="center" wrapText="1"/>
    </xf>
    <xf numFmtId="2" fontId="6" fillId="0" borderId="23" xfId="0" applyNumberFormat="1" applyFont="1" applyBorder="1"/>
    <xf numFmtId="2" fontId="6" fillId="0" borderId="24" xfId="0" applyNumberFormat="1" applyFont="1" applyBorder="1"/>
    <xf numFmtId="0" fontId="5" fillId="0" borderId="0" xfId="2" applyFont="1" applyAlignment="1">
      <alignment wrapText="1"/>
    </xf>
    <xf numFmtId="2" fontId="6" fillId="0" borderId="29" xfId="0" applyNumberFormat="1" applyFont="1" applyBorder="1"/>
    <xf numFmtId="2" fontId="6" fillId="0" borderId="27" xfId="0" applyNumberFormat="1" applyFont="1" applyBorder="1"/>
    <xf numFmtId="2" fontId="6" fillId="0" borderId="30" xfId="0" applyNumberFormat="1" applyFont="1" applyBorder="1"/>
    <xf numFmtId="0" fontId="0" fillId="0" borderId="0" xfId="4" applyFont="1"/>
    <xf numFmtId="164" fontId="0" fillId="14" borderId="0" xfId="9" applyNumberFormat="1" applyFont="1" applyFill="1"/>
    <xf numFmtId="10" fontId="19" fillId="0" borderId="24" xfId="1" applyNumberFormat="1" applyFont="1" applyBorder="1" applyAlignment="1">
      <alignment horizontal="right"/>
    </xf>
    <xf numFmtId="10" fontId="19" fillId="0" borderId="25" xfId="1" applyNumberFormat="1" applyFont="1" applyBorder="1" applyAlignment="1">
      <alignment horizontal="right"/>
    </xf>
    <xf numFmtId="167" fontId="0" fillId="0" borderId="25" xfId="1" applyNumberFormat="1" applyFont="1" applyBorder="1"/>
    <xf numFmtId="9" fontId="0" fillId="0" borderId="0" xfId="1" applyFont="1"/>
    <xf numFmtId="167" fontId="0" fillId="0" borderId="0" xfId="1" applyNumberFormat="1" applyFont="1"/>
    <xf numFmtId="10" fontId="0" fillId="0" borderId="0" xfId="1" applyNumberFormat="1" applyFont="1"/>
    <xf numFmtId="10" fontId="0" fillId="0" borderId="0" xfId="1" applyNumberFormat="1" applyFont="1" applyBorder="1"/>
    <xf numFmtId="0" fontId="5" fillId="15" borderId="15" xfId="0" applyFont="1" applyFill="1" applyBorder="1"/>
    <xf numFmtId="0" fontId="2" fillId="0" borderId="0" xfId="7"/>
    <xf numFmtId="0" fontId="20" fillId="0" borderId="0" xfId="7" applyFont="1"/>
    <xf numFmtId="0" fontId="2" fillId="10" borderId="28" xfId="7" applyFill="1" applyBorder="1"/>
    <xf numFmtId="0" fontId="12" fillId="0" borderId="28" xfId="7" applyFont="1" applyBorder="1" applyAlignment="1">
      <alignment horizontal="center"/>
    </xf>
    <xf numFmtId="0" fontId="2" fillId="0" borderId="28" xfId="7" applyBorder="1" applyAlignment="1">
      <alignment wrapText="1"/>
    </xf>
    <xf numFmtId="0" fontId="12" fillId="0" borderId="0" xfId="7" applyFont="1" applyAlignment="1">
      <alignment horizontal="center"/>
    </xf>
    <xf numFmtId="2" fontId="2" fillId="0" borderId="0" xfId="7" applyNumberFormat="1"/>
    <xf numFmtId="2" fontId="12" fillId="0" borderId="0" xfId="7" applyNumberFormat="1" applyFont="1" applyAlignment="1">
      <alignment horizontal="center"/>
    </xf>
    <xf numFmtId="9" fontId="0" fillId="0" borderId="0" xfId="8" applyFont="1"/>
    <xf numFmtId="170" fontId="0" fillId="0" borderId="0" xfId="8" applyNumberFormat="1" applyFont="1"/>
    <xf numFmtId="170" fontId="0" fillId="0" borderId="0" xfId="9" applyNumberFormat="1" applyFont="1"/>
    <xf numFmtId="10" fontId="0" fillId="0" borderId="24" xfId="1" applyNumberFormat="1" applyFont="1" applyBorder="1"/>
    <xf numFmtId="2" fontId="21" fillId="0" borderId="26" xfId="0" applyNumberFormat="1" applyFont="1" applyBorder="1"/>
    <xf numFmtId="166" fontId="21" fillId="0" borderId="26" xfId="0" applyNumberFormat="1" applyFont="1" applyBorder="1"/>
    <xf numFmtId="2" fontId="21" fillId="0" borderId="29" xfId="0" applyNumberFormat="1" applyFont="1" applyBorder="1"/>
    <xf numFmtId="2" fontId="21" fillId="0" borderId="27" xfId="0" applyNumberFormat="1" applyFont="1" applyBorder="1"/>
    <xf numFmtId="2" fontId="21" fillId="0" borderId="30" xfId="0" applyNumberFormat="1" applyFont="1" applyBorder="1"/>
    <xf numFmtId="2" fontId="21" fillId="8" borderId="29" xfId="0" applyNumberFormat="1" applyFont="1" applyFill="1" applyBorder="1"/>
    <xf numFmtId="2" fontId="21" fillId="8" borderId="27" xfId="0" applyNumberFormat="1" applyFont="1" applyFill="1" applyBorder="1"/>
    <xf numFmtId="2" fontId="21" fillId="8" borderId="30" xfId="0" applyNumberFormat="1" applyFont="1" applyFill="1" applyBorder="1"/>
    <xf numFmtId="2" fontId="21" fillId="0" borderId="23" xfId="0" applyNumberFormat="1" applyFont="1" applyBorder="1"/>
    <xf numFmtId="2" fontId="21" fillId="0" borderId="24" xfId="0" applyNumberFormat="1" applyFont="1" applyBorder="1"/>
    <xf numFmtId="2" fontId="21" fillId="0" borderId="31" xfId="0" applyNumberFormat="1" applyFont="1" applyBorder="1"/>
    <xf numFmtId="166" fontId="21" fillId="0" borderId="27" xfId="0" applyNumberFormat="1" applyFont="1" applyBorder="1"/>
    <xf numFmtId="166" fontId="21" fillId="8" borderId="29" xfId="0" applyNumberFormat="1" applyFont="1" applyFill="1" applyBorder="1"/>
    <xf numFmtId="166" fontId="21" fillId="8" borderId="27" xfId="0" applyNumberFormat="1" applyFont="1" applyFill="1" applyBorder="1"/>
    <xf numFmtId="166" fontId="21" fillId="8" borderId="30" xfId="0" applyNumberFormat="1" applyFont="1" applyFill="1" applyBorder="1"/>
    <xf numFmtId="165" fontId="21" fillId="0" borderId="38" xfId="0" applyNumberFormat="1" applyFont="1" applyBorder="1"/>
    <xf numFmtId="165" fontId="21" fillId="0" borderId="39" xfId="0" applyNumberFormat="1" applyFont="1" applyBorder="1"/>
    <xf numFmtId="165" fontId="21" fillId="0" borderId="40" xfId="0" applyNumberFormat="1" applyFont="1" applyBorder="1"/>
    <xf numFmtId="2" fontId="21" fillId="0" borderId="38" xfId="0" applyNumberFormat="1" applyFont="1" applyBorder="1"/>
    <xf numFmtId="2" fontId="21" fillId="0" borderId="39" xfId="0" applyNumberFormat="1" applyFont="1" applyBorder="1"/>
    <xf numFmtId="2" fontId="21" fillId="0" borderId="40" xfId="0" applyNumberFormat="1" applyFont="1" applyBorder="1"/>
    <xf numFmtId="166" fontId="21" fillId="0" borderId="3" xfId="0" applyNumberFormat="1" applyFont="1" applyBorder="1"/>
    <xf numFmtId="166" fontId="21" fillId="0" borderId="24" xfId="0" applyNumberFormat="1" applyFont="1" applyBorder="1"/>
    <xf numFmtId="166" fontId="21" fillId="0" borderId="31" xfId="0" applyNumberFormat="1" applyFont="1" applyBorder="1"/>
    <xf numFmtId="2" fontId="21" fillId="8" borderId="3" xfId="0" applyNumberFormat="1" applyFont="1" applyFill="1" applyBorder="1"/>
    <xf numFmtId="2" fontId="21" fillId="8" borderId="24" xfId="0" applyNumberFormat="1" applyFont="1" applyFill="1" applyBorder="1"/>
    <xf numFmtId="2" fontId="21" fillId="8" borderId="25" xfId="0" applyNumberFormat="1" applyFont="1" applyFill="1" applyBorder="1"/>
    <xf numFmtId="0" fontId="1" fillId="0" borderId="10" xfId="0" applyFont="1" applyBorder="1"/>
    <xf numFmtId="0" fontId="1" fillId="0" borderId="0" xfId="0" applyFont="1"/>
    <xf numFmtId="2" fontId="1" fillId="0" borderId="0" xfId="0" applyNumberFormat="1" applyFont="1"/>
    <xf numFmtId="0" fontId="1" fillId="0" borderId="11" xfId="0" applyFont="1" applyBorder="1"/>
    <xf numFmtId="168" fontId="1" fillId="0" borderId="0" xfId="5" applyNumberFormat="1" applyFont="1" applyAlignment="1">
      <alignment wrapText="1"/>
    </xf>
    <xf numFmtId="9" fontId="1" fillId="0" borderId="0" xfId="6" applyFont="1"/>
    <xf numFmtId="167" fontId="1" fillId="0" borderId="0" xfId="6" applyNumberFormat="1" applyFont="1"/>
    <xf numFmtId="169" fontId="0" fillId="0" borderId="0" xfId="0" applyNumberFormat="1"/>
    <xf numFmtId="169" fontId="0" fillId="0" borderId="34" xfId="0" applyNumberFormat="1" applyBorder="1"/>
    <xf numFmtId="169" fontId="0" fillId="0" borderId="36" xfId="0" applyNumberFormat="1" applyBorder="1"/>
    <xf numFmtId="169" fontId="0" fillId="0" borderId="28" xfId="0" applyNumberFormat="1" applyBorder="1"/>
    <xf numFmtId="3" fontId="0" fillId="0" borderId="34" xfId="0" applyNumberFormat="1" applyBorder="1"/>
    <xf numFmtId="3" fontId="0" fillId="0" borderId="36" xfId="0" applyNumberFormat="1" applyBorder="1"/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2" fillId="0" borderId="3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 wrapText="1"/>
    </xf>
    <xf numFmtId="0" fontId="6" fillId="7" borderId="13" xfId="0" applyFont="1" applyFill="1" applyBorder="1" applyAlignment="1">
      <alignment horizontal="center" wrapText="1"/>
    </xf>
    <xf numFmtId="0" fontId="6" fillId="7" borderId="14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6" borderId="4" xfId="2" applyFont="1" applyFill="1" applyBorder="1" applyAlignment="1">
      <alignment horizontal="center" wrapText="1"/>
    </xf>
    <xf numFmtId="0" fontId="5" fillId="6" borderId="5" xfId="2" applyFont="1" applyFill="1" applyBorder="1" applyAlignment="1">
      <alignment horizontal="center" wrapText="1"/>
    </xf>
    <xf numFmtId="0" fontId="5" fillId="6" borderId="6" xfId="2" applyFont="1" applyFill="1" applyBorder="1" applyAlignment="1">
      <alignment horizontal="center" wrapText="1"/>
    </xf>
    <xf numFmtId="0" fontId="5" fillId="6" borderId="10" xfId="2" applyFont="1" applyFill="1" applyBorder="1" applyAlignment="1">
      <alignment horizontal="center" wrapText="1"/>
    </xf>
    <xf numFmtId="0" fontId="5" fillId="6" borderId="0" xfId="2" applyFont="1" applyFill="1" applyAlignment="1">
      <alignment horizontal="center" wrapText="1"/>
    </xf>
    <xf numFmtId="0" fontId="5" fillId="6" borderId="11" xfId="2" applyFont="1" applyFill="1" applyBorder="1" applyAlignment="1">
      <alignment horizont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0" xfId="2" applyFont="1" applyAlignment="1">
      <alignment horizontal="center" wrapText="1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/>
    </xf>
  </cellXfs>
  <cellStyles count="10">
    <cellStyle name="Comma" xfId="9" builtinId="3"/>
    <cellStyle name="Comma 2" xfId="3" xr:uid="{00000000-0005-0000-0000-000001000000}"/>
    <cellStyle name="Comma 3" xfId="5" xr:uid="{00000000-0005-0000-0000-000002000000}"/>
    <cellStyle name="Normal" xfId="0" builtinId="0"/>
    <cellStyle name="Normal 3" xfId="7" xr:uid="{00000000-0005-0000-0000-000004000000}"/>
    <cellStyle name="Normal 4" xfId="2" xr:uid="{00000000-0005-0000-0000-000005000000}"/>
    <cellStyle name="Normal 5" xfId="4" xr:uid="{00000000-0005-0000-0000-000006000000}"/>
    <cellStyle name="Percent" xfId="1" builtinId="5"/>
    <cellStyle name="Percent 2" xfId="8" xr:uid="{00000000-0005-0000-0000-000008000000}"/>
    <cellStyle name="Percent 3" xfId="6" xr:uid="{00000000-0005-0000-0000-000009000000}"/>
  </cellStyles>
  <dxfs count="0"/>
  <tableStyles count="0" defaultTableStyle="TableStyleMedium2" defaultPivotStyle="PivotStyleLight16"/>
  <colors>
    <mruColors>
      <color rgb="FF494949"/>
      <color rgb="FF7F7F7F"/>
      <color rgb="FF595959"/>
      <color rgb="FF763135"/>
      <color rgb="FFFF4747"/>
      <color rgb="FFFF3300"/>
      <color rgb="FF9CC746"/>
      <color rgb="FF9BC348"/>
      <color rgb="FF769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Alt. 0 (No Action)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(1)'!$C$7:$E$7</c:f>
              <c:numCache>
                <c:formatCode>0.00</c:formatCode>
                <c:ptCount val="3"/>
                <c:pt idx="0">
                  <c:v>450.2921116</c:v>
                </c:pt>
                <c:pt idx="1">
                  <c:v>458.6428664</c:v>
                </c:pt>
                <c:pt idx="2">
                  <c:v>422.33485610000002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EB0-9BFD-6790F9BAEB3F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Alt. 1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(1)'!$C$8:$E$8</c:f>
              <c:numCache>
                <c:formatCode>0.00</c:formatCode>
                <c:ptCount val="3"/>
                <c:pt idx="0">
                  <c:v>450.28133589999999</c:v>
                </c:pt>
                <c:pt idx="1">
                  <c:v>458.62692279999999</c:v>
                </c:pt>
                <c:pt idx="2">
                  <c:v>422.3175746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C-4EB0-9BFD-6790F9BAEB3F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rgbClr val="72727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(1)'!$C$9:$E$9</c:f>
              <c:numCache>
                <c:formatCode>0.00</c:formatCode>
                <c:ptCount val="3"/>
                <c:pt idx="0">
                  <c:v>450.27469209999998</c:v>
                </c:pt>
                <c:pt idx="1">
                  <c:v>458.5974726</c:v>
                </c:pt>
                <c:pt idx="2">
                  <c:v>422.25770410000001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C-4EB0-9BFD-6790F9BAEB3F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(1)'!$C$10:$E$10</c:f>
              <c:numCache>
                <c:formatCode>0.00</c:formatCode>
                <c:ptCount val="3"/>
                <c:pt idx="0">
                  <c:v>450.20116710000002</c:v>
                </c:pt>
                <c:pt idx="1">
                  <c:v>458.32266779999998</c:v>
                </c:pt>
                <c:pt idx="2">
                  <c:v>421.73807929999998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9C-4EB0-9BFD-6790F9BAEB3F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(1)'!$C$11:$E$11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659C-4EB0-9BFD-6790F9BAEB3F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(1)'!$C$12:$E$12</c:f>
            </c:numRef>
          </c:val>
          <c:extLst>
            <c:ext xmlns:c16="http://schemas.microsoft.com/office/drawing/2014/chart" uri="{C3380CC4-5D6E-409C-BE32-E72D297353CC}">
              <c16:uniqueId val="{0000000B-659C-4EB0-9BFD-6790F9BAEB3F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(1)'!$C$13:$E$13</c:f>
            </c:numRef>
          </c:val>
          <c:extLst>
            <c:ext xmlns:c16="http://schemas.microsoft.com/office/drawing/2014/chart" uri="{C3380CC4-5D6E-409C-BE32-E72D297353CC}">
              <c16:uniqueId val="{0000000C-659C-4EB0-9BFD-6790F9BAEB3F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(1)'!$C$14:$E$14</c:f>
            </c:numRef>
          </c:val>
          <c:extLst>
            <c:ext xmlns:c16="http://schemas.microsoft.com/office/drawing/2014/chart" uri="{C3380CC4-5D6E-409C-BE32-E72D297353CC}">
              <c16:uniqueId val="{0000000D-659C-4EB0-9BFD-6790F9BAEB3F}"/>
            </c:ext>
          </c:extLst>
        </c:ser>
        <c:ser>
          <c:idx val="9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(1)'!$C$15:$E$15</c:f>
            </c:numRef>
          </c:val>
          <c:extLst>
            <c:ext xmlns:c16="http://schemas.microsoft.com/office/drawing/2014/chart" uri="{C3380CC4-5D6E-409C-BE32-E72D297353CC}">
              <c16:uniqueId val="{0000000E-659C-4EB0-9BFD-6790F9BAEB3F}"/>
            </c:ext>
          </c:extLst>
        </c:ser>
        <c:ser>
          <c:idx val="10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(1)'!$C$16:$E$16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F-659C-4EB0-9BFD-6790F9BAE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08728"/>
        <c:axId val="230305848"/>
        <c:extLst/>
      </c:barChart>
      <c:catAx>
        <c:axId val="23300872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0305848"/>
        <c:crosses val="autoZero"/>
        <c:auto val="1"/>
        <c:lblAlgn val="ctr"/>
        <c:lblOffset val="100"/>
        <c:noMultiLvlLbl val="0"/>
      </c:catAx>
      <c:valAx>
        <c:axId val="230305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effectLst/>
                  </a:rPr>
                  <a:t>parts per million (ppm)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08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9657678331846069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Alt0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(1)'!$B$1</c:f>
              <c:strCache>
                <c:ptCount val="1"/>
                <c:pt idx="0">
                  <c:v>SSP1-2.6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(1)'!$C$15:$C$37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1.001823785</c:v>
                </c:pt>
                <c:pt idx="6">
                  <c:v>1.0771690169999999</c:v>
                </c:pt>
                <c:pt idx="7">
                  <c:v>1.2087242929999999</c:v>
                </c:pt>
                <c:pt idx="8">
                  <c:v>1.2991731849999999</c:v>
                </c:pt>
                <c:pt idx="9">
                  <c:v>1.3975754439999999</c:v>
                </c:pt>
                <c:pt idx="10">
                  <c:v>1.473221374</c:v>
                </c:pt>
                <c:pt idx="11">
                  <c:v>1.5079040930000001</c:v>
                </c:pt>
                <c:pt idx="12">
                  <c:v>1.5428739680000001</c:v>
                </c:pt>
                <c:pt idx="13">
                  <c:v>1.54373516</c:v>
                </c:pt>
                <c:pt idx="14">
                  <c:v>1.550529426</c:v>
                </c:pt>
                <c:pt idx="15">
                  <c:v>1.5357397850000001</c:v>
                </c:pt>
                <c:pt idx="16">
                  <c:v>1.532682879</c:v>
                </c:pt>
                <c:pt idx="17">
                  <c:v>1.5037572400000001</c:v>
                </c:pt>
                <c:pt idx="18">
                  <c:v>1.480767226</c:v>
                </c:pt>
                <c:pt idx="19">
                  <c:v>1.4473268909999999</c:v>
                </c:pt>
                <c:pt idx="20">
                  <c:v>1.4115640519999999</c:v>
                </c:pt>
                <c:pt idx="21">
                  <c:v>1.3866829249999999</c:v>
                </c:pt>
                <c:pt idx="22">
                  <c:v>1.348080905</c:v>
                </c:pt>
              </c:numCache>
            </c:numRef>
          </c:xVal>
          <c:yVal>
            <c:numRef>
              <c:f>'ICF SLR Module (1)'!$J$15:$J$37</c:f>
              <c:numCache>
                <c:formatCode>0.00</c:formatCode>
                <c:ptCount val="23"/>
                <c:pt idx="0">
                  <c:v>5.5487853632564681</c:v>
                </c:pt>
                <c:pt idx="1">
                  <c:v>4.6253041735213092</c:v>
                </c:pt>
                <c:pt idx="2">
                  <c:v>4.2185190425796018</c:v>
                </c:pt>
                <c:pt idx="3">
                  <c:v>4.3528439844863227</c:v>
                </c:pt>
                <c:pt idx="4">
                  <c:v>4.9153617635670264</c:v>
                </c:pt>
                <c:pt idx="5">
                  <c:v>5.868900408704679</c:v>
                </c:pt>
                <c:pt idx="6">
                  <c:v>7.1215129335385541</c:v>
                </c:pt>
                <c:pt idx="7">
                  <c:v>8.7120627204460312</c:v>
                </c:pt>
                <c:pt idx="8">
                  <c:v>10.562553164988435</c:v>
                </c:pt>
                <c:pt idx="9">
                  <c:v>12.664566370027043</c:v>
                </c:pt>
                <c:pt idx="10">
                  <c:v>14.956154610888078</c:v>
                </c:pt>
                <c:pt idx="11">
                  <c:v>17.328771067491704</c:v>
                </c:pt>
                <c:pt idx="12">
                  <c:v>19.758161721896951</c:v>
                </c:pt>
                <c:pt idx="13">
                  <c:v>22.147628461364725</c:v>
                </c:pt>
                <c:pt idx="14">
                  <c:v>24.494416124807007</c:v>
                </c:pt>
                <c:pt idx="15">
                  <c:v>26.737046832805305</c:v>
                </c:pt>
                <c:pt idx="16">
                  <c:v>28.89675384793151</c:v>
                </c:pt>
                <c:pt idx="17">
                  <c:v>30.908718433621935</c:v>
                </c:pt>
                <c:pt idx="18">
                  <c:v>32.787019350528304</c:v>
                </c:pt>
                <c:pt idx="19">
                  <c:v>34.509031643025899</c:v>
                </c:pt>
                <c:pt idx="20">
                  <c:v>36.07361054699296</c:v>
                </c:pt>
                <c:pt idx="21">
                  <c:v>37.511705984248017</c:v>
                </c:pt>
                <c:pt idx="22">
                  <c:v>38.797434075528976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76-47CE-840A-42BEEA1E0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Alt1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(2)'!$B$15:$B$37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(2)'!$J$15:$J$37</c:f>
              <c:numCache>
                <c:formatCode>0.00</c:formatCode>
                <c:ptCount val="23"/>
                <c:pt idx="0">
                  <c:v>5.5487853632564681</c:v>
                </c:pt>
                <c:pt idx="1">
                  <c:v>4.6253041735213092</c:v>
                </c:pt>
                <c:pt idx="2">
                  <c:v>4.2185190425796018</c:v>
                </c:pt>
                <c:pt idx="3">
                  <c:v>4.3528439844863227</c:v>
                </c:pt>
                <c:pt idx="4">
                  <c:v>4.9153617635670264</c:v>
                </c:pt>
                <c:pt idx="5">
                  <c:v>5.868900408704679</c:v>
                </c:pt>
                <c:pt idx="6">
                  <c:v>7.1215129335385541</c:v>
                </c:pt>
                <c:pt idx="7">
                  <c:v>8.7120627204460312</c:v>
                </c:pt>
                <c:pt idx="8">
                  <c:v>10.562439851192787</c:v>
                </c:pt>
                <c:pt idx="9">
                  <c:v>12.664287142902609</c:v>
                </c:pt>
                <c:pt idx="10">
                  <c:v>14.955669224546353</c:v>
                </c:pt>
                <c:pt idx="11">
                  <c:v>17.328097670222274</c:v>
                </c:pt>
                <c:pt idx="12">
                  <c:v>19.75724108076448</c:v>
                </c:pt>
                <c:pt idx="13">
                  <c:v>22.146460429381126</c:v>
                </c:pt>
                <c:pt idx="14">
                  <c:v>24.4930156443328</c:v>
                </c:pt>
                <c:pt idx="15">
                  <c:v>26.7353981755513</c:v>
                </c:pt>
                <c:pt idx="16">
                  <c:v>28.894881440277615</c:v>
                </c:pt>
                <c:pt idx="17">
                  <c:v>30.906630558525116</c:v>
                </c:pt>
                <c:pt idx="18">
                  <c:v>32.784724535298658</c:v>
                </c:pt>
                <c:pt idx="19">
                  <c:v>34.506520197628262</c:v>
                </c:pt>
                <c:pt idx="20">
                  <c:v>36.070885315301624</c:v>
                </c:pt>
                <c:pt idx="21">
                  <c:v>37.508757796127277</c:v>
                </c:pt>
                <c:pt idx="22">
                  <c:v>38.794297801343774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F0-4C2D-AF49-E674F4706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(2)'!$C$15:$C$37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1.001823785</c:v>
                </c:pt>
                <c:pt idx="6">
                  <c:v>1.0771690169999999</c:v>
                </c:pt>
                <c:pt idx="7">
                  <c:v>1.2087242929999999</c:v>
                </c:pt>
                <c:pt idx="8">
                  <c:v>1.299109785</c:v>
                </c:pt>
                <c:pt idx="9">
                  <c:v>1.397495444</c:v>
                </c:pt>
                <c:pt idx="10">
                  <c:v>1.473131374</c:v>
                </c:pt>
                <c:pt idx="11">
                  <c:v>1.507828993</c:v>
                </c:pt>
                <c:pt idx="12">
                  <c:v>1.542775668</c:v>
                </c:pt>
                <c:pt idx="13">
                  <c:v>1.54363856</c:v>
                </c:pt>
                <c:pt idx="14">
                  <c:v>1.5504394260000001</c:v>
                </c:pt>
                <c:pt idx="15">
                  <c:v>1.535641485</c:v>
                </c:pt>
                <c:pt idx="16">
                  <c:v>1.5325928790000001</c:v>
                </c:pt>
                <c:pt idx="17">
                  <c:v>1.50366724</c:v>
                </c:pt>
                <c:pt idx="18">
                  <c:v>1.4806772260000001</c:v>
                </c:pt>
                <c:pt idx="19">
                  <c:v>1.447228591</c:v>
                </c:pt>
                <c:pt idx="20">
                  <c:v>1.411462352</c:v>
                </c:pt>
                <c:pt idx="21">
                  <c:v>1.3865729250000001</c:v>
                </c:pt>
                <c:pt idx="22">
                  <c:v>1.347980905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F0-4C2D-AF49-E674F4706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Alt1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(2)'!$B$1</c:f>
              <c:strCache>
                <c:ptCount val="1"/>
                <c:pt idx="0">
                  <c:v>SSP1-2.6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(2)'!$C$15:$C$37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1.001823785</c:v>
                </c:pt>
                <c:pt idx="6">
                  <c:v>1.0771690169999999</c:v>
                </c:pt>
                <c:pt idx="7">
                  <c:v>1.2087242929999999</c:v>
                </c:pt>
                <c:pt idx="8">
                  <c:v>1.299109785</c:v>
                </c:pt>
                <c:pt idx="9">
                  <c:v>1.397495444</c:v>
                </c:pt>
                <c:pt idx="10">
                  <c:v>1.473131374</c:v>
                </c:pt>
                <c:pt idx="11">
                  <c:v>1.507828993</c:v>
                </c:pt>
                <c:pt idx="12">
                  <c:v>1.542775668</c:v>
                </c:pt>
                <c:pt idx="13">
                  <c:v>1.54363856</c:v>
                </c:pt>
                <c:pt idx="14">
                  <c:v>1.5504394260000001</c:v>
                </c:pt>
                <c:pt idx="15">
                  <c:v>1.535641485</c:v>
                </c:pt>
                <c:pt idx="16">
                  <c:v>1.5325928790000001</c:v>
                </c:pt>
                <c:pt idx="17">
                  <c:v>1.50366724</c:v>
                </c:pt>
                <c:pt idx="18">
                  <c:v>1.4806772260000001</c:v>
                </c:pt>
                <c:pt idx="19">
                  <c:v>1.447228591</c:v>
                </c:pt>
                <c:pt idx="20">
                  <c:v>1.411462352</c:v>
                </c:pt>
                <c:pt idx="21">
                  <c:v>1.3865729250000001</c:v>
                </c:pt>
                <c:pt idx="22">
                  <c:v>1.347980905</c:v>
                </c:pt>
              </c:numCache>
            </c:numRef>
          </c:xVal>
          <c:yVal>
            <c:numRef>
              <c:f>'ICF SLR Module (2)'!$J$15:$J$37</c:f>
              <c:numCache>
                <c:formatCode>0.00</c:formatCode>
                <c:ptCount val="23"/>
                <c:pt idx="0">
                  <c:v>5.5487853632564681</c:v>
                </c:pt>
                <c:pt idx="1">
                  <c:v>4.6253041735213092</c:v>
                </c:pt>
                <c:pt idx="2">
                  <c:v>4.2185190425796018</c:v>
                </c:pt>
                <c:pt idx="3">
                  <c:v>4.3528439844863227</c:v>
                </c:pt>
                <c:pt idx="4">
                  <c:v>4.9153617635670264</c:v>
                </c:pt>
                <c:pt idx="5">
                  <c:v>5.868900408704679</c:v>
                </c:pt>
                <c:pt idx="6">
                  <c:v>7.1215129335385541</c:v>
                </c:pt>
                <c:pt idx="7">
                  <c:v>8.7120627204460312</c:v>
                </c:pt>
                <c:pt idx="8">
                  <c:v>10.562439851192787</c:v>
                </c:pt>
                <c:pt idx="9">
                  <c:v>12.664287142902609</c:v>
                </c:pt>
                <c:pt idx="10">
                  <c:v>14.955669224546353</c:v>
                </c:pt>
                <c:pt idx="11">
                  <c:v>17.328097670222274</c:v>
                </c:pt>
                <c:pt idx="12">
                  <c:v>19.75724108076448</c:v>
                </c:pt>
                <c:pt idx="13">
                  <c:v>22.146460429381126</c:v>
                </c:pt>
                <c:pt idx="14">
                  <c:v>24.4930156443328</c:v>
                </c:pt>
                <c:pt idx="15">
                  <c:v>26.7353981755513</c:v>
                </c:pt>
                <c:pt idx="16">
                  <c:v>28.894881440277615</c:v>
                </c:pt>
                <c:pt idx="17">
                  <c:v>30.906630558525116</c:v>
                </c:pt>
                <c:pt idx="18">
                  <c:v>32.784724535298658</c:v>
                </c:pt>
                <c:pt idx="19">
                  <c:v>34.506520197628262</c:v>
                </c:pt>
                <c:pt idx="20">
                  <c:v>36.070885315301624</c:v>
                </c:pt>
                <c:pt idx="21">
                  <c:v>37.508757796127277</c:v>
                </c:pt>
                <c:pt idx="22">
                  <c:v>38.794297801343774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CE-463A-8AEF-9C2AA0116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Alt2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(3)'!$B$15:$B$37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(3)'!$J$15:$J$37</c:f>
              <c:numCache>
                <c:formatCode>0.00</c:formatCode>
                <c:ptCount val="23"/>
                <c:pt idx="0">
                  <c:v>5.5487853632564681</c:v>
                </c:pt>
                <c:pt idx="1">
                  <c:v>4.6253041735213092</c:v>
                </c:pt>
                <c:pt idx="2">
                  <c:v>4.2185190425796018</c:v>
                </c:pt>
                <c:pt idx="3">
                  <c:v>4.3528439844863227</c:v>
                </c:pt>
                <c:pt idx="4">
                  <c:v>4.9153617635670264</c:v>
                </c:pt>
                <c:pt idx="5">
                  <c:v>5.868900408704679</c:v>
                </c:pt>
                <c:pt idx="6">
                  <c:v>7.1215129335385541</c:v>
                </c:pt>
                <c:pt idx="7">
                  <c:v>8.7120627204460312</c:v>
                </c:pt>
                <c:pt idx="8">
                  <c:v>10.562404105725493</c:v>
                </c:pt>
                <c:pt idx="9">
                  <c:v>12.664118518433421</c:v>
                </c:pt>
                <c:pt idx="10">
                  <c:v>14.955347095444752</c:v>
                </c:pt>
                <c:pt idx="11">
                  <c:v>17.32761746230258</c:v>
                </c:pt>
                <c:pt idx="12">
                  <c:v>19.756498115178189</c:v>
                </c:pt>
                <c:pt idx="13">
                  <c:v>22.145420277164853</c:v>
                </c:pt>
                <c:pt idx="14">
                  <c:v>24.491607660284764</c:v>
                </c:pt>
                <c:pt idx="15">
                  <c:v>26.733535077163882</c:v>
                </c:pt>
                <c:pt idx="16">
                  <c:v>28.89250612135487</c:v>
                </c:pt>
                <c:pt idx="17">
                  <c:v>30.903680559153006</c:v>
                </c:pt>
                <c:pt idx="18">
                  <c:v>32.781153521217099</c:v>
                </c:pt>
                <c:pt idx="19">
                  <c:v>34.502279881995015</c:v>
                </c:pt>
                <c:pt idx="20">
                  <c:v>36.065994641243805</c:v>
                </c:pt>
                <c:pt idx="21">
                  <c:v>37.503124678546932</c:v>
                </c:pt>
                <c:pt idx="22">
                  <c:v>38.787960981373274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41-4242-8713-2382EF8D4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(3)'!$C$15:$C$37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1.001823785</c:v>
                </c:pt>
                <c:pt idx="6">
                  <c:v>1.0771690169999999</c:v>
                </c:pt>
                <c:pt idx="7">
                  <c:v>1.2087242929999999</c:v>
                </c:pt>
                <c:pt idx="8">
                  <c:v>1.2990897850000001</c:v>
                </c:pt>
                <c:pt idx="9">
                  <c:v>1.397428844</c:v>
                </c:pt>
                <c:pt idx="10">
                  <c:v>1.4730630739999999</c:v>
                </c:pt>
                <c:pt idx="11">
                  <c:v>1.5077638929999999</c:v>
                </c:pt>
                <c:pt idx="12">
                  <c:v>1.542667368</c:v>
                </c:pt>
                <c:pt idx="13">
                  <c:v>1.5435185600000001</c:v>
                </c:pt>
                <c:pt idx="14">
                  <c:v>1.5502911260000001</c:v>
                </c:pt>
                <c:pt idx="15">
                  <c:v>1.535456385</c:v>
                </c:pt>
                <c:pt idx="16">
                  <c:v>1.532382879</c:v>
                </c:pt>
                <c:pt idx="17">
                  <c:v>1.5034272399999999</c:v>
                </c:pt>
                <c:pt idx="18">
                  <c:v>1.4804123259999999</c:v>
                </c:pt>
                <c:pt idx="19">
                  <c:v>1.446935391</c:v>
                </c:pt>
                <c:pt idx="20">
                  <c:v>1.411167252</c:v>
                </c:pt>
                <c:pt idx="21">
                  <c:v>1.386227825</c:v>
                </c:pt>
                <c:pt idx="22">
                  <c:v>1.3476392049999999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41-4242-8713-2382EF8D4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Alt2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(3)'!$B$1</c:f>
              <c:strCache>
                <c:ptCount val="1"/>
                <c:pt idx="0">
                  <c:v>SSP1-2.6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(3)'!$C$15:$C$37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1.001823785</c:v>
                </c:pt>
                <c:pt idx="6">
                  <c:v>1.0771690169999999</c:v>
                </c:pt>
                <c:pt idx="7">
                  <c:v>1.2087242929999999</c:v>
                </c:pt>
                <c:pt idx="8">
                  <c:v>1.2990897850000001</c:v>
                </c:pt>
                <c:pt idx="9">
                  <c:v>1.397428844</c:v>
                </c:pt>
                <c:pt idx="10">
                  <c:v>1.4730630739999999</c:v>
                </c:pt>
                <c:pt idx="11">
                  <c:v>1.5077638929999999</c:v>
                </c:pt>
                <c:pt idx="12">
                  <c:v>1.542667368</c:v>
                </c:pt>
                <c:pt idx="13">
                  <c:v>1.5435185600000001</c:v>
                </c:pt>
                <c:pt idx="14">
                  <c:v>1.5502911260000001</c:v>
                </c:pt>
                <c:pt idx="15">
                  <c:v>1.535456385</c:v>
                </c:pt>
                <c:pt idx="16">
                  <c:v>1.532382879</c:v>
                </c:pt>
                <c:pt idx="17">
                  <c:v>1.5034272399999999</c:v>
                </c:pt>
                <c:pt idx="18">
                  <c:v>1.4804123259999999</c:v>
                </c:pt>
                <c:pt idx="19">
                  <c:v>1.446935391</c:v>
                </c:pt>
                <c:pt idx="20">
                  <c:v>1.411167252</c:v>
                </c:pt>
                <c:pt idx="21">
                  <c:v>1.386227825</c:v>
                </c:pt>
                <c:pt idx="22">
                  <c:v>1.3476392049999999</c:v>
                </c:pt>
              </c:numCache>
            </c:numRef>
          </c:xVal>
          <c:yVal>
            <c:numRef>
              <c:f>'ICF SLR Module (3)'!$J$15:$J$37</c:f>
              <c:numCache>
                <c:formatCode>0.00</c:formatCode>
                <c:ptCount val="23"/>
                <c:pt idx="0">
                  <c:v>5.5487853632564681</c:v>
                </c:pt>
                <c:pt idx="1">
                  <c:v>4.6253041735213092</c:v>
                </c:pt>
                <c:pt idx="2">
                  <c:v>4.2185190425796018</c:v>
                </c:pt>
                <c:pt idx="3">
                  <c:v>4.3528439844863227</c:v>
                </c:pt>
                <c:pt idx="4">
                  <c:v>4.9153617635670264</c:v>
                </c:pt>
                <c:pt idx="5">
                  <c:v>5.868900408704679</c:v>
                </c:pt>
                <c:pt idx="6">
                  <c:v>7.1215129335385541</c:v>
                </c:pt>
                <c:pt idx="7">
                  <c:v>8.7120627204460312</c:v>
                </c:pt>
                <c:pt idx="8">
                  <c:v>10.562404105725493</c:v>
                </c:pt>
                <c:pt idx="9">
                  <c:v>12.664118518433421</c:v>
                </c:pt>
                <c:pt idx="10">
                  <c:v>14.955347095444752</c:v>
                </c:pt>
                <c:pt idx="11">
                  <c:v>17.32761746230258</c:v>
                </c:pt>
                <c:pt idx="12">
                  <c:v>19.756498115178189</c:v>
                </c:pt>
                <c:pt idx="13">
                  <c:v>22.145420277164853</c:v>
                </c:pt>
                <c:pt idx="14">
                  <c:v>24.491607660284764</c:v>
                </c:pt>
                <c:pt idx="15">
                  <c:v>26.733535077163882</c:v>
                </c:pt>
                <c:pt idx="16">
                  <c:v>28.89250612135487</c:v>
                </c:pt>
                <c:pt idx="17">
                  <c:v>30.903680559153006</c:v>
                </c:pt>
                <c:pt idx="18">
                  <c:v>32.781153521217099</c:v>
                </c:pt>
                <c:pt idx="19">
                  <c:v>34.502279881995015</c:v>
                </c:pt>
                <c:pt idx="20">
                  <c:v>36.065994641243805</c:v>
                </c:pt>
                <c:pt idx="21">
                  <c:v>37.503124678546932</c:v>
                </c:pt>
                <c:pt idx="22">
                  <c:v>38.787960981373274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F8-4F77-B163-C49F1135D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Alt3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(4)'!$B$15:$B$37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(4)'!$J$15:$J$37</c:f>
              <c:numCache>
                <c:formatCode>0.00</c:formatCode>
                <c:ptCount val="23"/>
                <c:pt idx="0">
                  <c:v>5.5487853632564681</c:v>
                </c:pt>
                <c:pt idx="1">
                  <c:v>4.6253041735213092</c:v>
                </c:pt>
                <c:pt idx="2">
                  <c:v>4.2185190425796018</c:v>
                </c:pt>
                <c:pt idx="3">
                  <c:v>4.3528439844863227</c:v>
                </c:pt>
                <c:pt idx="4">
                  <c:v>4.9153617635670264</c:v>
                </c:pt>
                <c:pt idx="5">
                  <c:v>5.868900408704679</c:v>
                </c:pt>
                <c:pt idx="6">
                  <c:v>7.1215129335385541</c:v>
                </c:pt>
                <c:pt idx="7">
                  <c:v>8.7120627204460312</c:v>
                </c:pt>
                <c:pt idx="8">
                  <c:v>10.562123864744962</c:v>
                </c:pt>
                <c:pt idx="9">
                  <c:v>12.662794894209423</c:v>
                </c:pt>
                <c:pt idx="10">
                  <c:v>14.952291164314074</c:v>
                </c:pt>
                <c:pt idx="11">
                  <c:v>17.322788150641138</c:v>
                </c:pt>
                <c:pt idx="12">
                  <c:v>19.749108576781822</c:v>
                </c:pt>
                <c:pt idx="13">
                  <c:v>22.135034330545277</c:v>
                </c:pt>
                <c:pt idx="14">
                  <c:v>24.477870462650287</c:v>
                </c:pt>
                <c:pt idx="15">
                  <c:v>26.715570392720533</c:v>
                </c:pt>
                <c:pt idx="16">
                  <c:v>28.870039299696472</c:v>
                </c:pt>
                <c:pt idx="17">
                  <c:v>30.87631084505119</c:v>
                </c:pt>
                <c:pt idx="18">
                  <c:v>32.748438524997134</c:v>
                </c:pt>
                <c:pt idx="19">
                  <c:v>34.463789463100234</c:v>
                </c:pt>
                <c:pt idx="20">
                  <c:v>36.021884826297558</c:v>
                </c:pt>
                <c:pt idx="21">
                  <c:v>37.452728564744255</c:v>
                </c:pt>
                <c:pt idx="22">
                  <c:v>38.731476312222711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F1-447E-A615-D3120C6AD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(4)'!$C$15:$C$37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1.001823785</c:v>
                </c:pt>
                <c:pt idx="6">
                  <c:v>1.0771690169999999</c:v>
                </c:pt>
                <c:pt idx="7">
                  <c:v>1.2087242929999999</c:v>
                </c:pt>
                <c:pt idx="8">
                  <c:v>1.298932985</c:v>
                </c:pt>
                <c:pt idx="9">
                  <c:v>1.396905844</c:v>
                </c:pt>
                <c:pt idx="10">
                  <c:v>1.472273274</c:v>
                </c:pt>
                <c:pt idx="11">
                  <c:v>1.5070207929999999</c:v>
                </c:pt>
                <c:pt idx="12">
                  <c:v>1.5416143680000001</c:v>
                </c:pt>
                <c:pt idx="13">
                  <c:v>1.5423072600000001</c:v>
                </c:pt>
                <c:pt idx="14">
                  <c:v>1.548946226</c:v>
                </c:pt>
                <c:pt idx="15">
                  <c:v>1.5337391849999999</c:v>
                </c:pt>
                <c:pt idx="16">
                  <c:v>1.5305396790000001</c:v>
                </c:pt>
                <c:pt idx="17">
                  <c:v>1.50137874</c:v>
                </c:pt>
                <c:pt idx="18">
                  <c:v>1.478128026</c:v>
                </c:pt>
                <c:pt idx="19">
                  <c:v>1.4443982909999999</c:v>
                </c:pt>
                <c:pt idx="20">
                  <c:v>1.408608152</c:v>
                </c:pt>
                <c:pt idx="21">
                  <c:v>1.3832902250000001</c:v>
                </c:pt>
                <c:pt idx="22">
                  <c:v>1.344670705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F1-447E-A615-D3120C6AD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Alt3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(4)'!$B$1</c:f>
              <c:strCache>
                <c:ptCount val="1"/>
                <c:pt idx="0">
                  <c:v>SSP1-2.6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(4)'!$C$15:$C$37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1.001823785</c:v>
                </c:pt>
                <c:pt idx="6">
                  <c:v>1.0771690169999999</c:v>
                </c:pt>
                <c:pt idx="7">
                  <c:v>1.2087242929999999</c:v>
                </c:pt>
                <c:pt idx="8">
                  <c:v>1.298932985</c:v>
                </c:pt>
                <c:pt idx="9">
                  <c:v>1.396905844</c:v>
                </c:pt>
                <c:pt idx="10">
                  <c:v>1.472273274</c:v>
                </c:pt>
                <c:pt idx="11">
                  <c:v>1.5070207929999999</c:v>
                </c:pt>
                <c:pt idx="12">
                  <c:v>1.5416143680000001</c:v>
                </c:pt>
                <c:pt idx="13">
                  <c:v>1.5423072600000001</c:v>
                </c:pt>
                <c:pt idx="14">
                  <c:v>1.548946226</c:v>
                </c:pt>
                <c:pt idx="15">
                  <c:v>1.5337391849999999</c:v>
                </c:pt>
                <c:pt idx="16">
                  <c:v>1.5305396790000001</c:v>
                </c:pt>
                <c:pt idx="17">
                  <c:v>1.50137874</c:v>
                </c:pt>
                <c:pt idx="18">
                  <c:v>1.478128026</c:v>
                </c:pt>
                <c:pt idx="19">
                  <c:v>1.4443982909999999</c:v>
                </c:pt>
                <c:pt idx="20">
                  <c:v>1.408608152</c:v>
                </c:pt>
                <c:pt idx="21">
                  <c:v>1.3832902250000001</c:v>
                </c:pt>
                <c:pt idx="22">
                  <c:v>1.344670705</c:v>
                </c:pt>
              </c:numCache>
            </c:numRef>
          </c:xVal>
          <c:yVal>
            <c:numRef>
              <c:f>'ICF SLR Module (4)'!$J$15:$J$37</c:f>
              <c:numCache>
                <c:formatCode>0.00</c:formatCode>
                <c:ptCount val="23"/>
                <c:pt idx="0">
                  <c:v>5.5487853632564681</c:v>
                </c:pt>
                <c:pt idx="1">
                  <c:v>4.6253041735213092</c:v>
                </c:pt>
                <c:pt idx="2">
                  <c:v>4.2185190425796018</c:v>
                </c:pt>
                <c:pt idx="3">
                  <c:v>4.3528439844863227</c:v>
                </c:pt>
                <c:pt idx="4">
                  <c:v>4.9153617635670264</c:v>
                </c:pt>
                <c:pt idx="5">
                  <c:v>5.868900408704679</c:v>
                </c:pt>
                <c:pt idx="6">
                  <c:v>7.1215129335385541</c:v>
                </c:pt>
                <c:pt idx="7">
                  <c:v>8.7120627204460312</c:v>
                </c:pt>
                <c:pt idx="8">
                  <c:v>10.562123864744962</c:v>
                </c:pt>
                <c:pt idx="9">
                  <c:v>12.662794894209423</c:v>
                </c:pt>
                <c:pt idx="10">
                  <c:v>14.952291164314074</c:v>
                </c:pt>
                <c:pt idx="11">
                  <c:v>17.322788150641138</c:v>
                </c:pt>
                <c:pt idx="12">
                  <c:v>19.749108576781822</c:v>
                </c:pt>
                <c:pt idx="13">
                  <c:v>22.135034330545277</c:v>
                </c:pt>
                <c:pt idx="14">
                  <c:v>24.477870462650287</c:v>
                </c:pt>
                <c:pt idx="15">
                  <c:v>26.715570392720533</c:v>
                </c:pt>
                <c:pt idx="16">
                  <c:v>28.870039299696472</c:v>
                </c:pt>
                <c:pt idx="17">
                  <c:v>30.87631084505119</c:v>
                </c:pt>
                <c:pt idx="18">
                  <c:v>32.748438524997134</c:v>
                </c:pt>
                <c:pt idx="19">
                  <c:v>34.463789463100234</c:v>
                </c:pt>
                <c:pt idx="20">
                  <c:v>36.021884826297558</c:v>
                </c:pt>
                <c:pt idx="21">
                  <c:v>37.452728564744255</c:v>
                </c:pt>
                <c:pt idx="22">
                  <c:v>38.731476312222711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FF-42A6-87A9-A9A6F094B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4692874692874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Alt. 1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(1)'!$C$19:$E$19</c:f>
              <c:numCache>
                <c:formatCode>0.00</c:formatCode>
                <c:ptCount val="3"/>
                <c:pt idx="0">
                  <c:v>1.0775700000010602E-2</c:v>
                </c:pt>
                <c:pt idx="1">
                  <c:v>1.5943600000014158E-2</c:v>
                </c:pt>
                <c:pt idx="2">
                  <c:v>1.7281500000024153E-2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4-41D7-A770-D9D01E8D762B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(1)'!$C$20:$E$20</c:f>
              <c:numCache>
                <c:formatCode>0.00</c:formatCode>
                <c:ptCount val="3"/>
                <c:pt idx="0">
                  <c:v>1.7419500000016797E-2</c:v>
                </c:pt>
                <c:pt idx="1">
                  <c:v>4.5393799999999374E-2</c:v>
                </c:pt>
                <c:pt idx="2">
                  <c:v>7.7152000000012322E-2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4-41D7-A770-D9D01E8D762B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(1)'!$C$21:$E$21</c:f>
              <c:numCache>
                <c:formatCode>0.00</c:formatCode>
                <c:ptCount val="3"/>
                <c:pt idx="0">
                  <c:v>9.0944499999977779E-2</c:v>
                </c:pt>
                <c:pt idx="1">
                  <c:v>0.32019860000002609</c:v>
                </c:pt>
                <c:pt idx="2">
                  <c:v>0.59677680000004329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4-41D7-A770-D9D01E8D762B}"/>
            </c:ext>
          </c:extLst>
        </c:ser>
        <c:ser>
          <c:idx val="3"/>
          <c:order val="3"/>
          <c:tx>
            <c:strRef>
              <c:f>'Tables (1)'!$B$22</c:f>
              <c:strCache>
                <c:ptCount val="1"/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(1)'!$C$22:$E$22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6914-41D7-A770-D9D01E8D762B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(1)'!$C$23:$E$23</c:f>
            </c:numRef>
          </c:val>
          <c:extLst>
            <c:ext xmlns:c16="http://schemas.microsoft.com/office/drawing/2014/chart" uri="{C3380CC4-5D6E-409C-BE32-E72D297353CC}">
              <c16:uniqueId val="{00000004-6914-41D7-A770-D9D01E8D762B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(1)'!$C$24:$E$24</c:f>
            </c:numRef>
          </c:val>
          <c:extLst>
            <c:ext xmlns:c16="http://schemas.microsoft.com/office/drawing/2014/chart" uri="{C3380CC4-5D6E-409C-BE32-E72D297353CC}">
              <c16:uniqueId val="{00000005-6914-41D7-A770-D9D01E8D762B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(1)'!$C$25:$E$25</c:f>
            </c:numRef>
          </c:val>
          <c:extLst>
            <c:ext xmlns:c16="http://schemas.microsoft.com/office/drawing/2014/chart" uri="{C3380CC4-5D6E-409C-BE32-E72D297353CC}">
              <c16:uniqueId val="{00000006-6914-41D7-A770-D9D01E8D762B}"/>
            </c:ext>
          </c:extLst>
        </c:ser>
        <c:ser>
          <c:idx val="8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(1)'!$C$26:$E$26</c:f>
            </c:numRef>
          </c:val>
          <c:extLst>
            <c:ext xmlns:c16="http://schemas.microsoft.com/office/drawing/2014/chart" uri="{C3380CC4-5D6E-409C-BE32-E72D297353CC}">
              <c16:uniqueId val="{00000007-6914-41D7-A770-D9D01E8D762B}"/>
            </c:ext>
          </c:extLst>
        </c:ser>
        <c:ser>
          <c:idx val="7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(1)'!$C$27:$E$27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6914-41D7-A770-D9D01E8D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2941752"/>
        <c:axId val="233274864"/>
        <c:extLst/>
      </c:barChart>
      <c:catAx>
        <c:axId val="23294175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274864"/>
        <c:crosses val="autoZero"/>
        <c:auto val="1"/>
        <c:lblAlgn val="ctr"/>
        <c:lblOffset val="100"/>
        <c:noMultiLvlLbl val="0"/>
      </c:catAx>
      <c:valAx>
        <c:axId val="23327486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baseline="0">
                    <a:effectLst/>
                  </a:rPr>
                  <a:t>parts per million (ppm)</a:t>
                </a:r>
                <a:endParaRPr lang="en-US" sz="400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941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732189245575072"/>
          <c:y val="0.86632730582044082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Alt. 0 (No Action)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(1)'!$F$7:$H$7</c:f>
              <c:numCache>
                <c:formatCode>0.000</c:formatCode>
                <c:ptCount val="3"/>
                <c:pt idx="0">
                  <c:v>1.473221374</c:v>
                </c:pt>
                <c:pt idx="1">
                  <c:v>1.550529426</c:v>
                </c:pt>
                <c:pt idx="2">
                  <c:v>1.348080905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B-4F98-9C96-FFB749DE5B46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Alt. 1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(1)'!$F$8:$H$8</c:f>
              <c:numCache>
                <c:formatCode>0.000</c:formatCode>
                <c:ptCount val="3"/>
                <c:pt idx="0">
                  <c:v>1.473131374</c:v>
                </c:pt>
                <c:pt idx="1">
                  <c:v>1.5504394260000001</c:v>
                </c:pt>
                <c:pt idx="2">
                  <c:v>1.347980905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7B-4F98-9C96-FFB749DE5B46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(1)'!$F$9:$H$9</c:f>
              <c:numCache>
                <c:formatCode>0.000</c:formatCode>
                <c:ptCount val="3"/>
                <c:pt idx="0">
                  <c:v>1.4730630739999999</c:v>
                </c:pt>
                <c:pt idx="1">
                  <c:v>1.5502911260000001</c:v>
                </c:pt>
                <c:pt idx="2">
                  <c:v>1.3476392049999999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7B-4F98-9C96-FFB749DE5B46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(1)'!$F$10:$H$10</c:f>
              <c:numCache>
                <c:formatCode>0.000</c:formatCode>
                <c:ptCount val="3"/>
                <c:pt idx="0">
                  <c:v>1.472273274</c:v>
                </c:pt>
                <c:pt idx="1">
                  <c:v>1.548946226</c:v>
                </c:pt>
                <c:pt idx="2">
                  <c:v>1.344670705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7B-4F98-9C96-FFB749DE5B46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(1)'!$F$11:$H$11</c:f>
              <c:numCache>
                <c:formatCode>0.000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717B-4F98-9C96-FFB749DE5B46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(1)'!$F$12:$H$12</c:f>
            </c:numRef>
          </c:val>
          <c:extLst>
            <c:ext xmlns:c16="http://schemas.microsoft.com/office/drawing/2014/chart" uri="{C3380CC4-5D6E-409C-BE32-E72D297353CC}">
              <c16:uniqueId val="{00000005-717B-4F98-9C96-FFB749DE5B46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(1)'!$F$13:$H$13</c:f>
            </c:numRef>
          </c:val>
          <c:extLst>
            <c:ext xmlns:c16="http://schemas.microsoft.com/office/drawing/2014/chart" uri="{C3380CC4-5D6E-409C-BE32-E72D297353CC}">
              <c16:uniqueId val="{00000006-717B-4F98-9C96-FFB749DE5B46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(1)'!$F$14:$H$14</c:f>
            </c:numRef>
          </c:val>
          <c:extLst>
            <c:ext xmlns:c16="http://schemas.microsoft.com/office/drawing/2014/chart" uri="{C3380CC4-5D6E-409C-BE32-E72D297353CC}">
              <c16:uniqueId val="{00000007-717B-4F98-9C96-FFB749DE5B46}"/>
            </c:ext>
          </c:extLst>
        </c:ser>
        <c:ser>
          <c:idx val="8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(1)'!$F$15:$H$15</c:f>
            </c:numRef>
          </c:val>
          <c:extLst>
            <c:ext xmlns:c16="http://schemas.microsoft.com/office/drawing/2014/chart" uri="{C3380CC4-5D6E-409C-BE32-E72D297353CC}">
              <c16:uniqueId val="{00000008-717B-4F98-9C96-FFB749DE5B46}"/>
            </c:ext>
          </c:extLst>
        </c:ser>
        <c:ser>
          <c:idx val="9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(1)'!$F$16:$H$16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9-717B-4F98-9C96-FFB749DE5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3654432"/>
        <c:axId val="183654824"/>
        <c:extLst/>
      </c:barChart>
      <c:catAx>
        <c:axId val="18365443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824"/>
        <c:crosses val="autoZero"/>
        <c:auto val="1"/>
        <c:lblAlgn val="ctr"/>
        <c:lblOffset val="100"/>
        <c:noMultiLvlLbl val="0"/>
      </c:catAx>
      <c:valAx>
        <c:axId val="1836548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degrees Celsius</a:t>
                </a:r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3627053665497897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4692874692874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Alt. 1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(1)'!$F$19:$H$19</c:f>
              <c:numCache>
                <c:formatCode>0.000</c:formatCode>
                <c:ptCount val="3"/>
                <c:pt idx="0">
                  <c:v>8.9999999999923475E-5</c:v>
                </c:pt>
                <c:pt idx="1">
                  <c:v>8.9999999999923475E-5</c:v>
                </c:pt>
                <c:pt idx="2">
                  <c:v>9.9999999999988987E-5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0-4E43-AD4C-EFDCA453ED19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(1)'!$F$20:$H$20</c:f>
              <c:numCache>
                <c:formatCode>0.000</c:formatCode>
                <c:ptCount val="3"/>
                <c:pt idx="0">
                  <c:v>1.5830000000005562E-4</c:v>
                </c:pt>
                <c:pt idx="1">
                  <c:v>2.3829999999991358E-4</c:v>
                </c:pt>
                <c:pt idx="2">
                  <c:v>4.4170000000010035E-4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0-4E43-AD4C-EFDCA453ED19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(1)'!$F$21:$H$21</c:f>
              <c:numCache>
                <c:formatCode>0.000</c:formatCode>
                <c:ptCount val="3"/>
                <c:pt idx="0">
                  <c:v>9.4810000000000727E-4</c:v>
                </c:pt>
                <c:pt idx="1">
                  <c:v>1.5832000000000068E-3</c:v>
                </c:pt>
                <c:pt idx="2">
                  <c:v>3.4102000000000299E-3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D0-4E43-AD4C-EFDCA453ED19}"/>
            </c:ext>
          </c:extLst>
        </c:ser>
        <c:ser>
          <c:idx val="3"/>
          <c:order val="3"/>
          <c:tx>
            <c:strRef>
              <c:f>'Tables (1)'!$B$22</c:f>
              <c:strCache>
                <c:ptCount val="1"/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(1)'!$F$22:$H$22</c:f>
              <c:numCache>
                <c:formatCode>0.000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07D0-4E43-AD4C-EFDCA453ED19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(1)'!$F$23:$H$23</c:f>
            </c:numRef>
          </c:val>
          <c:extLst>
            <c:ext xmlns:c16="http://schemas.microsoft.com/office/drawing/2014/chart" uri="{C3380CC4-5D6E-409C-BE32-E72D297353CC}">
              <c16:uniqueId val="{00000004-07D0-4E43-AD4C-EFDCA453ED19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(1)'!$F$24:$H$24</c:f>
            </c:numRef>
          </c:val>
          <c:extLst>
            <c:ext xmlns:c16="http://schemas.microsoft.com/office/drawing/2014/chart" uri="{C3380CC4-5D6E-409C-BE32-E72D297353CC}">
              <c16:uniqueId val="{00000005-07D0-4E43-AD4C-EFDCA453ED19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(1)'!$F$25:$H$25</c:f>
            </c:numRef>
          </c:val>
          <c:extLst>
            <c:ext xmlns:c16="http://schemas.microsoft.com/office/drawing/2014/chart" uri="{C3380CC4-5D6E-409C-BE32-E72D297353CC}">
              <c16:uniqueId val="{00000006-07D0-4E43-AD4C-EFDCA453ED19}"/>
            </c:ext>
          </c:extLst>
        </c:ser>
        <c:ser>
          <c:idx val="7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(1)'!$F$26:$H$26</c:f>
            </c:numRef>
          </c:val>
          <c:extLst>
            <c:ext xmlns:c16="http://schemas.microsoft.com/office/drawing/2014/chart" uri="{C3380CC4-5D6E-409C-BE32-E72D297353CC}">
              <c16:uniqueId val="{00000007-07D0-4E43-AD4C-EFDCA453ED19}"/>
            </c:ext>
          </c:extLst>
        </c:ser>
        <c:ser>
          <c:idx val="8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(1)'!$F$27:$H$27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07D0-4E43-AD4C-EFDCA453E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14016"/>
        <c:axId val="233014408"/>
        <c:extLst/>
      </c:barChart>
      <c:catAx>
        <c:axId val="23301401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408"/>
        <c:crosses val="autoZero"/>
        <c:auto val="1"/>
        <c:lblAlgn val="ctr"/>
        <c:lblOffset val="100"/>
        <c:noMultiLvlLbl val="0"/>
      </c:catAx>
      <c:valAx>
        <c:axId val="233014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50" b="0" i="0" baseline="0">
                    <a:effectLst/>
                  </a:rPr>
                  <a:t>degrees Celsius</a:t>
                </a:r>
                <a:endParaRPr lang="en-US" sz="500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016"/>
        <c:crosses val="autoZero"/>
        <c:crossBetween val="between"/>
        <c:minorUnit val="1.0000000000000002E-3"/>
      </c:valAx>
    </c:plotArea>
    <c:legend>
      <c:legendPos val="b"/>
      <c:layout>
        <c:manualLayout>
          <c:xMode val="edge"/>
          <c:yMode val="edge"/>
          <c:x val="0.23732189245575072"/>
          <c:y val="0.86632730582044082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915516947202504E-2"/>
          <c:y val="6.6321666711655805E-2"/>
          <c:w val="0.79564239139384052"/>
          <c:h val="0.710760736100357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'Tables (1)'!$U$6</c:f>
              <c:strCache>
                <c:ptCount val="1"/>
                <c:pt idx="0">
                  <c:v>Emissions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4"/>
                <c:pt idx="0">
                  <c:v>Alt. 0 (No Action)</c:v>
                </c:pt>
                <c:pt idx="1">
                  <c:v>Alt. 1</c:v>
                </c:pt>
                <c:pt idx="2">
                  <c:v>Alt. 2</c:v>
                </c:pt>
                <c:pt idx="3">
                  <c:v>Alt. 3</c:v>
                </c:pt>
              </c:strCache>
            </c:strRef>
          </c:cat>
          <c:val>
            <c:numRef>
              <c:f>'Tables (1)'!$U$7:$U$15</c:f>
              <c:numCache>
                <c:formatCode>_(* #,##0_);_(* \(#,##0\);_(* "-"??_);_(@_)</c:formatCode>
                <c:ptCount val="5"/>
                <c:pt idx="0">
                  <c:v>85900</c:v>
                </c:pt>
                <c:pt idx="1">
                  <c:v>85900</c:v>
                </c:pt>
                <c:pt idx="2">
                  <c:v>85900</c:v>
                </c:pt>
                <c:pt idx="3">
                  <c:v>85900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4-485C-958B-B7C9C9427CAD}"/>
            </c:ext>
          </c:extLst>
        </c:ser>
        <c:ser>
          <c:idx val="1"/>
          <c:order val="1"/>
          <c:tx>
            <c:strRef>
              <c:f>'Tables (1)'!$V$6</c:f>
              <c:strCache>
                <c:ptCount val="1"/>
                <c:pt idx="0">
                  <c:v>Emissions Difference Compared to No Action Alternative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4"/>
                <c:pt idx="0">
                  <c:v>Alt. 0 (No Action)</c:v>
                </c:pt>
                <c:pt idx="1">
                  <c:v>Alt. 1</c:v>
                </c:pt>
                <c:pt idx="2">
                  <c:v>Alt. 2</c:v>
                </c:pt>
                <c:pt idx="3">
                  <c:v>Alt. 3</c:v>
                </c:pt>
              </c:strCache>
            </c:strRef>
          </c:cat>
          <c:val>
            <c:numRef>
              <c:f>'Tables (1)'!$V$7:$V$15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300</c:v>
                </c:pt>
                <c:pt idx="2">
                  <c:v>1200</c:v>
                </c:pt>
                <c:pt idx="3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C4-485C-958B-B7C9C9427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015192"/>
        <c:axId val="233015584"/>
      </c:barChart>
      <c:catAx>
        <c:axId val="23301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584"/>
        <c:crosses val="autoZero"/>
        <c:auto val="1"/>
        <c:lblAlgn val="ctr"/>
        <c:lblOffset val="100"/>
        <c:noMultiLvlLbl val="0"/>
      </c:catAx>
      <c:valAx>
        <c:axId val="233015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MMTCO</a:t>
                </a:r>
                <a:r>
                  <a:rPr lang="en-US" baseline="-25000"/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192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7105333300728714"/>
          <c:y val="0.87701104343089176"/>
          <c:w val="0.64593246143542993"/>
          <c:h val="5.1851786683089277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Alt. 0 (No Action)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Emissions!$B$24:$B$58</c:f>
              <c:numCache>
                <c:formatCode>General</c:formatCode>
                <c:ptCount val="35"/>
                <c:pt idx="0">
                  <c:v>1442.5850468131866</c:v>
                </c:pt>
                <c:pt idx="1">
                  <c:v>1436.3869329780216</c:v>
                </c:pt>
                <c:pt idx="2">
                  <c:v>1430.1888191428566</c:v>
                </c:pt>
                <c:pt idx="3">
                  <c:v>1423.9907053076915</c:v>
                </c:pt>
                <c:pt idx="4">
                  <c:v>1274.51721</c:v>
                </c:pt>
                <c:pt idx="5">
                  <c:v>1418.525435</c:v>
                </c:pt>
                <c:pt idx="6">
                  <c:v>1427.681466</c:v>
                </c:pt>
                <c:pt idx="7">
                  <c:v>1448.2263740000001</c:v>
                </c:pt>
                <c:pt idx="8">
                  <c:v>1448.6290839999999</c:v>
                </c:pt>
                <c:pt idx="9">
                  <c:v>1431.8775840000001</c:v>
                </c:pt>
                <c:pt idx="10">
                  <c:v>1413.128522</c:v>
                </c:pt>
                <c:pt idx="11">
                  <c:v>1393.3702189999999</c:v>
                </c:pt>
                <c:pt idx="12">
                  <c:v>1373.6717819999999</c:v>
                </c:pt>
                <c:pt idx="13">
                  <c:v>1353.1399859999999</c:v>
                </c:pt>
                <c:pt idx="14">
                  <c:v>1336.919676</c:v>
                </c:pt>
                <c:pt idx="15">
                  <c:v>1320.5788219999999</c:v>
                </c:pt>
                <c:pt idx="16">
                  <c:v>1307.58465</c:v>
                </c:pt>
                <c:pt idx="17">
                  <c:v>1294.275251</c:v>
                </c:pt>
                <c:pt idx="18">
                  <c:v>1281.646375</c:v>
                </c:pt>
                <c:pt idx="19">
                  <c:v>1268.7823699999999</c:v>
                </c:pt>
                <c:pt idx="20">
                  <c:v>1257.3720470000001</c:v>
                </c:pt>
                <c:pt idx="21">
                  <c:v>1245.9760699999999</c:v>
                </c:pt>
                <c:pt idx="22">
                  <c:v>1234.994729</c:v>
                </c:pt>
                <c:pt idx="23">
                  <c:v>1223.052631</c:v>
                </c:pt>
                <c:pt idx="24">
                  <c:v>1211.219261</c:v>
                </c:pt>
                <c:pt idx="25">
                  <c:v>1198.777243</c:v>
                </c:pt>
                <c:pt idx="26">
                  <c:v>1184.6751939999999</c:v>
                </c:pt>
                <c:pt idx="27">
                  <c:v>1170.5999440000001</c:v>
                </c:pt>
                <c:pt idx="28">
                  <c:v>1155.8278379999999</c:v>
                </c:pt>
                <c:pt idx="29">
                  <c:v>1139.771156</c:v>
                </c:pt>
                <c:pt idx="30">
                  <c:v>1124.446774</c:v>
                </c:pt>
                <c:pt idx="31">
                  <c:v>1106.1843679999999</c:v>
                </c:pt>
                <c:pt idx="32">
                  <c:v>1088.9877799999999</c:v>
                </c:pt>
                <c:pt idx="33">
                  <c:v>1070.8364899999999</c:v>
                </c:pt>
                <c:pt idx="34">
                  <c:v>1052.4793320000001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29-4C61-958B-DAF92D3D6B8D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Alt. 1</c:v>
                </c:pt>
              </c:strCache>
            </c:strRef>
          </c:tx>
          <c:spPr>
            <a:ln w="381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Emissions!$C$24:$C$58</c:f>
              <c:numCache>
                <c:formatCode>General</c:formatCode>
                <c:ptCount val="35"/>
                <c:pt idx="0">
                  <c:v>1442.5850468131866</c:v>
                </c:pt>
                <c:pt idx="1">
                  <c:v>1436.3869329780216</c:v>
                </c:pt>
                <c:pt idx="2">
                  <c:v>1430.1888191428566</c:v>
                </c:pt>
                <c:pt idx="3">
                  <c:v>1423.9907053076915</c:v>
                </c:pt>
                <c:pt idx="4">
                  <c:v>1274.51721</c:v>
                </c:pt>
                <c:pt idx="5">
                  <c:v>1418.525435</c:v>
                </c:pt>
                <c:pt idx="6">
                  <c:v>1427.681466</c:v>
                </c:pt>
                <c:pt idx="7">
                  <c:v>1447.672317</c:v>
                </c:pt>
                <c:pt idx="8">
                  <c:v>1445.284234</c:v>
                </c:pt>
                <c:pt idx="9">
                  <c:v>1425.4327579999999</c:v>
                </c:pt>
                <c:pt idx="10">
                  <c:v>1402.9688839999999</c:v>
                </c:pt>
                <c:pt idx="11">
                  <c:v>1379.366499</c:v>
                </c:pt>
                <c:pt idx="12">
                  <c:v>1355.690141</c:v>
                </c:pt>
                <c:pt idx="13">
                  <c:v>1331.6627800000001</c:v>
                </c:pt>
                <c:pt idx="14">
                  <c:v>1311.9483700000001</c:v>
                </c:pt>
                <c:pt idx="15">
                  <c:v>1292.2651410000001</c:v>
                </c:pt>
                <c:pt idx="16">
                  <c:v>1276.2196039999999</c:v>
                </c:pt>
                <c:pt idx="17">
                  <c:v>1260.0164850000001</c:v>
                </c:pt>
                <c:pt idx="18">
                  <c:v>1244.8820760000001</c:v>
                </c:pt>
                <c:pt idx="19">
                  <c:v>1230.0140449999999</c:v>
                </c:pt>
                <c:pt idx="20">
                  <c:v>1216.8916610000001</c:v>
                </c:pt>
                <c:pt idx="21">
                  <c:v>1204.0715749999999</c:v>
                </c:pt>
                <c:pt idx="22">
                  <c:v>1191.883994</c:v>
                </c:pt>
                <c:pt idx="23">
                  <c:v>1178.9929709999999</c:v>
                </c:pt>
                <c:pt idx="24">
                  <c:v>1166.4872210000001</c:v>
                </c:pt>
                <c:pt idx="25">
                  <c:v>1153.4983970000001</c:v>
                </c:pt>
                <c:pt idx="26">
                  <c:v>1138.6285009999999</c:v>
                </c:pt>
                <c:pt idx="27">
                  <c:v>1123.8966270000001</c:v>
                </c:pt>
                <c:pt idx="28">
                  <c:v>1107.314406</c:v>
                </c:pt>
                <c:pt idx="29">
                  <c:v>1089.7550879999999</c:v>
                </c:pt>
                <c:pt idx="30">
                  <c:v>1072.997801</c:v>
                </c:pt>
                <c:pt idx="31">
                  <c:v>1054.680576</c:v>
                </c:pt>
                <c:pt idx="32">
                  <c:v>1037.0641740000001</c:v>
                </c:pt>
                <c:pt idx="33">
                  <c:v>1018.9657099999999</c:v>
                </c:pt>
                <c:pt idx="34">
                  <c:v>1000.598417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9-4C61-958B-DAF92D3D6B8D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Alt. 2</c:v>
                </c:pt>
              </c:strCache>
            </c:strRef>
          </c:tx>
          <c:spPr>
            <a:ln w="381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Emissions!$D$24:$D$58</c:f>
              <c:numCache>
                <c:formatCode>General</c:formatCode>
                <c:ptCount val="35"/>
                <c:pt idx="0">
                  <c:v>1442.5850468131866</c:v>
                </c:pt>
                <c:pt idx="1">
                  <c:v>1436.3869329780216</c:v>
                </c:pt>
                <c:pt idx="2">
                  <c:v>1430.1888191428566</c:v>
                </c:pt>
                <c:pt idx="3">
                  <c:v>1423.9907053076915</c:v>
                </c:pt>
                <c:pt idx="4">
                  <c:v>1274.51721</c:v>
                </c:pt>
                <c:pt idx="5">
                  <c:v>1418.525435</c:v>
                </c:pt>
                <c:pt idx="6">
                  <c:v>1427.681466</c:v>
                </c:pt>
                <c:pt idx="7">
                  <c:v>1447.3050430000001</c:v>
                </c:pt>
                <c:pt idx="8">
                  <c:v>1444.4026429999999</c:v>
                </c:pt>
                <c:pt idx="9">
                  <c:v>1422.782749</c:v>
                </c:pt>
                <c:pt idx="10">
                  <c:v>1397.493929</c:v>
                </c:pt>
                <c:pt idx="11">
                  <c:v>1370.78701</c:v>
                </c:pt>
                <c:pt idx="12">
                  <c:v>1343.901854</c:v>
                </c:pt>
                <c:pt idx="13">
                  <c:v>1316.8687729999999</c:v>
                </c:pt>
                <c:pt idx="14">
                  <c:v>1293.4290209999999</c:v>
                </c:pt>
                <c:pt idx="15">
                  <c:v>1270.2634499999999</c:v>
                </c:pt>
                <c:pt idx="16">
                  <c:v>1250.8121839999999</c:v>
                </c:pt>
                <c:pt idx="17">
                  <c:v>1231.4480370000001</c:v>
                </c:pt>
                <c:pt idx="18">
                  <c:v>1213.3704849999999</c:v>
                </c:pt>
                <c:pt idx="19">
                  <c:v>1195.744089</c:v>
                </c:pt>
                <c:pt idx="20">
                  <c:v>1180.075454</c:v>
                </c:pt>
                <c:pt idx="21">
                  <c:v>1164.935614</c:v>
                </c:pt>
                <c:pt idx="22">
                  <c:v>1150.792179</c:v>
                </c:pt>
                <c:pt idx="23">
                  <c:v>1136.0898560000001</c:v>
                </c:pt>
                <c:pt idx="24">
                  <c:v>1121.6988759999999</c:v>
                </c:pt>
                <c:pt idx="25">
                  <c:v>1106.7400050000001</c:v>
                </c:pt>
                <c:pt idx="26">
                  <c:v>1089.903362</c:v>
                </c:pt>
                <c:pt idx="27">
                  <c:v>1073.989626</c:v>
                </c:pt>
                <c:pt idx="28">
                  <c:v>1057.2847489999999</c:v>
                </c:pt>
                <c:pt idx="29">
                  <c:v>1039.749744</c:v>
                </c:pt>
                <c:pt idx="30">
                  <c:v>1024.428592</c:v>
                </c:pt>
                <c:pt idx="31">
                  <c:v>1007.811733</c:v>
                </c:pt>
                <c:pt idx="32">
                  <c:v>991.542419</c:v>
                </c:pt>
                <c:pt idx="33">
                  <c:v>974.67779459999997</c:v>
                </c:pt>
                <c:pt idx="34">
                  <c:v>957.83896700000003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29-4C61-958B-DAF92D3D6B8D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Alt. 3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Emissions!$E$24:$E$58</c:f>
              <c:numCache>
                <c:formatCode>General</c:formatCode>
                <c:ptCount val="35"/>
                <c:pt idx="0">
                  <c:v>1442.5850468131866</c:v>
                </c:pt>
                <c:pt idx="1">
                  <c:v>1436.3869329780216</c:v>
                </c:pt>
                <c:pt idx="2">
                  <c:v>1430.1888191428566</c:v>
                </c:pt>
                <c:pt idx="3">
                  <c:v>1423.9907053076915</c:v>
                </c:pt>
                <c:pt idx="4">
                  <c:v>1274.51721</c:v>
                </c:pt>
                <c:pt idx="5">
                  <c:v>1418.525435</c:v>
                </c:pt>
                <c:pt idx="6">
                  <c:v>1427.681466</c:v>
                </c:pt>
                <c:pt idx="7">
                  <c:v>1447.1740649999999</c:v>
                </c:pt>
                <c:pt idx="8">
                  <c:v>1443.929537</c:v>
                </c:pt>
                <c:pt idx="9">
                  <c:v>1421.936649</c:v>
                </c:pt>
                <c:pt idx="10">
                  <c:v>1395.669605</c:v>
                </c:pt>
                <c:pt idx="11">
                  <c:v>1367.9543860000001</c:v>
                </c:pt>
                <c:pt idx="12">
                  <c:v>1340.1087769999999</c:v>
                </c:pt>
                <c:pt idx="13">
                  <c:v>1312.182681</c:v>
                </c:pt>
                <c:pt idx="14">
                  <c:v>1287.8414889999999</c:v>
                </c:pt>
                <c:pt idx="15">
                  <c:v>1263.8040940000001</c:v>
                </c:pt>
                <c:pt idx="16">
                  <c:v>1243.38113</c:v>
                </c:pt>
                <c:pt idx="17">
                  <c:v>1223.265713</c:v>
                </c:pt>
                <c:pt idx="18">
                  <c:v>1204.5608769999999</c:v>
                </c:pt>
                <c:pt idx="19">
                  <c:v>1186.370805</c:v>
                </c:pt>
                <c:pt idx="20">
                  <c:v>1170.066806</c:v>
                </c:pt>
                <c:pt idx="21">
                  <c:v>1154.4555580000001</c:v>
                </c:pt>
                <c:pt idx="22">
                  <c:v>1139.8941990000001</c:v>
                </c:pt>
                <c:pt idx="23">
                  <c:v>1124.897563</c:v>
                </c:pt>
                <c:pt idx="24">
                  <c:v>1109.9917740000001</c:v>
                </c:pt>
                <c:pt idx="25">
                  <c:v>1094.6444200000001</c:v>
                </c:pt>
                <c:pt idx="26">
                  <c:v>1078.452409</c:v>
                </c:pt>
                <c:pt idx="27">
                  <c:v>1063.1512760000001</c:v>
                </c:pt>
                <c:pt idx="28">
                  <c:v>1046.8386800000001</c:v>
                </c:pt>
                <c:pt idx="29">
                  <c:v>1029.6199059999999</c:v>
                </c:pt>
                <c:pt idx="30">
                  <c:v>1014.046514</c:v>
                </c:pt>
                <c:pt idx="31">
                  <c:v>997.3827278</c:v>
                </c:pt>
                <c:pt idx="32">
                  <c:v>981.22163049999995</c:v>
                </c:pt>
                <c:pt idx="33">
                  <c:v>964.25374859999999</c:v>
                </c:pt>
                <c:pt idx="34">
                  <c:v>947.4335622000001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29-4C61-958B-DAF92D3D6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Emissions!$F$17</c15:sqref>
                        </c15:formulaRef>
                      </c:ext>
                    </c:extLst>
                    <c:strCache>
                      <c:ptCount val="1"/>
                      <c:pt idx="0">
                        <c:v>Alt 4</c:v>
                      </c:pt>
                    </c:strCache>
                  </c:strRef>
                </c:tx>
                <c:spPr>
                  <a:ln w="28575" cap="rnd">
                    <a:solidFill>
                      <a:srgbClr val="494949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Emissions!$F$24:$F$58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1442.5850468131866</c:v>
                      </c:pt>
                      <c:pt idx="1">
                        <c:v>1436.3869329780216</c:v>
                      </c:pt>
                      <c:pt idx="2">
                        <c:v>1430.1888191428566</c:v>
                      </c:pt>
                      <c:pt idx="3">
                        <c:v>1423.9907053076915</c:v>
                      </c:pt>
                      <c:pt idx="4">
                        <c:v>1274.51721</c:v>
                      </c:pt>
                      <c:pt idx="5">
                        <c:v>1418.525435</c:v>
                      </c:pt>
                      <c:pt idx="6">
                        <c:v>1427.681466</c:v>
                      </c:pt>
                      <c:pt idx="7">
                        <c:v>1446.881922</c:v>
                      </c:pt>
                      <c:pt idx="8">
                        <c:v>1442.342682</c:v>
                      </c:pt>
                      <c:pt idx="9">
                        <c:v>1418.4599049999999</c:v>
                      </c:pt>
                      <c:pt idx="10">
                        <c:v>1390.313633</c:v>
                      </c:pt>
                      <c:pt idx="11">
                        <c:v>1360.67338</c:v>
                      </c:pt>
                      <c:pt idx="12">
                        <c:v>1330.80798</c:v>
                      </c:pt>
                      <c:pt idx="13">
                        <c:v>1300.9131789999999</c:v>
                      </c:pt>
                      <c:pt idx="14">
                        <c:v>1274.3808610000001</c:v>
                      </c:pt>
                      <c:pt idx="15">
                        <c:v>1248.3884800000001</c:v>
                      </c:pt>
                      <c:pt idx="16">
                        <c:v>1226.222651</c:v>
                      </c:pt>
                      <c:pt idx="17">
                        <c:v>1204.489581</c:v>
                      </c:pt>
                      <c:pt idx="18">
                        <c:v>1184.034764</c:v>
                      </c:pt>
                      <c:pt idx="19">
                        <c:v>1164.297883</c:v>
                      </c:pt>
                      <c:pt idx="20">
                        <c:v>1146.6949050000001</c:v>
                      </c:pt>
                      <c:pt idx="21">
                        <c:v>1129.6258539999999</c:v>
                      </c:pt>
                      <c:pt idx="22">
                        <c:v>1113.907406</c:v>
                      </c:pt>
                      <c:pt idx="23">
                        <c:v>1097.619293</c:v>
                      </c:pt>
                      <c:pt idx="24">
                        <c:v>1081.698805</c:v>
                      </c:pt>
                      <c:pt idx="25">
                        <c:v>1065.4447950000001</c:v>
                      </c:pt>
                      <c:pt idx="26">
                        <c:v>1048.2383279999999</c:v>
                      </c:pt>
                      <c:pt idx="27">
                        <c:v>1032.132644</c:v>
                      </c:pt>
                      <c:pt idx="28">
                        <c:v>1015.887267</c:v>
                      </c:pt>
                      <c:pt idx="29">
                        <c:v>999.14661049999995</c:v>
                      </c:pt>
                      <c:pt idx="30">
                        <c:v>984.7089813</c:v>
                      </c:pt>
                      <c:pt idx="31">
                        <c:v>969.78674770000009</c:v>
                      </c:pt>
                      <c:pt idx="32">
                        <c:v>955.21506820000002</c:v>
                      </c:pt>
                      <c:pt idx="33">
                        <c:v>940.17865229999995</c:v>
                      </c:pt>
                      <c:pt idx="34">
                        <c:v>925.26747779999994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ED29-4C61-958B-DAF92D3D6B8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Emissions!$G$24:$G$58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1442.5850468131866</c:v>
                      </c:pt>
                      <c:pt idx="1">
                        <c:v>1436.3869329780216</c:v>
                      </c:pt>
                      <c:pt idx="2">
                        <c:v>1430.1888191428566</c:v>
                      </c:pt>
                      <c:pt idx="3">
                        <c:v>1423.9907053076915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D29-4C61-958B-DAF92D3D6B8D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Emissions!$H$24:$H$58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1442.5850468131866</c:v>
                      </c:pt>
                      <c:pt idx="1">
                        <c:v>1436.3869329780216</c:v>
                      </c:pt>
                      <c:pt idx="2">
                        <c:v>1430.1888191428566</c:v>
                      </c:pt>
                      <c:pt idx="3">
                        <c:v>1423.9907053076915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D29-4C61-958B-DAF92D3D6B8D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Emissions!$I$24:$I$58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1442.5850468131866</c:v>
                      </c:pt>
                      <c:pt idx="1">
                        <c:v>1436.3869329780216</c:v>
                      </c:pt>
                      <c:pt idx="2">
                        <c:v>1430.1888191428566</c:v>
                      </c:pt>
                      <c:pt idx="3">
                        <c:v>1423.9907053076915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D29-4C61-958B-DAF92D3D6B8D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Emissions!$J$24:$J$58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1442.5850468131866</c:v>
                      </c:pt>
                      <c:pt idx="1">
                        <c:v>1436.3869329780216</c:v>
                      </c:pt>
                      <c:pt idx="2">
                        <c:v>1430.1888191428566</c:v>
                      </c:pt>
                      <c:pt idx="3">
                        <c:v>1423.9907053076915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D29-4C61-958B-DAF92D3D6B8D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Emissions!$K$24:$K$58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1442.5850468131866</c:v>
                      </c:pt>
                      <c:pt idx="1">
                        <c:v>1436.3869329780216</c:v>
                      </c:pt>
                      <c:pt idx="2">
                        <c:v>1430.1888191428566</c:v>
                      </c:pt>
                      <c:pt idx="3">
                        <c:v>1423.9907053076915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D29-4C61-958B-DAF92D3D6B8D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6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MMT CO</a:t>
                </a:r>
                <a:r>
                  <a:rPr lang="en-US" sz="1200" b="0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35238610008918"/>
          <c:y val="0.13089958913274427"/>
          <c:w val="0.8092016238159675"/>
          <c:h val="0.76459770114942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(2)'!$D$42:$L$42</c:f>
              <c:strCache>
                <c:ptCount val="9"/>
                <c:pt idx="0">
                  <c:v>Number of Vehicles Removed from Fleet Corresponding to Emissions Reductions from Baseline Alternative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'Tables (2)'!$D$43:$L$43</c15:sqref>
                  </c15:fullRef>
                </c:ext>
              </c:extLst>
              <c:f>('Tables (2)'!$D$43:$F$43,'Tables (2)'!$L$43)</c:f>
              <c:strCache>
                <c:ptCount val="3"/>
                <c:pt idx="0">
                  <c:v>Alt. 1</c:v>
                </c:pt>
                <c:pt idx="1">
                  <c:v>Alt. 2</c:v>
                </c:pt>
                <c:pt idx="2">
                  <c:v>Alt. 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'Tables (2)'!$D$52:$K$52</c15:sqref>
                  </c15:fullRef>
                </c:ext>
              </c:extLst>
              <c:f>'Tables (2)'!$D$52:$F$52</c:f>
              <c:numCache>
                <c:formatCode>#,##0</c:formatCode>
                <c:ptCount val="3"/>
                <c:pt idx="0">
                  <c:v>1143016.7671410209</c:v>
                </c:pt>
                <c:pt idx="1">
                  <c:v>1613006.9142876605</c:v>
                </c:pt>
                <c:pt idx="2">
                  <c:v>1763066.2776712447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2-4F40-9595-2619C716F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16760"/>
        <c:axId val="183656000"/>
      </c:barChart>
      <c:catAx>
        <c:axId val="23301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6000"/>
        <c:crosses val="autoZero"/>
        <c:auto val="1"/>
        <c:lblAlgn val="ctr"/>
        <c:lblOffset val="100"/>
        <c:noMultiLvlLbl val="0"/>
      </c:catAx>
      <c:valAx>
        <c:axId val="183656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vehicles (equivalent)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676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Alt. 0 (No Action)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Emissions!$B$24:$B$108</c:f>
              <c:numCache>
                <c:formatCode>General</c:formatCode>
                <c:ptCount val="85"/>
                <c:pt idx="0">
                  <c:v>1442.5850468131866</c:v>
                </c:pt>
                <c:pt idx="1">
                  <c:v>1436.3869329780216</c:v>
                </c:pt>
                <c:pt idx="2">
                  <c:v>1430.1888191428566</c:v>
                </c:pt>
                <c:pt idx="3">
                  <c:v>1423.9907053076915</c:v>
                </c:pt>
                <c:pt idx="4">
                  <c:v>1274.51721</c:v>
                </c:pt>
                <c:pt idx="5">
                  <c:v>1418.525435</c:v>
                </c:pt>
                <c:pt idx="6">
                  <c:v>1427.681466</c:v>
                </c:pt>
                <c:pt idx="7">
                  <c:v>1448.2263740000001</c:v>
                </c:pt>
                <c:pt idx="8">
                  <c:v>1448.6290839999999</c:v>
                </c:pt>
                <c:pt idx="9">
                  <c:v>1431.8775840000001</c:v>
                </c:pt>
                <c:pt idx="10">
                  <c:v>1413.128522</c:v>
                </c:pt>
                <c:pt idx="11">
                  <c:v>1393.3702189999999</c:v>
                </c:pt>
                <c:pt idx="12">
                  <c:v>1373.6717819999999</c:v>
                </c:pt>
                <c:pt idx="13">
                  <c:v>1353.1399859999999</c:v>
                </c:pt>
                <c:pt idx="14">
                  <c:v>1336.919676</c:v>
                </c:pt>
                <c:pt idx="15">
                  <c:v>1320.5788219999999</c:v>
                </c:pt>
                <c:pt idx="16">
                  <c:v>1307.58465</c:v>
                </c:pt>
                <c:pt idx="17">
                  <c:v>1294.275251</c:v>
                </c:pt>
                <c:pt idx="18">
                  <c:v>1281.646375</c:v>
                </c:pt>
                <c:pt idx="19">
                  <c:v>1268.7823699999999</c:v>
                </c:pt>
                <c:pt idx="20">
                  <c:v>1257.3720470000001</c:v>
                </c:pt>
                <c:pt idx="21">
                  <c:v>1245.9760699999999</c:v>
                </c:pt>
                <c:pt idx="22">
                  <c:v>1234.994729</c:v>
                </c:pt>
                <c:pt idx="23">
                  <c:v>1223.052631</c:v>
                </c:pt>
                <c:pt idx="24">
                  <c:v>1211.219261</c:v>
                </c:pt>
                <c:pt idx="25">
                  <c:v>1198.777243</c:v>
                </c:pt>
                <c:pt idx="26">
                  <c:v>1184.6751939999999</c:v>
                </c:pt>
                <c:pt idx="27">
                  <c:v>1170.5999440000001</c:v>
                </c:pt>
                <c:pt idx="28">
                  <c:v>1155.8278379999999</c:v>
                </c:pt>
                <c:pt idx="29">
                  <c:v>1139.771156</c:v>
                </c:pt>
                <c:pt idx="30">
                  <c:v>1124.446774</c:v>
                </c:pt>
                <c:pt idx="31">
                  <c:v>1106.1843679999999</c:v>
                </c:pt>
                <c:pt idx="32">
                  <c:v>1088.9877799999999</c:v>
                </c:pt>
                <c:pt idx="33">
                  <c:v>1070.8364899999999</c:v>
                </c:pt>
                <c:pt idx="34">
                  <c:v>1052.4793320000001</c:v>
                </c:pt>
                <c:pt idx="35">
                  <c:v>1051.9384190048129</c:v>
                </c:pt>
                <c:pt idx="36">
                  <c:v>1051.3975060096257</c:v>
                </c:pt>
                <c:pt idx="37">
                  <c:v>1050.8565930144384</c:v>
                </c:pt>
                <c:pt idx="38">
                  <c:v>1050.3156800192514</c:v>
                </c:pt>
                <c:pt idx="39">
                  <c:v>1049.7747670240642</c:v>
                </c:pt>
                <c:pt idx="40">
                  <c:v>1049.233854028877</c:v>
                </c:pt>
                <c:pt idx="41">
                  <c:v>1048.6929410336897</c:v>
                </c:pt>
                <c:pt idx="42">
                  <c:v>1048.1520280385027</c:v>
                </c:pt>
                <c:pt idx="43">
                  <c:v>1047.6111150433155</c:v>
                </c:pt>
                <c:pt idx="44">
                  <c:v>1047.0702020481283</c:v>
                </c:pt>
                <c:pt idx="45">
                  <c:v>1046.5292890529413</c:v>
                </c:pt>
                <c:pt idx="46">
                  <c:v>1045.9883760577541</c:v>
                </c:pt>
                <c:pt idx="47">
                  <c:v>1045.4474630625668</c:v>
                </c:pt>
                <c:pt idx="48">
                  <c:v>1044.9065500673796</c:v>
                </c:pt>
                <c:pt idx="49">
                  <c:v>1044.3656370721926</c:v>
                </c:pt>
                <c:pt idx="50">
                  <c:v>1044.0536457692272</c:v>
                </c:pt>
                <c:pt idx="51">
                  <c:v>1043.7416544662619</c:v>
                </c:pt>
                <c:pt idx="52">
                  <c:v>1043.4296631632965</c:v>
                </c:pt>
                <c:pt idx="53">
                  <c:v>1043.1176718603315</c:v>
                </c:pt>
                <c:pt idx="54">
                  <c:v>1042.8056805573663</c:v>
                </c:pt>
                <c:pt idx="55">
                  <c:v>1042.4936892544008</c:v>
                </c:pt>
                <c:pt idx="56">
                  <c:v>1042.1816979514356</c:v>
                </c:pt>
                <c:pt idx="57">
                  <c:v>1041.8697066484704</c:v>
                </c:pt>
                <c:pt idx="58">
                  <c:v>1041.5577153455051</c:v>
                </c:pt>
                <c:pt idx="59">
                  <c:v>1041.2457240425399</c:v>
                </c:pt>
                <c:pt idx="60">
                  <c:v>1040.9337327395745</c:v>
                </c:pt>
                <c:pt idx="61">
                  <c:v>1040.6217414366095</c:v>
                </c:pt>
                <c:pt idx="62">
                  <c:v>1040.309750133644</c:v>
                </c:pt>
                <c:pt idx="63">
                  <c:v>1039.9977588306788</c:v>
                </c:pt>
                <c:pt idx="64">
                  <c:v>1039.6857675277133</c:v>
                </c:pt>
                <c:pt idx="65">
                  <c:v>1034.8401960495939</c:v>
                </c:pt>
                <c:pt idx="66">
                  <c:v>1029.9946245714743</c:v>
                </c:pt>
                <c:pt idx="67">
                  <c:v>1025.1490530933547</c:v>
                </c:pt>
                <c:pt idx="68">
                  <c:v>1020.3034816152351</c:v>
                </c:pt>
                <c:pt idx="69">
                  <c:v>1015.4579101371156</c:v>
                </c:pt>
                <c:pt idx="70">
                  <c:v>1010.612338658996</c:v>
                </c:pt>
                <c:pt idx="71">
                  <c:v>1005.7667671808764</c:v>
                </c:pt>
                <c:pt idx="72">
                  <c:v>1000.9211957027568</c:v>
                </c:pt>
                <c:pt idx="73">
                  <c:v>996.07562422463729</c:v>
                </c:pt>
                <c:pt idx="74">
                  <c:v>991.23005274651769</c:v>
                </c:pt>
                <c:pt idx="75">
                  <c:v>986.38448126839808</c:v>
                </c:pt>
                <c:pt idx="76">
                  <c:v>981.53890979027847</c:v>
                </c:pt>
                <c:pt idx="77">
                  <c:v>976.69333831215897</c:v>
                </c:pt>
                <c:pt idx="78">
                  <c:v>971.84776683403936</c:v>
                </c:pt>
                <c:pt idx="79">
                  <c:v>967.00219535591975</c:v>
                </c:pt>
                <c:pt idx="80">
                  <c:v>967.00219535591975</c:v>
                </c:pt>
                <c:pt idx="81">
                  <c:v>967.00219535591975</c:v>
                </c:pt>
                <c:pt idx="82">
                  <c:v>967.00219535591975</c:v>
                </c:pt>
                <c:pt idx="83">
                  <c:v>967.00219535591975</c:v>
                </c:pt>
                <c:pt idx="84">
                  <c:v>967.00219535591975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B5-4289-A72A-0318FFC4B2C7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Alt. 1</c:v>
                </c:pt>
              </c:strCache>
            </c:strRef>
          </c:tx>
          <c:spPr>
            <a:ln w="381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Emissions!$C$24:$C$108</c:f>
              <c:numCache>
                <c:formatCode>General</c:formatCode>
                <c:ptCount val="85"/>
                <c:pt idx="0">
                  <c:v>1442.5850468131866</c:v>
                </c:pt>
                <c:pt idx="1">
                  <c:v>1436.3869329780216</c:v>
                </c:pt>
                <c:pt idx="2">
                  <c:v>1430.1888191428566</c:v>
                </c:pt>
                <c:pt idx="3">
                  <c:v>1423.9907053076915</c:v>
                </c:pt>
                <c:pt idx="4">
                  <c:v>1274.51721</c:v>
                </c:pt>
                <c:pt idx="5">
                  <c:v>1418.525435</c:v>
                </c:pt>
                <c:pt idx="6">
                  <c:v>1427.681466</c:v>
                </c:pt>
                <c:pt idx="7">
                  <c:v>1447.672317</c:v>
                </c:pt>
                <c:pt idx="8">
                  <c:v>1445.284234</c:v>
                </c:pt>
                <c:pt idx="9">
                  <c:v>1425.4327579999999</c:v>
                </c:pt>
                <c:pt idx="10">
                  <c:v>1402.9688839999999</c:v>
                </c:pt>
                <c:pt idx="11">
                  <c:v>1379.366499</c:v>
                </c:pt>
                <c:pt idx="12">
                  <c:v>1355.690141</c:v>
                </c:pt>
                <c:pt idx="13">
                  <c:v>1331.6627800000001</c:v>
                </c:pt>
                <c:pt idx="14">
                  <c:v>1311.9483700000001</c:v>
                </c:pt>
                <c:pt idx="15">
                  <c:v>1292.2651410000001</c:v>
                </c:pt>
                <c:pt idx="16">
                  <c:v>1276.2196039999999</c:v>
                </c:pt>
                <c:pt idx="17">
                  <c:v>1260.0164850000001</c:v>
                </c:pt>
                <c:pt idx="18">
                  <c:v>1244.8820760000001</c:v>
                </c:pt>
                <c:pt idx="19">
                  <c:v>1230.0140449999999</c:v>
                </c:pt>
                <c:pt idx="20">
                  <c:v>1216.8916610000001</c:v>
                </c:pt>
                <c:pt idx="21">
                  <c:v>1204.0715749999999</c:v>
                </c:pt>
                <c:pt idx="22">
                  <c:v>1191.883994</c:v>
                </c:pt>
                <c:pt idx="23">
                  <c:v>1178.9929709999999</c:v>
                </c:pt>
                <c:pt idx="24">
                  <c:v>1166.4872210000001</c:v>
                </c:pt>
                <c:pt idx="25">
                  <c:v>1153.4983970000001</c:v>
                </c:pt>
                <c:pt idx="26">
                  <c:v>1138.6285009999999</c:v>
                </c:pt>
                <c:pt idx="27">
                  <c:v>1123.8966270000001</c:v>
                </c:pt>
                <c:pt idx="28">
                  <c:v>1107.314406</c:v>
                </c:pt>
                <c:pt idx="29">
                  <c:v>1089.7550879999999</c:v>
                </c:pt>
                <c:pt idx="30">
                  <c:v>1072.997801</c:v>
                </c:pt>
                <c:pt idx="31">
                  <c:v>1054.680576</c:v>
                </c:pt>
                <c:pt idx="32">
                  <c:v>1037.0641740000001</c:v>
                </c:pt>
                <c:pt idx="33">
                  <c:v>1018.9657099999999</c:v>
                </c:pt>
                <c:pt idx="34">
                  <c:v>1000.598417</c:v>
                </c:pt>
                <c:pt idx="35">
                  <c:v>1000.0841677693851</c:v>
                </c:pt>
                <c:pt idx="36">
                  <c:v>999.56991853877025</c:v>
                </c:pt>
                <c:pt idx="37">
                  <c:v>999.0556693081553</c:v>
                </c:pt>
                <c:pt idx="38">
                  <c:v>998.54142007754035</c:v>
                </c:pt>
                <c:pt idx="39">
                  <c:v>998.02717084692551</c:v>
                </c:pt>
                <c:pt idx="40">
                  <c:v>997.51292161631056</c:v>
                </c:pt>
                <c:pt idx="41">
                  <c:v>996.99867238569573</c:v>
                </c:pt>
                <c:pt idx="42">
                  <c:v>996.48442315508078</c:v>
                </c:pt>
                <c:pt idx="43">
                  <c:v>995.97017392446594</c:v>
                </c:pt>
                <c:pt idx="44">
                  <c:v>995.45592469385099</c:v>
                </c:pt>
                <c:pt idx="45">
                  <c:v>994.94167546323604</c:v>
                </c:pt>
                <c:pt idx="46">
                  <c:v>994.4274262326212</c:v>
                </c:pt>
                <c:pt idx="47">
                  <c:v>993.91317700200625</c:v>
                </c:pt>
                <c:pt idx="48">
                  <c:v>993.39892777139141</c:v>
                </c:pt>
                <c:pt idx="49">
                  <c:v>992.88467854077646</c:v>
                </c:pt>
                <c:pt idx="50">
                  <c:v>992.58806653674628</c:v>
                </c:pt>
                <c:pt idx="51">
                  <c:v>992.2914545327161</c:v>
                </c:pt>
                <c:pt idx="52">
                  <c:v>991.99484252868592</c:v>
                </c:pt>
                <c:pt idx="53">
                  <c:v>991.69823052465586</c:v>
                </c:pt>
                <c:pt idx="54">
                  <c:v>991.40161852062568</c:v>
                </c:pt>
                <c:pt idx="55">
                  <c:v>991.10500651659549</c:v>
                </c:pt>
                <c:pt idx="56">
                  <c:v>990.80839451256543</c:v>
                </c:pt>
                <c:pt idx="57">
                  <c:v>990.51178250853513</c:v>
                </c:pt>
                <c:pt idx="58">
                  <c:v>990.21517050450507</c:v>
                </c:pt>
                <c:pt idx="59">
                  <c:v>989.91855850047489</c:v>
                </c:pt>
                <c:pt idx="60">
                  <c:v>989.62194649644471</c:v>
                </c:pt>
                <c:pt idx="61">
                  <c:v>989.32533449241464</c:v>
                </c:pt>
                <c:pt idx="62">
                  <c:v>989.02872248838435</c:v>
                </c:pt>
                <c:pt idx="63">
                  <c:v>988.73211048435428</c:v>
                </c:pt>
                <c:pt idx="64">
                  <c:v>988.43549848032399</c:v>
                </c:pt>
                <c:pt idx="65">
                  <c:v>983.82878459716085</c:v>
                </c:pt>
                <c:pt idx="66">
                  <c:v>979.22207071399748</c:v>
                </c:pt>
                <c:pt idx="67">
                  <c:v>974.61535683083412</c:v>
                </c:pt>
                <c:pt idx="68">
                  <c:v>970.00864294767086</c:v>
                </c:pt>
                <c:pt idx="69">
                  <c:v>965.40192906450761</c:v>
                </c:pt>
                <c:pt idx="70">
                  <c:v>960.79521518134425</c:v>
                </c:pt>
                <c:pt idx="71">
                  <c:v>956.18850129818088</c:v>
                </c:pt>
                <c:pt idx="72">
                  <c:v>951.58178741501763</c:v>
                </c:pt>
                <c:pt idx="73">
                  <c:v>946.97507353185438</c:v>
                </c:pt>
                <c:pt idx="74">
                  <c:v>942.36835964869101</c:v>
                </c:pt>
                <c:pt idx="75">
                  <c:v>937.76164576552776</c:v>
                </c:pt>
                <c:pt idx="76">
                  <c:v>933.15493188236439</c:v>
                </c:pt>
                <c:pt idx="77">
                  <c:v>928.54821799920114</c:v>
                </c:pt>
                <c:pt idx="78">
                  <c:v>923.94150411603789</c:v>
                </c:pt>
                <c:pt idx="79">
                  <c:v>919.33479023287452</c:v>
                </c:pt>
                <c:pt idx="80">
                  <c:v>919.33479023287452</c:v>
                </c:pt>
                <c:pt idx="81">
                  <c:v>919.33479023287452</c:v>
                </c:pt>
                <c:pt idx="82">
                  <c:v>919.33479023287452</c:v>
                </c:pt>
                <c:pt idx="83">
                  <c:v>919.33479023287452</c:v>
                </c:pt>
                <c:pt idx="84">
                  <c:v>919.33479023287452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5-4289-A72A-0318FFC4B2C7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Alt. 2</c:v>
                </c:pt>
              </c:strCache>
            </c:strRef>
          </c:tx>
          <c:spPr>
            <a:ln w="381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Emissions!$D$24:$D$108</c:f>
              <c:numCache>
                <c:formatCode>General</c:formatCode>
                <c:ptCount val="85"/>
                <c:pt idx="0">
                  <c:v>1442.5850468131866</c:v>
                </c:pt>
                <c:pt idx="1">
                  <c:v>1436.3869329780216</c:v>
                </c:pt>
                <c:pt idx="2">
                  <c:v>1430.1888191428566</c:v>
                </c:pt>
                <c:pt idx="3">
                  <c:v>1423.9907053076915</c:v>
                </c:pt>
                <c:pt idx="4">
                  <c:v>1274.51721</c:v>
                </c:pt>
                <c:pt idx="5">
                  <c:v>1418.525435</c:v>
                </c:pt>
                <c:pt idx="6">
                  <c:v>1427.681466</c:v>
                </c:pt>
                <c:pt idx="7">
                  <c:v>1447.3050430000001</c:v>
                </c:pt>
                <c:pt idx="8">
                  <c:v>1444.4026429999999</c:v>
                </c:pt>
                <c:pt idx="9">
                  <c:v>1422.782749</c:v>
                </c:pt>
                <c:pt idx="10">
                  <c:v>1397.493929</c:v>
                </c:pt>
                <c:pt idx="11">
                  <c:v>1370.78701</c:v>
                </c:pt>
                <c:pt idx="12">
                  <c:v>1343.901854</c:v>
                </c:pt>
                <c:pt idx="13">
                  <c:v>1316.8687729999999</c:v>
                </c:pt>
                <c:pt idx="14">
                  <c:v>1293.4290209999999</c:v>
                </c:pt>
                <c:pt idx="15">
                  <c:v>1270.2634499999999</c:v>
                </c:pt>
                <c:pt idx="16">
                  <c:v>1250.8121839999999</c:v>
                </c:pt>
                <c:pt idx="17">
                  <c:v>1231.4480370000001</c:v>
                </c:pt>
                <c:pt idx="18">
                  <c:v>1213.3704849999999</c:v>
                </c:pt>
                <c:pt idx="19">
                  <c:v>1195.744089</c:v>
                </c:pt>
                <c:pt idx="20">
                  <c:v>1180.075454</c:v>
                </c:pt>
                <c:pt idx="21">
                  <c:v>1164.935614</c:v>
                </c:pt>
                <c:pt idx="22">
                  <c:v>1150.792179</c:v>
                </c:pt>
                <c:pt idx="23">
                  <c:v>1136.0898560000001</c:v>
                </c:pt>
                <c:pt idx="24">
                  <c:v>1121.6988759999999</c:v>
                </c:pt>
                <c:pt idx="25">
                  <c:v>1106.7400050000001</c:v>
                </c:pt>
                <c:pt idx="26">
                  <c:v>1089.903362</c:v>
                </c:pt>
                <c:pt idx="27">
                  <c:v>1073.989626</c:v>
                </c:pt>
                <c:pt idx="28">
                  <c:v>1057.2847489999999</c:v>
                </c:pt>
                <c:pt idx="29">
                  <c:v>1039.749744</c:v>
                </c:pt>
                <c:pt idx="30">
                  <c:v>1024.428592</c:v>
                </c:pt>
                <c:pt idx="31">
                  <c:v>1007.811733</c:v>
                </c:pt>
                <c:pt idx="32">
                  <c:v>991.542419</c:v>
                </c:pt>
                <c:pt idx="33">
                  <c:v>974.67779459999997</c:v>
                </c:pt>
                <c:pt idx="34">
                  <c:v>957.83896700000003</c:v>
                </c:pt>
                <c:pt idx="35">
                  <c:v>957.3466936329188</c:v>
                </c:pt>
                <c:pt idx="36">
                  <c:v>956.85442026583769</c:v>
                </c:pt>
                <c:pt idx="37">
                  <c:v>956.36214689875646</c:v>
                </c:pt>
                <c:pt idx="38">
                  <c:v>955.86987353167535</c:v>
                </c:pt>
                <c:pt idx="39">
                  <c:v>955.37760016459413</c:v>
                </c:pt>
                <c:pt idx="40">
                  <c:v>954.88532679751302</c:v>
                </c:pt>
                <c:pt idx="41">
                  <c:v>954.39305343043179</c:v>
                </c:pt>
                <c:pt idx="42">
                  <c:v>953.90078006335068</c:v>
                </c:pt>
                <c:pt idx="43">
                  <c:v>953.40850669626946</c:v>
                </c:pt>
                <c:pt idx="44">
                  <c:v>952.91623332918834</c:v>
                </c:pt>
                <c:pt idx="45">
                  <c:v>952.42395996210723</c:v>
                </c:pt>
                <c:pt idx="46">
                  <c:v>951.93168659502601</c:v>
                </c:pt>
                <c:pt idx="47">
                  <c:v>951.4394132279449</c:v>
                </c:pt>
                <c:pt idx="48">
                  <c:v>950.94713986086367</c:v>
                </c:pt>
                <c:pt idx="49">
                  <c:v>950.45486649378256</c:v>
                </c:pt>
                <c:pt idx="50">
                  <c:v>950.17092987074454</c:v>
                </c:pt>
                <c:pt idx="51">
                  <c:v>949.88699324770676</c:v>
                </c:pt>
                <c:pt idx="52">
                  <c:v>949.60305662466885</c:v>
                </c:pt>
                <c:pt idx="53">
                  <c:v>949.31912000163106</c:v>
                </c:pt>
                <c:pt idx="54">
                  <c:v>949.03518337859316</c:v>
                </c:pt>
                <c:pt idx="55">
                  <c:v>948.75124675555526</c:v>
                </c:pt>
                <c:pt idx="56">
                  <c:v>948.46731013251747</c:v>
                </c:pt>
                <c:pt idx="57">
                  <c:v>948.18337350947957</c:v>
                </c:pt>
                <c:pt idx="58">
                  <c:v>947.89943688644166</c:v>
                </c:pt>
                <c:pt idx="59">
                  <c:v>947.61550026340387</c:v>
                </c:pt>
                <c:pt idx="60">
                  <c:v>947.33156364036597</c:v>
                </c:pt>
                <c:pt idx="61">
                  <c:v>947.04762701732818</c:v>
                </c:pt>
                <c:pt idx="62">
                  <c:v>946.76369039429017</c:v>
                </c:pt>
                <c:pt idx="63">
                  <c:v>946.47975377125238</c:v>
                </c:pt>
                <c:pt idx="64">
                  <c:v>946.19581714821447</c:v>
                </c:pt>
                <c:pt idx="65">
                  <c:v>941.78596601098889</c:v>
                </c:pt>
                <c:pt idx="66">
                  <c:v>937.37611487376307</c:v>
                </c:pt>
                <c:pt idx="67">
                  <c:v>932.96626373653737</c:v>
                </c:pt>
                <c:pt idx="68">
                  <c:v>928.55641259931156</c:v>
                </c:pt>
                <c:pt idx="69">
                  <c:v>924.14656146208597</c:v>
                </c:pt>
                <c:pt idx="70">
                  <c:v>919.73671032486027</c:v>
                </c:pt>
                <c:pt idx="71">
                  <c:v>915.32685918763445</c:v>
                </c:pt>
                <c:pt idx="72">
                  <c:v>910.91700805040875</c:v>
                </c:pt>
                <c:pt idx="73">
                  <c:v>906.50715691318305</c:v>
                </c:pt>
                <c:pt idx="74">
                  <c:v>902.09730577595735</c:v>
                </c:pt>
                <c:pt idx="75">
                  <c:v>897.68745463873165</c:v>
                </c:pt>
                <c:pt idx="76">
                  <c:v>893.27760350150584</c:v>
                </c:pt>
                <c:pt idx="77">
                  <c:v>888.86775236428025</c:v>
                </c:pt>
                <c:pt idx="78">
                  <c:v>884.45790122705444</c:v>
                </c:pt>
                <c:pt idx="79">
                  <c:v>880.04805008982873</c:v>
                </c:pt>
                <c:pt idx="80">
                  <c:v>880.04805008982873</c:v>
                </c:pt>
                <c:pt idx="81">
                  <c:v>880.04805008982873</c:v>
                </c:pt>
                <c:pt idx="82">
                  <c:v>880.04805008982873</c:v>
                </c:pt>
                <c:pt idx="83">
                  <c:v>880.04805008982873</c:v>
                </c:pt>
                <c:pt idx="84">
                  <c:v>880.04805008982873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B5-4289-A72A-0318FFC4B2C7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Alt. 3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Emissions!$E$24:$E$108</c:f>
              <c:numCache>
                <c:formatCode>General</c:formatCode>
                <c:ptCount val="85"/>
                <c:pt idx="0">
                  <c:v>1442.5850468131866</c:v>
                </c:pt>
                <c:pt idx="1">
                  <c:v>1436.3869329780216</c:v>
                </c:pt>
                <c:pt idx="2">
                  <c:v>1430.1888191428566</c:v>
                </c:pt>
                <c:pt idx="3">
                  <c:v>1423.9907053076915</c:v>
                </c:pt>
                <c:pt idx="4">
                  <c:v>1274.51721</c:v>
                </c:pt>
                <c:pt idx="5">
                  <c:v>1418.525435</c:v>
                </c:pt>
                <c:pt idx="6">
                  <c:v>1427.681466</c:v>
                </c:pt>
                <c:pt idx="7">
                  <c:v>1447.1740649999999</c:v>
                </c:pt>
                <c:pt idx="8">
                  <c:v>1443.929537</c:v>
                </c:pt>
                <c:pt idx="9">
                  <c:v>1421.936649</c:v>
                </c:pt>
                <c:pt idx="10">
                  <c:v>1395.669605</c:v>
                </c:pt>
                <c:pt idx="11">
                  <c:v>1367.9543860000001</c:v>
                </c:pt>
                <c:pt idx="12">
                  <c:v>1340.1087769999999</c:v>
                </c:pt>
                <c:pt idx="13">
                  <c:v>1312.182681</c:v>
                </c:pt>
                <c:pt idx="14">
                  <c:v>1287.8414889999999</c:v>
                </c:pt>
                <c:pt idx="15">
                  <c:v>1263.8040940000001</c:v>
                </c:pt>
                <c:pt idx="16">
                  <c:v>1243.38113</c:v>
                </c:pt>
                <c:pt idx="17">
                  <c:v>1223.265713</c:v>
                </c:pt>
                <c:pt idx="18">
                  <c:v>1204.5608769999999</c:v>
                </c:pt>
                <c:pt idx="19">
                  <c:v>1186.370805</c:v>
                </c:pt>
                <c:pt idx="20">
                  <c:v>1170.066806</c:v>
                </c:pt>
                <c:pt idx="21">
                  <c:v>1154.4555580000001</c:v>
                </c:pt>
                <c:pt idx="22">
                  <c:v>1139.8941990000001</c:v>
                </c:pt>
                <c:pt idx="23">
                  <c:v>1124.897563</c:v>
                </c:pt>
                <c:pt idx="24">
                  <c:v>1109.9917740000001</c:v>
                </c:pt>
                <c:pt idx="25">
                  <c:v>1094.6444200000001</c:v>
                </c:pt>
                <c:pt idx="26">
                  <c:v>1078.452409</c:v>
                </c:pt>
                <c:pt idx="27">
                  <c:v>1063.1512760000001</c:v>
                </c:pt>
                <c:pt idx="28">
                  <c:v>1046.8386800000001</c:v>
                </c:pt>
                <c:pt idx="29">
                  <c:v>1029.6199059999999</c:v>
                </c:pt>
                <c:pt idx="30">
                  <c:v>1014.046514</c:v>
                </c:pt>
                <c:pt idx="31">
                  <c:v>997.3827278</c:v>
                </c:pt>
                <c:pt idx="32">
                  <c:v>981.22163049999995</c:v>
                </c:pt>
                <c:pt idx="33">
                  <c:v>964.25374859999999</c:v>
                </c:pt>
                <c:pt idx="34">
                  <c:v>947.4335622000001</c:v>
                </c:pt>
                <c:pt idx="35">
                  <c:v>946.94663660413437</c:v>
                </c:pt>
                <c:pt idx="36">
                  <c:v>946.45971100826864</c:v>
                </c:pt>
                <c:pt idx="37">
                  <c:v>945.97278541240291</c:v>
                </c:pt>
                <c:pt idx="38">
                  <c:v>945.48585981653719</c:v>
                </c:pt>
                <c:pt idx="39">
                  <c:v>944.99893422067146</c:v>
                </c:pt>
                <c:pt idx="40">
                  <c:v>944.51200862480573</c:v>
                </c:pt>
                <c:pt idx="41">
                  <c:v>944.02508302894</c:v>
                </c:pt>
                <c:pt idx="42">
                  <c:v>943.53815743307428</c:v>
                </c:pt>
                <c:pt idx="43">
                  <c:v>943.05123183720855</c:v>
                </c:pt>
                <c:pt idx="44">
                  <c:v>942.56430624134282</c:v>
                </c:pt>
                <c:pt idx="45">
                  <c:v>942.07738064547709</c:v>
                </c:pt>
                <c:pt idx="46">
                  <c:v>941.59045504961136</c:v>
                </c:pt>
                <c:pt idx="47">
                  <c:v>941.10352945374564</c:v>
                </c:pt>
                <c:pt idx="48">
                  <c:v>940.61660385787991</c:v>
                </c:pt>
                <c:pt idx="49">
                  <c:v>940.12967826201418</c:v>
                </c:pt>
                <c:pt idx="50">
                  <c:v>939.84882616111611</c:v>
                </c:pt>
                <c:pt idx="51">
                  <c:v>939.56797406021838</c:v>
                </c:pt>
                <c:pt idx="52">
                  <c:v>939.2871219593203</c:v>
                </c:pt>
                <c:pt idx="53">
                  <c:v>939.00626985842257</c:v>
                </c:pt>
                <c:pt idx="54">
                  <c:v>938.72541775752472</c:v>
                </c:pt>
                <c:pt idx="55">
                  <c:v>938.44456565662665</c:v>
                </c:pt>
                <c:pt idx="56">
                  <c:v>938.16371355572892</c:v>
                </c:pt>
                <c:pt idx="57">
                  <c:v>937.88286145483085</c:v>
                </c:pt>
                <c:pt idx="58">
                  <c:v>937.60200935393311</c:v>
                </c:pt>
                <c:pt idx="59">
                  <c:v>937.32115725303527</c:v>
                </c:pt>
                <c:pt idx="60">
                  <c:v>937.04030515213731</c:v>
                </c:pt>
                <c:pt idx="61">
                  <c:v>936.75945305123946</c:v>
                </c:pt>
                <c:pt idx="62">
                  <c:v>936.4786009503415</c:v>
                </c:pt>
                <c:pt idx="63">
                  <c:v>936.19774884944366</c:v>
                </c:pt>
                <c:pt idx="64">
                  <c:v>935.9168967485457</c:v>
                </c:pt>
                <c:pt idx="65">
                  <c:v>931.55495166627441</c:v>
                </c:pt>
                <c:pt idx="66">
                  <c:v>927.19300658400311</c:v>
                </c:pt>
                <c:pt idx="67">
                  <c:v>922.83106150173171</c:v>
                </c:pt>
                <c:pt idx="68">
                  <c:v>918.46911641946042</c:v>
                </c:pt>
                <c:pt idx="69">
                  <c:v>914.10717133718924</c:v>
                </c:pt>
                <c:pt idx="70">
                  <c:v>909.74522625491784</c:v>
                </c:pt>
                <c:pt idx="71">
                  <c:v>905.38328117264655</c:v>
                </c:pt>
                <c:pt idx="72">
                  <c:v>901.02133609037514</c:v>
                </c:pt>
                <c:pt idx="73">
                  <c:v>896.65939100810397</c:v>
                </c:pt>
                <c:pt idx="74">
                  <c:v>892.29744592583268</c:v>
                </c:pt>
                <c:pt idx="75">
                  <c:v>887.93550084356127</c:v>
                </c:pt>
                <c:pt idx="76">
                  <c:v>883.57355576128998</c:v>
                </c:pt>
                <c:pt idx="77">
                  <c:v>879.21161067901869</c:v>
                </c:pt>
                <c:pt idx="78">
                  <c:v>874.8496655967474</c:v>
                </c:pt>
                <c:pt idx="79">
                  <c:v>870.48772051447611</c:v>
                </c:pt>
                <c:pt idx="80">
                  <c:v>870.48772051447611</c:v>
                </c:pt>
                <c:pt idx="81">
                  <c:v>870.48772051447611</c:v>
                </c:pt>
                <c:pt idx="82">
                  <c:v>870.48772051447611</c:v>
                </c:pt>
                <c:pt idx="83">
                  <c:v>870.48772051447611</c:v>
                </c:pt>
                <c:pt idx="84">
                  <c:v>870.48772051447611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B5-4289-A72A-0318FFC4B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Emissions!$F$17</c15:sqref>
                        </c15:formulaRef>
                      </c:ext>
                    </c:extLst>
                    <c:strCache>
                      <c:ptCount val="1"/>
                      <c:pt idx="0">
                        <c:v>Alt 4</c:v>
                      </c:pt>
                    </c:strCache>
                  </c:strRef>
                </c:tx>
                <c:spPr>
                  <a:ln w="28575" cap="rnd">
                    <a:solidFill>
                      <a:srgbClr val="494949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Emissions!$F$24:$F$58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1442.5850468131866</c:v>
                      </c:pt>
                      <c:pt idx="1">
                        <c:v>1436.3869329780216</c:v>
                      </c:pt>
                      <c:pt idx="2">
                        <c:v>1430.1888191428566</c:v>
                      </c:pt>
                      <c:pt idx="3">
                        <c:v>1423.9907053076915</c:v>
                      </c:pt>
                      <c:pt idx="4">
                        <c:v>1274.51721</c:v>
                      </c:pt>
                      <c:pt idx="5">
                        <c:v>1418.525435</c:v>
                      </c:pt>
                      <c:pt idx="6">
                        <c:v>1427.681466</c:v>
                      </c:pt>
                      <c:pt idx="7">
                        <c:v>1446.881922</c:v>
                      </c:pt>
                      <c:pt idx="8">
                        <c:v>1442.342682</c:v>
                      </c:pt>
                      <c:pt idx="9">
                        <c:v>1418.4599049999999</c:v>
                      </c:pt>
                      <c:pt idx="10">
                        <c:v>1390.313633</c:v>
                      </c:pt>
                      <c:pt idx="11">
                        <c:v>1360.67338</c:v>
                      </c:pt>
                      <c:pt idx="12">
                        <c:v>1330.80798</c:v>
                      </c:pt>
                      <c:pt idx="13">
                        <c:v>1300.9131789999999</c:v>
                      </c:pt>
                      <c:pt idx="14">
                        <c:v>1274.3808610000001</c:v>
                      </c:pt>
                      <c:pt idx="15">
                        <c:v>1248.3884800000001</c:v>
                      </c:pt>
                      <c:pt idx="16">
                        <c:v>1226.222651</c:v>
                      </c:pt>
                      <c:pt idx="17">
                        <c:v>1204.489581</c:v>
                      </c:pt>
                      <c:pt idx="18">
                        <c:v>1184.034764</c:v>
                      </c:pt>
                      <c:pt idx="19">
                        <c:v>1164.297883</c:v>
                      </c:pt>
                      <c:pt idx="20">
                        <c:v>1146.6949050000001</c:v>
                      </c:pt>
                      <c:pt idx="21">
                        <c:v>1129.6258539999999</c:v>
                      </c:pt>
                      <c:pt idx="22">
                        <c:v>1113.907406</c:v>
                      </c:pt>
                      <c:pt idx="23">
                        <c:v>1097.619293</c:v>
                      </c:pt>
                      <c:pt idx="24">
                        <c:v>1081.698805</c:v>
                      </c:pt>
                      <c:pt idx="25">
                        <c:v>1065.4447950000001</c:v>
                      </c:pt>
                      <c:pt idx="26">
                        <c:v>1048.2383279999999</c:v>
                      </c:pt>
                      <c:pt idx="27">
                        <c:v>1032.132644</c:v>
                      </c:pt>
                      <c:pt idx="28">
                        <c:v>1015.887267</c:v>
                      </c:pt>
                      <c:pt idx="29">
                        <c:v>999.14661049999995</c:v>
                      </c:pt>
                      <c:pt idx="30">
                        <c:v>984.7089813</c:v>
                      </c:pt>
                      <c:pt idx="31">
                        <c:v>969.78674770000009</c:v>
                      </c:pt>
                      <c:pt idx="32">
                        <c:v>955.21506820000002</c:v>
                      </c:pt>
                      <c:pt idx="33">
                        <c:v>940.17865229999995</c:v>
                      </c:pt>
                      <c:pt idx="34">
                        <c:v>925.26747779999994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29B5-4289-A72A-0318FFC4B2C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Emissions!$G$24:$G$58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1442.5850468131866</c:v>
                      </c:pt>
                      <c:pt idx="1">
                        <c:v>1436.3869329780216</c:v>
                      </c:pt>
                      <c:pt idx="2">
                        <c:v>1430.1888191428566</c:v>
                      </c:pt>
                      <c:pt idx="3">
                        <c:v>1423.9907053076915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9B5-4289-A72A-0318FFC4B2C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Emissions!$H$24:$H$58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1442.5850468131866</c:v>
                      </c:pt>
                      <c:pt idx="1">
                        <c:v>1436.3869329780216</c:v>
                      </c:pt>
                      <c:pt idx="2">
                        <c:v>1430.1888191428566</c:v>
                      </c:pt>
                      <c:pt idx="3">
                        <c:v>1423.9907053076915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9B5-4289-A72A-0318FFC4B2C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Emissions!$I$24:$I$58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1442.5850468131866</c:v>
                      </c:pt>
                      <c:pt idx="1">
                        <c:v>1436.3869329780216</c:v>
                      </c:pt>
                      <c:pt idx="2">
                        <c:v>1430.1888191428566</c:v>
                      </c:pt>
                      <c:pt idx="3">
                        <c:v>1423.9907053076915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9B5-4289-A72A-0318FFC4B2C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Emissions!$J$24:$J$58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1442.5850468131866</c:v>
                      </c:pt>
                      <c:pt idx="1">
                        <c:v>1436.3869329780216</c:v>
                      </c:pt>
                      <c:pt idx="2">
                        <c:v>1430.1888191428566</c:v>
                      </c:pt>
                      <c:pt idx="3">
                        <c:v>1423.9907053076915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9B5-4289-A72A-0318FFC4B2C7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Emissions!$K$24:$K$58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1442.5850468131866</c:v>
                      </c:pt>
                      <c:pt idx="1">
                        <c:v>1436.3869329780216</c:v>
                      </c:pt>
                      <c:pt idx="2">
                        <c:v>1430.1888191428566</c:v>
                      </c:pt>
                      <c:pt idx="3">
                        <c:v>1423.9907053076915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9B5-4289-A72A-0318FFC4B2C7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6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MMT CO</a:t>
                </a:r>
                <a:r>
                  <a:rPr lang="en-US" sz="1200" b="0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Alt0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(1)'!$B$15:$B$37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(1)'!$J$15:$J$37</c:f>
              <c:numCache>
                <c:formatCode>0.00</c:formatCode>
                <c:ptCount val="23"/>
                <c:pt idx="0">
                  <c:v>5.5487853632564681</c:v>
                </c:pt>
                <c:pt idx="1">
                  <c:v>4.6253041735213092</c:v>
                </c:pt>
                <c:pt idx="2">
                  <c:v>4.2185190425796018</c:v>
                </c:pt>
                <c:pt idx="3">
                  <c:v>4.3528439844863227</c:v>
                </c:pt>
                <c:pt idx="4">
                  <c:v>4.9153617635670264</c:v>
                </c:pt>
                <c:pt idx="5">
                  <c:v>5.868900408704679</c:v>
                </c:pt>
                <c:pt idx="6">
                  <c:v>7.1215129335385541</c:v>
                </c:pt>
                <c:pt idx="7">
                  <c:v>8.7120627204460312</c:v>
                </c:pt>
                <c:pt idx="8">
                  <c:v>10.562553164988435</c:v>
                </c:pt>
                <c:pt idx="9">
                  <c:v>12.664566370027043</c:v>
                </c:pt>
                <c:pt idx="10">
                  <c:v>14.956154610888078</c:v>
                </c:pt>
                <c:pt idx="11">
                  <c:v>17.328771067491704</c:v>
                </c:pt>
                <c:pt idx="12">
                  <c:v>19.758161721896951</c:v>
                </c:pt>
                <c:pt idx="13">
                  <c:v>22.147628461364725</c:v>
                </c:pt>
                <c:pt idx="14">
                  <c:v>24.494416124807007</c:v>
                </c:pt>
                <c:pt idx="15">
                  <c:v>26.737046832805305</c:v>
                </c:pt>
                <c:pt idx="16">
                  <c:v>28.89675384793151</c:v>
                </c:pt>
                <c:pt idx="17">
                  <c:v>30.908718433621935</c:v>
                </c:pt>
                <c:pt idx="18">
                  <c:v>32.787019350528304</c:v>
                </c:pt>
                <c:pt idx="19">
                  <c:v>34.509031643025899</c:v>
                </c:pt>
                <c:pt idx="20">
                  <c:v>36.07361054699296</c:v>
                </c:pt>
                <c:pt idx="21">
                  <c:v>37.511705984248017</c:v>
                </c:pt>
                <c:pt idx="22">
                  <c:v>38.797434075528976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20-46AD-8DE1-6671ECE73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(1)'!$C$15:$C$37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1.001823785</c:v>
                </c:pt>
                <c:pt idx="6">
                  <c:v>1.0771690169999999</c:v>
                </c:pt>
                <c:pt idx="7">
                  <c:v>1.2087242929999999</c:v>
                </c:pt>
                <c:pt idx="8">
                  <c:v>1.2991731849999999</c:v>
                </c:pt>
                <c:pt idx="9">
                  <c:v>1.3975754439999999</c:v>
                </c:pt>
                <c:pt idx="10">
                  <c:v>1.473221374</c:v>
                </c:pt>
                <c:pt idx="11">
                  <c:v>1.5079040930000001</c:v>
                </c:pt>
                <c:pt idx="12">
                  <c:v>1.5428739680000001</c:v>
                </c:pt>
                <c:pt idx="13">
                  <c:v>1.54373516</c:v>
                </c:pt>
                <c:pt idx="14">
                  <c:v>1.550529426</c:v>
                </c:pt>
                <c:pt idx="15">
                  <c:v>1.5357397850000001</c:v>
                </c:pt>
                <c:pt idx="16">
                  <c:v>1.532682879</c:v>
                </c:pt>
                <c:pt idx="17">
                  <c:v>1.5037572400000001</c:v>
                </c:pt>
                <c:pt idx="18">
                  <c:v>1.480767226</c:v>
                </c:pt>
                <c:pt idx="19">
                  <c:v>1.4473268909999999</c:v>
                </c:pt>
                <c:pt idx="20">
                  <c:v>1.4115640519999999</c:v>
                </c:pt>
                <c:pt idx="21">
                  <c:v>1.3866829249999999</c:v>
                </c:pt>
                <c:pt idx="22">
                  <c:v>1.348080905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20-46AD-8DE1-6671ECE73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Radio" firstButton="1" fmlaLink="$S$2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1</xdr:col>
      <xdr:colOff>349251</xdr:colOff>
      <xdr:row>5</xdr:row>
      <xdr:rowOff>67688</xdr:rowOff>
    </xdr:to>
    <xdr:pic>
      <xdr:nvPicPr>
        <xdr:cNvPr id="2" name="Picture 1" descr="MAGIC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863601" cy="861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330201</xdr:colOff>
      <xdr:row>0</xdr:row>
      <xdr:rowOff>104775</xdr:rowOff>
    </xdr:from>
    <xdr:to>
      <xdr:col>3</xdr:col>
      <xdr:colOff>2506808</xdr:colOff>
      <xdr:row>5</xdr:row>
      <xdr:rowOff>22120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9801" y="104775"/>
          <a:ext cx="2787302" cy="80317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528108</xdr:colOff>
      <xdr:row>10</xdr:row>
      <xdr:rowOff>104775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9600" y="1304925"/>
          <a:ext cx="528108" cy="485775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9</a:t>
          </a:r>
        </a:p>
      </xdr:txBody>
    </xdr:sp>
    <xdr:clientData/>
  </xdr:twoCellAnchor>
  <xdr:twoCellAnchor>
    <xdr:from>
      <xdr:col>0</xdr:col>
      <xdr:colOff>609599</xdr:colOff>
      <xdr:row>13</xdr:row>
      <xdr:rowOff>0</xdr:rowOff>
    </xdr:from>
    <xdr:to>
      <xdr:col>1</xdr:col>
      <xdr:colOff>581024</xdr:colOff>
      <xdr:row>15</xdr:row>
      <xdr:rowOff>153450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9599" y="22288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10</a:t>
          </a:r>
        </a:p>
      </xdr:txBody>
    </xdr:sp>
    <xdr:clientData/>
  </xdr:twoCellAnchor>
  <xdr:twoCellAnchor>
    <xdr:from>
      <xdr:col>0</xdr:col>
      <xdr:colOff>609599</xdr:colOff>
      <xdr:row>17</xdr:row>
      <xdr:rowOff>76200</xdr:rowOff>
    </xdr:from>
    <xdr:to>
      <xdr:col>1</xdr:col>
      <xdr:colOff>581024</xdr:colOff>
      <xdr:row>20</xdr:row>
      <xdr:rowOff>39150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9599" y="30670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11</a:t>
          </a:r>
        </a:p>
      </xdr:txBody>
    </xdr:sp>
    <xdr:clientData/>
  </xdr:twoCellAnchor>
  <xdr:twoCellAnchor>
    <xdr:from>
      <xdr:col>9</xdr:col>
      <xdr:colOff>9524</xdr:colOff>
      <xdr:row>7</xdr:row>
      <xdr:rowOff>19050</xdr:rowOff>
    </xdr:from>
    <xdr:to>
      <xdr:col>9</xdr:col>
      <xdr:colOff>590549</xdr:colOff>
      <xdr:row>9</xdr:row>
      <xdr:rowOff>172500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429374" y="11334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12</a:t>
          </a:r>
        </a:p>
      </xdr:txBody>
    </xdr:sp>
    <xdr:clientData/>
  </xdr:twoCellAnchor>
  <xdr:twoCellAnchor editAs="oneCell">
    <xdr:from>
      <xdr:col>10</xdr:col>
      <xdr:colOff>28575</xdr:colOff>
      <xdr:row>8</xdr:row>
      <xdr:rowOff>9525</xdr:rowOff>
    </xdr:from>
    <xdr:to>
      <xdr:col>13</xdr:col>
      <xdr:colOff>504825</xdr:colOff>
      <xdr:row>12</xdr:row>
      <xdr:rowOff>69204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314450"/>
          <a:ext cx="2305050" cy="786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9524</xdr:colOff>
      <xdr:row>12</xdr:row>
      <xdr:rowOff>123825</xdr:rowOff>
    </xdr:from>
    <xdr:to>
      <xdr:col>9</xdr:col>
      <xdr:colOff>590549</xdr:colOff>
      <xdr:row>15</xdr:row>
      <xdr:rowOff>86775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429374" y="21621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xdr:twoCellAnchor>
    <xdr:from>
      <xdr:col>9</xdr:col>
      <xdr:colOff>9524</xdr:colOff>
      <xdr:row>17</xdr:row>
      <xdr:rowOff>9525</xdr:rowOff>
    </xdr:from>
    <xdr:to>
      <xdr:col>9</xdr:col>
      <xdr:colOff>590549</xdr:colOff>
      <xdr:row>19</xdr:row>
      <xdr:rowOff>162975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29374" y="30003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123825</xdr:rowOff>
        </xdr:from>
        <xdr:to>
          <xdr:col>12</xdr:col>
          <xdr:colOff>180975</xdr:colOff>
          <xdr:row>24</xdr:row>
          <xdr:rowOff>85725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Select Below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561975</xdr:colOff>
      <xdr:row>21</xdr:row>
      <xdr:rowOff>115015</xdr:rowOff>
    </xdr:from>
    <xdr:to>
      <xdr:col>12</xdr:col>
      <xdr:colOff>142875</xdr:colOff>
      <xdr:row>22</xdr:row>
      <xdr:rowOff>115015</xdr:rowOff>
    </xdr:to>
    <xdr:pic>
      <xdr:nvPicPr>
        <xdr:cNvPr id="19" name="Picture 18" descr="http://bryjo.com/wp-content/uploads/2012/06/red-flags-bryjo-300x300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386786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27</xdr:row>
      <xdr:rowOff>30480</xdr:rowOff>
    </xdr:from>
    <xdr:to>
      <xdr:col>11</xdr:col>
      <xdr:colOff>571500</xdr:colOff>
      <xdr:row>30</xdr:row>
      <xdr:rowOff>68580</xdr:rowOff>
    </xdr:to>
    <xdr:sp macro="" textlink="">
      <xdr:nvSpPr>
        <xdr:cNvPr id="20" name="Down Arrow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772400" y="4739640"/>
          <a:ext cx="571500" cy="586740"/>
        </a:xfrm>
        <a:prstGeom prst="down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endParaRPr lang="en-US" sz="1600" b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561975</xdr:colOff>
          <xdr:row>34</xdr:row>
          <xdr:rowOff>104775</xdr:rowOff>
        </xdr:from>
        <xdr:to>
          <xdr:col>11</xdr:col>
          <xdr:colOff>228600</xdr:colOff>
          <xdr:row>36</xdr:row>
          <xdr:rowOff>123825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Tables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34</xdr:row>
          <xdr:rowOff>104775</xdr:rowOff>
        </xdr:from>
        <xdr:to>
          <xdr:col>13</xdr:col>
          <xdr:colOff>85725</xdr:colOff>
          <xdr:row>36</xdr:row>
          <xdr:rowOff>142875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Graphs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21</xdr:row>
          <xdr:rowOff>76200</xdr:rowOff>
        </xdr:from>
        <xdr:to>
          <xdr:col>12</xdr:col>
          <xdr:colOff>9525</xdr:colOff>
          <xdr:row>22</xdr:row>
          <xdr:rowOff>104775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MAGICC6 Results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22</xdr:row>
          <xdr:rowOff>180975</xdr:rowOff>
        </xdr:from>
        <xdr:to>
          <xdr:col>12</xdr:col>
          <xdr:colOff>66675</xdr:colOff>
          <xdr:row>24</xdr:row>
          <xdr:rowOff>9525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ICF SLR Module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13</xdr:row>
          <xdr:rowOff>66675</xdr:rowOff>
        </xdr:from>
        <xdr:to>
          <xdr:col>13</xdr:col>
          <xdr:colOff>371475</xdr:colOff>
          <xdr:row>16</xdr:row>
          <xdr:rowOff>104775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Process MAGICC Results!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340178</xdr:colOff>
      <xdr:row>1</xdr:row>
      <xdr:rowOff>27214</xdr:rowOff>
    </xdr:from>
    <xdr:to>
      <xdr:col>12</xdr:col>
      <xdr:colOff>227239</xdr:colOff>
      <xdr:row>30</xdr:row>
      <xdr:rowOff>23359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340178</xdr:colOff>
      <xdr:row>1</xdr:row>
      <xdr:rowOff>27214</xdr:rowOff>
    </xdr:from>
    <xdr:to>
      <xdr:col>24</xdr:col>
      <xdr:colOff>454478</xdr:colOff>
      <xdr:row>28</xdr:row>
      <xdr:rowOff>99786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108856</xdr:colOff>
      <xdr:row>1</xdr:row>
      <xdr:rowOff>27214</xdr:rowOff>
    </xdr:from>
    <xdr:to>
      <xdr:col>36</xdr:col>
      <xdr:colOff>608239</xdr:colOff>
      <xdr:row>30</xdr:row>
      <xdr:rowOff>23359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141514</xdr:colOff>
      <xdr:row>1</xdr:row>
      <xdr:rowOff>16328</xdr:rowOff>
    </xdr:from>
    <xdr:to>
      <xdr:col>49</xdr:col>
      <xdr:colOff>255814</xdr:colOff>
      <xdr:row>28</xdr:row>
      <xdr:rowOff>88900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50</xdr:col>
      <xdr:colOff>0</xdr:colOff>
      <xdr:row>2</xdr:row>
      <xdr:rowOff>0</xdr:rowOff>
    </xdr:from>
    <xdr:to>
      <xdr:col>63</xdr:col>
      <xdr:colOff>254000</xdr:colOff>
      <xdr:row>29</xdr:row>
      <xdr:rowOff>68036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381000</xdr:colOff>
      <xdr:row>2</xdr:row>
      <xdr:rowOff>4989</xdr:rowOff>
    </xdr:from>
    <xdr:to>
      <xdr:col>78</xdr:col>
      <xdr:colOff>0</xdr:colOff>
      <xdr:row>29</xdr:row>
      <xdr:rowOff>108857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78</xdr:col>
      <xdr:colOff>533399</xdr:colOff>
      <xdr:row>1</xdr:row>
      <xdr:rowOff>146503</xdr:rowOff>
    </xdr:from>
    <xdr:to>
      <xdr:col>90</xdr:col>
      <xdr:colOff>257174</xdr:colOff>
      <xdr:row>25</xdr:row>
      <xdr:rowOff>50347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63</xdr:col>
      <xdr:colOff>444500</xdr:colOff>
      <xdr:row>30</xdr:row>
      <xdr:rowOff>12700</xdr:rowOff>
    </xdr:from>
    <xdr:to>
      <xdr:col>78</xdr:col>
      <xdr:colOff>63500</xdr:colOff>
      <xdr:row>57</xdr:row>
      <xdr:rowOff>116568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17</xdr:row>
      <xdr:rowOff>180975</xdr:rowOff>
    </xdr:from>
    <xdr:to>
      <xdr:col>6</xdr:col>
      <xdr:colOff>0</xdr:colOff>
      <xdr:row>19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724150" y="3848100"/>
          <a:ext cx="47434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17% below 2005 = 476.2 MMTCO2</a:t>
          </a:r>
        </a:p>
      </xdr:txBody>
    </xdr:sp>
    <xdr:clientData/>
  </xdr:twoCellAnchor>
  <xdr:twoCellAnchor>
    <xdr:from>
      <xdr:col>1</xdr:col>
      <xdr:colOff>66675</xdr:colOff>
      <xdr:row>14</xdr:row>
      <xdr:rowOff>85725</xdr:rowOff>
    </xdr:from>
    <xdr:to>
      <xdr:col>6</xdr:col>
      <xdr:colOff>0</xdr:colOff>
      <xdr:row>16</xdr:row>
      <xdr:rowOff>18825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743200" y="3181350"/>
          <a:ext cx="4724400" cy="3141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latin typeface="Calibri"/>
            </a:rPr>
            <a:t>Note: 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 emissions for MD/HD vehicles  in 2005 are 517.8 MMTCO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. 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CAFE4/Shared%20Documents/MAGICC6/CAFE6/MAGICC/Interpolation_11.14.2022_SSP1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Directions"/>
      <sheetName val="Changelog"/>
      <sheetName val="ListofScenarios"/>
      <sheetName val="REF"/>
      <sheetName val="SSP126"/>
      <sheetName val="SSP245"/>
      <sheetName val="OtherScenario"/>
      <sheetName val="SSP370"/>
      <sheetName val="REF Data"/>
      <sheetName val="Conversions+"/>
      <sheetName val="Tables"/>
      <sheetName val="REF Fuel"/>
      <sheetName val="REF 2005"/>
      <sheetName val="GHG emissions totals"/>
      <sheetName val="nonGHG emissions totals"/>
      <sheetName val="EPA GHG Data"/>
      <sheetName val="EPA nonGHG Data"/>
      <sheetName val="Emissions (1)"/>
      <sheetName val="MAGICC (1)"/>
      <sheetName val="Emissions (2)"/>
      <sheetName val="MAGICC (2)"/>
      <sheetName val="Emissions (3)"/>
      <sheetName val="MAGICC (3)"/>
      <sheetName val="Emissions (4)"/>
      <sheetName val="MAGICC (4)"/>
      <sheetName val="Emissions (5)"/>
      <sheetName val="MAGICC (5)"/>
      <sheetName val="Emissions (6)"/>
      <sheetName val="MAGICC (6)"/>
      <sheetName val="Emissions (7)"/>
      <sheetName val="MAGICC (7)"/>
      <sheetName val="Emissions (8)"/>
      <sheetName val="MAGICC (8)"/>
      <sheetName val="Emissions (9)"/>
      <sheetName val="MAGICC (9)"/>
      <sheetName val="Emissions (10)"/>
      <sheetName val="MAGICC (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C10">
            <v>70600</v>
          </cell>
          <cell r="D10">
            <v>0</v>
          </cell>
          <cell r="E10">
            <v>0</v>
          </cell>
        </row>
        <row r="11">
          <cell r="C11">
            <v>70300</v>
          </cell>
          <cell r="D11">
            <v>300</v>
          </cell>
          <cell r="E11">
            <v>5.7343093096362897E-5</v>
          </cell>
          <cell r="F11">
            <v>4.24929178470255E-3</v>
          </cell>
        </row>
        <row r="12">
          <cell r="C12">
            <v>69400</v>
          </cell>
          <cell r="D12">
            <v>1200</v>
          </cell>
          <cell r="E12">
            <v>2.2937237238545159E-4</v>
          </cell>
          <cell r="F12">
            <v>1.69971671388102E-2</v>
          </cell>
        </row>
        <row r="13">
          <cell r="C13">
            <v>61600</v>
          </cell>
          <cell r="D13">
            <v>9000</v>
          </cell>
          <cell r="E13">
            <v>1.7202927928908868E-3</v>
          </cell>
          <cell r="F13">
            <v>0.12747875354107649</v>
          </cell>
        </row>
        <row r="30">
          <cell r="C30">
            <v>1806.4667999014434</v>
          </cell>
          <cell r="D30">
            <v>1806.4667999014434</v>
          </cell>
          <cell r="E30">
            <v>1806.4667999014434</v>
          </cell>
          <cell r="F30">
            <v>1806.4667999014434</v>
          </cell>
        </row>
        <row r="31">
          <cell r="C31">
            <v>1720.700567267128</v>
          </cell>
          <cell r="D31">
            <v>1720.700567267128</v>
          </cell>
          <cell r="E31">
            <v>1720.700567267128</v>
          </cell>
          <cell r="F31">
            <v>1720.700567267128</v>
          </cell>
        </row>
        <row r="32">
          <cell r="C32">
            <v>1045.4420543374799</v>
          </cell>
          <cell r="D32">
            <v>1035.29768095756</v>
          </cell>
          <cell r="E32">
            <v>1025.9936670254001</v>
          </cell>
          <cell r="F32">
            <v>903.10590984223995</v>
          </cell>
        </row>
        <row r="33">
          <cell r="C33">
            <v>729.63144344166301</v>
          </cell>
          <cell r="D33">
            <v>727.60234000710659</v>
          </cell>
          <cell r="E33">
            <v>713.65406734349165</v>
          </cell>
          <cell r="F33">
            <v>597.2272166237608</v>
          </cell>
        </row>
        <row r="34">
          <cell r="C34">
            <v>724.48573725349013</v>
          </cell>
          <cell r="D34">
            <v>722.47094401648963</v>
          </cell>
          <cell r="E34">
            <v>708.62104117178217</v>
          </cell>
          <cell r="F34">
            <v>593.01528769450556</v>
          </cell>
        </row>
        <row r="35">
          <cell r="C35">
            <v>673.83753852290965</v>
          </cell>
          <cell r="D35">
            <v>671.96359781484375</v>
          </cell>
          <cell r="E35">
            <v>659.08193022392686</v>
          </cell>
          <cell r="F35">
            <v>551.55807936451731</v>
          </cell>
        </row>
        <row r="38">
          <cell r="C38">
            <v>61.051882003935575</v>
          </cell>
          <cell r="D38">
            <v>61.051882003935575</v>
          </cell>
          <cell r="E38">
            <v>61.051882003935575</v>
          </cell>
          <cell r="F38">
            <v>61.051882003935575</v>
          </cell>
        </row>
        <row r="39">
          <cell r="C39">
            <v>58.404628781257628</v>
          </cell>
          <cell r="D39">
            <v>58.404628781257628</v>
          </cell>
          <cell r="E39">
            <v>58.404628781257628</v>
          </cell>
          <cell r="F39">
            <v>58.404628781257628</v>
          </cell>
        </row>
        <row r="40">
          <cell r="C40">
            <v>38.808710678693501</v>
          </cell>
          <cell r="D40">
            <v>38.514851877025997</v>
          </cell>
          <cell r="E40">
            <v>38.249895292099495</v>
          </cell>
          <cell r="F40">
            <v>34.898183815737745</v>
          </cell>
        </row>
        <row r="41">
          <cell r="C41">
            <v>30.02318758897545</v>
          </cell>
          <cell r="D41">
            <v>29.946500920735055</v>
          </cell>
          <cell r="E41">
            <v>29.545787105303575</v>
          </cell>
          <cell r="F41">
            <v>26.38536780726022</v>
          </cell>
        </row>
        <row r="42">
          <cell r="C42">
            <v>29.81144986364313</v>
          </cell>
          <cell r="D42">
            <v>29.73530402607399</v>
          </cell>
          <cell r="E42">
            <v>29.337416234079789</v>
          </cell>
          <cell r="F42">
            <v>26.199285708382167</v>
          </cell>
        </row>
        <row r="43">
          <cell r="C43">
            <v>27.727356058201902</v>
          </cell>
          <cell r="D43">
            <v>27.656533513163424</v>
          </cell>
          <cell r="E43">
            <v>27.286461727648248</v>
          </cell>
          <cell r="F43">
            <v>24.367715311720108</v>
          </cell>
        </row>
        <row r="46">
          <cell r="C46">
            <v>22.359439601981521</v>
          </cell>
          <cell r="D46">
            <v>22.359439601981521</v>
          </cell>
          <cell r="E46">
            <v>22.359439601981521</v>
          </cell>
          <cell r="F46">
            <v>22.359439601981521</v>
          </cell>
        </row>
        <row r="47">
          <cell r="C47">
            <v>20.771497859248161</v>
          </cell>
          <cell r="D47">
            <v>20.771497859248161</v>
          </cell>
          <cell r="E47">
            <v>20.771497859248161</v>
          </cell>
          <cell r="F47">
            <v>20.771497859248161</v>
          </cell>
        </row>
        <row r="48">
          <cell r="C48">
            <v>10.84736729488862</v>
          </cell>
          <cell r="D48">
            <v>10.729005469850321</v>
          </cell>
          <cell r="E48">
            <v>10.612620592221624</v>
          </cell>
          <cell r="F48">
            <v>9.0724519677143771</v>
          </cell>
        </row>
        <row r="49">
          <cell r="C49">
            <v>7.165523145329888</v>
          </cell>
          <cell r="D49">
            <v>7.1408385717187173</v>
          </cell>
          <cell r="E49">
            <v>6.9607500933936706</v>
          </cell>
          <cell r="F49">
            <v>5.5047511138896601</v>
          </cell>
        </row>
        <row r="50">
          <cell r="C50">
            <v>7.1149884855069727</v>
          </cell>
          <cell r="D50">
            <v>7.0904779991892237</v>
          </cell>
          <cell r="E50">
            <v>6.9116595900280942</v>
          </cell>
          <cell r="F50">
            <v>5.465929004281171</v>
          </cell>
        </row>
        <row r="51">
          <cell r="C51">
            <v>6.6175855246897299</v>
          </cell>
          <cell r="D51">
            <v>6.5947885461999123</v>
          </cell>
          <cell r="E51">
            <v>6.4284711841376661</v>
          </cell>
          <cell r="F51">
            <v>5.0838104279989578</v>
          </cell>
        </row>
        <row r="55">
          <cell r="C55">
            <v>1889.8781215073604</v>
          </cell>
          <cell r="D55">
            <v>1889.8781215073604</v>
          </cell>
          <cell r="E55">
            <v>1889.8781215073604</v>
          </cell>
          <cell r="F55">
            <v>1889.8781215073604</v>
          </cell>
        </row>
        <row r="56">
          <cell r="C56">
            <v>1799.8766939076338</v>
          </cell>
          <cell r="D56">
            <v>1799.8766939076338</v>
          </cell>
          <cell r="E56">
            <v>1799.8766939076338</v>
          </cell>
          <cell r="F56">
            <v>1799.8766939076338</v>
          </cell>
        </row>
        <row r="57">
          <cell r="C57">
            <v>1095.098132311062</v>
          </cell>
          <cell r="D57">
            <v>1084.5415383044365</v>
          </cell>
          <cell r="E57">
            <v>1074.8561829097214</v>
          </cell>
          <cell r="F57">
            <v>947.07654562569212</v>
          </cell>
        </row>
        <row r="58">
          <cell r="C58">
            <v>766.82015417596836</v>
          </cell>
          <cell r="D58">
            <v>764.68967949956038</v>
          </cell>
          <cell r="E58">
            <v>750.16060454218893</v>
          </cell>
          <cell r="F58">
            <v>629.1173355449107</v>
          </cell>
        </row>
        <row r="59">
          <cell r="C59">
            <v>761.41217560264022</v>
          </cell>
          <cell r="D59">
            <v>759.29672604175289</v>
          </cell>
          <cell r="E59">
            <v>744.87011699589004</v>
          </cell>
          <cell r="F59">
            <v>624.68050240716889</v>
          </cell>
        </row>
        <row r="60">
          <cell r="C60">
            <v>708.18248010580123</v>
          </cell>
          <cell r="D60">
            <v>706.214919874207</v>
          </cell>
          <cell r="E60">
            <v>692.79686313571278</v>
          </cell>
          <cell r="F60">
            <v>581.00960510423636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26" xr16:uid="{561D139F-B50D-4528-9C8A-7343B87A3542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1" xr16:uid="{00000000-0016-0000-2800-000083010000}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28" xr16:uid="{7B987EC5-1D97-4F44-B59C-B0E00B78AB82}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59" xr16:uid="{3D7441B9-98B3-4180-A095-81D08DA1FD71}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90" xr16:uid="{00000000-0016-0000-2900-000092010000}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03" xr16:uid="{00000000-0016-0000-2900-00009C010000}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8" xr16:uid="{6277F922-32C6-464C-BD34-2C5AAD98B3CC}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4" connectionId="79" xr16:uid="{FB66CE86-05AD-4000-9061-3F4B8B8BBC6D}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85" xr16:uid="{00000000-0016-0000-2900-000097010000}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76" xr16:uid="{7D26282D-BDBB-4940-999B-058D3ED145F5}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49" xr16:uid="{85811145-A5CA-4D2B-946F-8BB6E6BF2A63}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0" connectionId="52" xr16:uid="{40828666-F595-4433-92D7-3C8959375D78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13" xr16:uid="{4BDCC948-77FE-4DAE-9862-31A714069F03}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35" xr16:uid="{56CB9F62-41C9-4A50-96BB-AF70ED7BA9CA}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84" xr16:uid="{00000000-0016-0000-2900-000099010000}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92" xr16:uid="{00000000-0016-0000-2900-0000A0010000}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110" xr16:uid="{73A52D7E-01E7-4974-BD34-92BDF009586A}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51" xr16:uid="{6905055A-2A85-429A-B562-B32AF6FE344E}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99" xr16:uid="{82AD6431-E8DB-437A-9E18-120FA17D3CB1}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121" xr16:uid="{AED9428F-3E89-40C1-AB9D-EF3E97320F29}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108" xr16:uid="{00000000-0016-0000-2900-00009D010000}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54" xr16:uid="{8A6C9562-E241-4B57-B574-7C4108EECF68}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23" xr16:uid="{06A8C688-2552-4A39-8E95-5EF9894524D6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34" xr16:uid="{00000000-0016-0000-2800-00007D010000}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107" xr16:uid="{00000000-0016-0000-2900-000091010000}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31" xr16:uid="{E47E190F-7C24-4235-A4FD-3E27B0B278D4}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69" xr16:uid="{18C7B92A-4283-49C0-A3F7-9523138404BC}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97" xr16:uid="{FE9670C8-64D9-40C2-9EE5-D2907484FD5E}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61" xr16:uid="{388EB8A6-FD7C-42E8-9BAD-51E88AB32706}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106" xr16:uid="{00000000-0016-0000-2900-00009A010000}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64" xr16:uid="{51102AE3-13E3-46F3-8A46-7EDDAEF473A9}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137" xr16:uid="{30B57D73-6ED2-4608-BAA5-416E5BC9CD7D}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86" xr16:uid="{00000000-0016-0000-2900-000095010000}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94" xr16:uid="{00000000-0016-0000-2900-00009F010000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35" xr16:uid="{00000000-0016-0000-2800-000089010000}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74" xr16:uid="{C4B2BD41-117A-411F-BCA2-1DAF6C7C96C1}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60" xr16:uid="{FB651A49-C21D-452B-B0A2-A4AD8F151B7A}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57" xr16:uid="{9E09286C-24A0-4685-B304-A668DA7579E0}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102" xr16:uid="{BEDF4E84-273C-45B8-B7DD-0D20838C1C89}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101" xr16:uid="{080A2B6A-32B3-42A2-9AEF-F80CB02C91FC}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63" xr16:uid="{B71178D0-ACBA-42C0-99BF-600E8C8A79F3}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77" xr16:uid="{29EC7862-2984-4891-BC83-4E5B4A972575}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71" xr16:uid="{B9E6E732-A998-43FA-8B22-5625E3F98638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8" xr16:uid="{5720F337-DB18-43F3-BFB3-1B50D0C76F17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23" xr16:uid="{1113C040-5E01-4D2A-973C-826652DFB559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13" xr16:uid="{F2049C97-E788-47B0-9271-C125CA01BA9C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33" xr16:uid="{00000000-0016-0000-2800-00007F010000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29" xr16:uid="{B8A36B12-660C-4142-889C-5501EEDC2697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11" xr16:uid="{77DAB6BD-7710-4D82-A3A8-E9A74BFD6B0F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11" xr16:uid="{0B1869B9-77B6-45D3-BABE-97DBA68C311B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7" xr16:uid="{8FB13D43-1B31-482B-B87C-B61C8C6018C4}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14" xr16:uid="{583FD810-AAEE-41C3-85FD-6018DBB1B777}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133" xr16:uid="{02A53E42-1B8A-4ED7-8152-41C6BBFE6E29}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15" xr16:uid="{A40F5572-9708-4741-B27C-1EBCC1A3668E}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120" xr16:uid="{E6C896EF-1D76-4A98-8F3C-AFB2184795DC}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45" xr16:uid="{00000000-0016-0000-2800-000088010000}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83" xr16:uid="{00000000-0016-0000-2800-00008A010000}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32" xr16:uid="{A399B377-4AEF-4D4A-A7E9-F37FC4DACAA2}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25" xr16:uid="{7A408BE7-0C26-4EC8-AE93-C65B7DA45D66}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3" xr16:uid="{2311CB64-8451-4F10-9355-7B919F1C62AB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12" xr16:uid="{AA8A5871-826E-4BDF-98AC-77EA0B88A9BD}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16" xr16:uid="{451D0E8D-ABBD-45F9-9892-25D9A617F739}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39" xr16:uid="{00000000-0016-0000-2800-00008C010000}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56" xr16:uid="{00000000-0016-0000-2800-00008B010000}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4" xr16:uid="{C853C16E-5334-42E8-811C-D18EC47AF06B}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43" xr16:uid="{ECEE7666-5AE0-4907-B011-CEC2066F1D3D}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2" xr16:uid="{00000000-0016-0000-2800-000085010000}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27" xr16:uid="{A9C2454A-51BB-4FB3-BD71-BBC35F2B0611}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24" xr16:uid="{00DA7EEE-EDAC-43B7-9121-B8B54C4F2CCF}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41" xr16:uid="{B25D7CC3-9DC7-4780-9898-6D4472438A30}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82" xr16:uid="{00000000-0016-0000-2800-00008E01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5" xr16:uid="{620D7755-AB18-4946-9E24-9527A0E4823B}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7" xr16:uid="{6E76D474-BA99-4A02-9CF6-B5E9D0995997}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2" xr16:uid="{8EBEC75B-CDDF-4727-B5F0-1F477819D8E7}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7" xr16:uid="{3C3D21D2-28EC-4B48-8B25-2DBCB94DA9A6}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16" xr16:uid="{CE43AAA0-6FFB-4E0B-8E45-8E4B9AC91267}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78" xr16:uid="{00000000-0016-0000-2800-00007E010000}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134" xr16:uid="{C34CE352-F7FD-4D1C-BB1F-853D32F1CEEA}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9" xr16:uid="{18356A01-74C3-4BD8-85FF-6F6EEA0B2ED1}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38" xr16:uid="{00000000-0016-0000-2800-00008D010000}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30" xr16:uid="{00000000-0016-0000-2800-000086010000}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46" xr16:uid="{F5DEB1D1-A23A-42BB-AA0D-C2FCBBD4387A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42" xr16:uid="{EC7FED70-438E-4E60-BBD1-0C8CF01A2127}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10" xr16:uid="{529E62F2-C584-48AD-B3D8-2DD47D05AA64}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28" xr16:uid="{38B49AFE-E47D-44AF-B952-13FD2397662C}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36" xr16:uid="{00000000-0016-0000-2800-000084010000}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12" xr16:uid="{EF54F247-2D44-4B2E-8B19-0951E06B1362}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1" xr16:uid="{8717066A-789C-4068-BC2F-8F0C5620ADD5}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81" xr16:uid="{00000000-0016-0000-2800-000080010000}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15" xr16:uid="{EAABFF5B-DF02-4C26-9AD2-010B6F7B59AE}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80" xr16:uid="{00000000-0016-0000-2800-000087010000}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130" xr16:uid="{1EA57D95-F183-4BC7-BB63-CAF6CB114513}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3" connectionId="109" xr16:uid="{5289E19B-9E56-42EB-9841-CF2E94C53654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37" xr16:uid="{00000000-0016-0000-2800-000082010000}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17" xr16:uid="{584A00FC-4630-4CFF-9328-B251A5ED537C}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14" xr16:uid="{3385712C-89B3-4147-BBB4-E9126DBCCB8E}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40" xr16:uid="{00000000-0016-0000-2800-00007C010000}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7" connectionId="21" xr16:uid="{CBFA56F5-4A82-41B4-9EB3-408BCC0B229E}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67" xr16:uid="{00000000-0016-0000-2800-000081010000}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9" xr16:uid="{C43C81E7-B2E4-4238-BEBF-D4240095B8FA}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19" xr16:uid="{9E8DBB4D-2C5D-4686-9624-94CF19F1A889}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118" xr16:uid="{6B2F8E2C-BD57-4975-9275-CBED36276702}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22" xr16:uid="{ADA4B3F7-8C80-4141-A5A9-4B10DA9901A3}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20" xr16:uid="{37886AD1-E31A-4ECE-9CCE-1A65A349AC53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" xr16:uid="{894B6614-496D-44BA-B256-C662320FCECB}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25" xr16:uid="{8AD15C60-6FDC-46B2-9FC9-9FC69880C7C1}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36" xr16:uid="{C75AE2D8-0B0F-44E2-B63F-D9FBEE96C77E}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98" xr16:uid="{693C4DA8-366E-43C3-AAF9-98DC522EE468}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88" xr16:uid="{00000000-0016-0000-2900-000096010000}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58" xr16:uid="{60248F4D-9DB1-4E06-9D77-FB492FEED41F}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22" xr16:uid="{90F9C632-9F89-4F83-993B-4748F646E92E}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93" xr16:uid="{00000000-0016-0000-2900-00009E010000}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100" xr16:uid="{829E7F7B-A93B-4A83-9333-C897EB96CA24}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65" xr16:uid="{DFAB2936-37D3-4EFF-8928-A2335F613D7E}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87" xr16:uid="{00000000-0016-0000-2900-000094010000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6" xr16:uid="{7C3CBD73-4720-430D-8352-E1D2561D29DE}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04" xr16:uid="{00000000-0016-0000-2900-00008F010000}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66" xr16:uid="{F9DBB694-C805-40B4-ADC4-19DB9FCA0952}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70" xr16:uid="{5D491A40-3114-4EDD-A536-9314F5D1ED5E}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4" connectionId="68" xr16:uid="{4324BC56-65B8-47AF-9846-27A2107938C8}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73" xr16:uid="{AEC1E1BD-D76F-4991-9997-98A7E0F858BD}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75" xr16:uid="{214AB54F-4254-4164-B52D-4EE5AE058671}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26" xr16:uid="{19368A24-EAFC-4191-850D-83A68B6E7A2D}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124" xr16:uid="{E07F017B-ED57-463B-9F47-5FC0029D44CE}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55" xr16:uid="{80634195-589B-4E47-B9E8-07E44AE538C9}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29" xr16:uid="{C72B8114-7472-43A6-B073-E6C373088FF9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44" xr16:uid="{A5551BE5-7AE0-44E9-AEE4-5626BFF28A13}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91" xr16:uid="{00000000-0016-0000-2900-000093010000}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95" xr16:uid="{00000000-0016-0000-2900-0000A1010000}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62" xr16:uid="{245079A4-54E0-46DA-B29F-E6FC44B7DAE0}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05" xr16:uid="{00000000-0016-0000-2900-00009B010000}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72" xr16:uid="{BDD19FB4-472F-4335-9A71-7A5A34713C98}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50" xr16:uid="{C04707FB-3EC9-4328-9ED0-A168FF6E1C73}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89" xr16:uid="{00000000-0016-0000-2900-000090010000}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96" xr16:uid="{00000000-0016-0000-2900-000098010000}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53" xr16:uid="{FB64A368-C839-41C2-9603-5AB2CB64BB6B}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27" xr16:uid="{D98351CA-2CC4-48FE-A65A-E8D3328E2C4B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3.xml"/><Relationship Id="rId18" Type="http://schemas.openxmlformats.org/officeDocument/2006/relationships/queryTable" Target="../queryTables/queryTable18.xml"/><Relationship Id="rId26" Type="http://schemas.openxmlformats.org/officeDocument/2006/relationships/queryTable" Target="../queryTables/queryTable26.xml"/><Relationship Id="rId39" Type="http://schemas.openxmlformats.org/officeDocument/2006/relationships/queryTable" Target="../queryTables/queryTable39.xml"/><Relationship Id="rId21" Type="http://schemas.openxmlformats.org/officeDocument/2006/relationships/queryTable" Target="../queryTables/queryTable21.xml"/><Relationship Id="rId34" Type="http://schemas.openxmlformats.org/officeDocument/2006/relationships/queryTable" Target="../queryTables/queryTable34.xml"/><Relationship Id="rId42" Type="http://schemas.openxmlformats.org/officeDocument/2006/relationships/queryTable" Target="../queryTables/queryTable42.xml"/><Relationship Id="rId47" Type="http://schemas.openxmlformats.org/officeDocument/2006/relationships/queryTable" Target="../queryTables/queryTable47.xml"/><Relationship Id="rId50" Type="http://schemas.openxmlformats.org/officeDocument/2006/relationships/queryTable" Target="../queryTables/queryTable50.xml"/><Relationship Id="rId55" Type="http://schemas.openxmlformats.org/officeDocument/2006/relationships/queryTable" Target="../queryTables/queryTable55.xml"/><Relationship Id="rId63" Type="http://schemas.openxmlformats.org/officeDocument/2006/relationships/queryTable" Target="../queryTables/queryTable63.xml"/><Relationship Id="rId68" Type="http://schemas.openxmlformats.org/officeDocument/2006/relationships/queryTable" Target="../queryTables/queryTable68.xml"/><Relationship Id="rId7" Type="http://schemas.openxmlformats.org/officeDocument/2006/relationships/queryTable" Target="../queryTables/queryTable7.xml"/><Relationship Id="rId2" Type="http://schemas.openxmlformats.org/officeDocument/2006/relationships/queryTable" Target="../queryTables/queryTable2.xml"/><Relationship Id="rId16" Type="http://schemas.openxmlformats.org/officeDocument/2006/relationships/queryTable" Target="../queryTables/queryTable16.xml"/><Relationship Id="rId29" Type="http://schemas.openxmlformats.org/officeDocument/2006/relationships/queryTable" Target="../queryTables/queryTable29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11" Type="http://schemas.openxmlformats.org/officeDocument/2006/relationships/queryTable" Target="../queryTables/queryTable11.xml"/><Relationship Id="rId24" Type="http://schemas.openxmlformats.org/officeDocument/2006/relationships/queryTable" Target="../queryTables/queryTable24.xml"/><Relationship Id="rId32" Type="http://schemas.openxmlformats.org/officeDocument/2006/relationships/queryTable" Target="../queryTables/queryTable32.xml"/><Relationship Id="rId37" Type="http://schemas.openxmlformats.org/officeDocument/2006/relationships/queryTable" Target="../queryTables/queryTable37.xml"/><Relationship Id="rId40" Type="http://schemas.openxmlformats.org/officeDocument/2006/relationships/queryTable" Target="../queryTables/queryTable40.xml"/><Relationship Id="rId45" Type="http://schemas.openxmlformats.org/officeDocument/2006/relationships/queryTable" Target="../queryTables/queryTable45.xml"/><Relationship Id="rId53" Type="http://schemas.openxmlformats.org/officeDocument/2006/relationships/queryTable" Target="../queryTables/queryTable53.xml"/><Relationship Id="rId58" Type="http://schemas.openxmlformats.org/officeDocument/2006/relationships/queryTable" Target="../queryTables/queryTable58.xml"/><Relationship Id="rId66" Type="http://schemas.openxmlformats.org/officeDocument/2006/relationships/queryTable" Target="../queryTables/queryTable66.xml"/><Relationship Id="rId5" Type="http://schemas.openxmlformats.org/officeDocument/2006/relationships/queryTable" Target="../queryTables/queryTable5.xml"/><Relationship Id="rId15" Type="http://schemas.openxmlformats.org/officeDocument/2006/relationships/queryTable" Target="../queryTables/queryTable15.xml"/><Relationship Id="rId23" Type="http://schemas.openxmlformats.org/officeDocument/2006/relationships/queryTable" Target="../queryTables/queryTable23.xml"/><Relationship Id="rId28" Type="http://schemas.openxmlformats.org/officeDocument/2006/relationships/queryTable" Target="../queryTables/queryTable28.xml"/><Relationship Id="rId36" Type="http://schemas.openxmlformats.org/officeDocument/2006/relationships/queryTable" Target="../queryTables/queryTable36.xml"/><Relationship Id="rId49" Type="http://schemas.openxmlformats.org/officeDocument/2006/relationships/queryTable" Target="../queryTables/queryTable49.xml"/><Relationship Id="rId57" Type="http://schemas.openxmlformats.org/officeDocument/2006/relationships/queryTable" Target="../queryTables/queryTable57.xml"/><Relationship Id="rId61" Type="http://schemas.openxmlformats.org/officeDocument/2006/relationships/queryTable" Target="../queryTables/queryTable61.xml"/><Relationship Id="rId10" Type="http://schemas.openxmlformats.org/officeDocument/2006/relationships/queryTable" Target="../queryTables/queryTable10.xml"/><Relationship Id="rId19" Type="http://schemas.openxmlformats.org/officeDocument/2006/relationships/queryTable" Target="../queryTables/queryTable19.xml"/><Relationship Id="rId31" Type="http://schemas.openxmlformats.org/officeDocument/2006/relationships/queryTable" Target="../queryTables/queryTable31.xml"/><Relationship Id="rId44" Type="http://schemas.openxmlformats.org/officeDocument/2006/relationships/queryTable" Target="../queryTables/queryTable44.xml"/><Relationship Id="rId52" Type="http://schemas.openxmlformats.org/officeDocument/2006/relationships/queryTable" Target="../queryTables/queryTable52.xml"/><Relationship Id="rId60" Type="http://schemas.openxmlformats.org/officeDocument/2006/relationships/queryTable" Target="../queryTables/queryTable60.xml"/><Relationship Id="rId65" Type="http://schemas.openxmlformats.org/officeDocument/2006/relationships/queryTable" Target="../queryTables/queryTable65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Relationship Id="rId14" Type="http://schemas.openxmlformats.org/officeDocument/2006/relationships/queryTable" Target="../queryTables/queryTable14.xml"/><Relationship Id="rId22" Type="http://schemas.openxmlformats.org/officeDocument/2006/relationships/queryTable" Target="../queryTables/queryTable22.xml"/><Relationship Id="rId27" Type="http://schemas.openxmlformats.org/officeDocument/2006/relationships/queryTable" Target="../queryTables/queryTable27.xml"/><Relationship Id="rId30" Type="http://schemas.openxmlformats.org/officeDocument/2006/relationships/queryTable" Target="../queryTables/queryTable30.xml"/><Relationship Id="rId35" Type="http://schemas.openxmlformats.org/officeDocument/2006/relationships/queryTable" Target="../queryTables/queryTable35.xml"/><Relationship Id="rId43" Type="http://schemas.openxmlformats.org/officeDocument/2006/relationships/queryTable" Target="../queryTables/queryTable43.xml"/><Relationship Id="rId48" Type="http://schemas.openxmlformats.org/officeDocument/2006/relationships/queryTable" Target="../queryTables/queryTable48.xml"/><Relationship Id="rId56" Type="http://schemas.openxmlformats.org/officeDocument/2006/relationships/queryTable" Target="../queryTables/queryTable56.xml"/><Relationship Id="rId64" Type="http://schemas.openxmlformats.org/officeDocument/2006/relationships/queryTable" Target="../queryTables/queryTable64.xml"/><Relationship Id="rId69" Type="http://schemas.openxmlformats.org/officeDocument/2006/relationships/queryTable" Target="../queryTables/queryTable69.xml"/><Relationship Id="rId8" Type="http://schemas.openxmlformats.org/officeDocument/2006/relationships/queryTable" Target="../queryTables/queryTable8.xml"/><Relationship Id="rId51" Type="http://schemas.openxmlformats.org/officeDocument/2006/relationships/queryTable" Target="../queryTables/queryTable51.xml"/><Relationship Id="rId3" Type="http://schemas.openxmlformats.org/officeDocument/2006/relationships/queryTable" Target="../queryTables/queryTable3.xml"/><Relationship Id="rId12" Type="http://schemas.openxmlformats.org/officeDocument/2006/relationships/queryTable" Target="../queryTables/queryTable12.xml"/><Relationship Id="rId17" Type="http://schemas.openxmlformats.org/officeDocument/2006/relationships/queryTable" Target="../queryTables/queryTable17.xml"/><Relationship Id="rId25" Type="http://schemas.openxmlformats.org/officeDocument/2006/relationships/queryTable" Target="../queryTables/queryTable25.xml"/><Relationship Id="rId33" Type="http://schemas.openxmlformats.org/officeDocument/2006/relationships/queryTable" Target="../queryTables/queryTable33.xml"/><Relationship Id="rId38" Type="http://schemas.openxmlformats.org/officeDocument/2006/relationships/queryTable" Target="../queryTables/queryTable38.xml"/><Relationship Id="rId46" Type="http://schemas.openxmlformats.org/officeDocument/2006/relationships/queryTable" Target="../queryTables/queryTable46.xml"/><Relationship Id="rId59" Type="http://schemas.openxmlformats.org/officeDocument/2006/relationships/queryTable" Target="../queryTables/queryTable59.xml"/><Relationship Id="rId67" Type="http://schemas.openxmlformats.org/officeDocument/2006/relationships/queryTable" Target="../queryTables/queryTable67.xml"/><Relationship Id="rId20" Type="http://schemas.openxmlformats.org/officeDocument/2006/relationships/queryTable" Target="../queryTables/queryTable20.xml"/><Relationship Id="rId41" Type="http://schemas.openxmlformats.org/officeDocument/2006/relationships/queryTable" Target="../queryTables/queryTable41.xml"/><Relationship Id="rId54" Type="http://schemas.openxmlformats.org/officeDocument/2006/relationships/queryTable" Target="../queryTables/queryTable54.xml"/><Relationship Id="rId62" Type="http://schemas.openxmlformats.org/officeDocument/2006/relationships/queryTable" Target="../queryTables/queryTable62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82.xml"/><Relationship Id="rId18" Type="http://schemas.openxmlformats.org/officeDocument/2006/relationships/queryTable" Target="../queryTables/queryTable87.xml"/><Relationship Id="rId26" Type="http://schemas.openxmlformats.org/officeDocument/2006/relationships/queryTable" Target="../queryTables/queryTable95.xml"/><Relationship Id="rId39" Type="http://schemas.openxmlformats.org/officeDocument/2006/relationships/queryTable" Target="../queryTables/queryTable108.xml"/><Relationship Id="rId21" Type="http://schemas.openxmlformats.org/officeDocument/2006/relationships/queryTable" Target="../queryTables/queryTable90.xml"/><Relationship Id="rId34" Type="http://schemas.openxmlformats.org/officeDocument/2006/relationships/queryTable" Target="../queryTables/queryTable103.xml"/><Relationship Id="rId42" Type="http://schemas.openxmlformats.org/officeDocument/2006/relationships/queryTable" Target="../queryTables/queryTable111.xml"/><Relationship Id="rId47" Type="http://schemas.openxmlformats.org/officeDocument/2006/relationships/queryTable" Target="../queryTables/queryTable116.xml"/><Relationship Id="rId50" Type="http://schemas.openxmlformats.org/officeDocument/2006/relationships/queryTable" Target="../queryTables/queryTable119.xml"/><Relationship Id="rId55" Type="http://schemas.openxmlformats.org/officeDocument/2006/relationships/queryTable" Target="../queryTables/queryTable124.xml"/><Relationship Id="rId63" Type="http://schemas.openxmlformats.org/officeDocument/2006/relationships/queryTable" Target="../queryTables/queryTable132.xml"/><Relationship Id="rId68" Type="http://schemas.openxmlformats.org/officeDocument/2006/relationships/queryTable" Target="../queryTables/queryTable137.xml"/><Relationship Id="rId7" Type="http://schemas.openxmlformats.org/officeDocument/2006/relationships/queryTable" Target="../queryTables/queryTable76.xml"/><Relationship Id="rId2" Type="http://schemas.openxmlformats.org/officeDocument/2006/relationships/queryTable" Target="../queryTables/queryTable71.xml"/><Relationship Id="rId16" Type="http://schemas.openxmlformats.org/officeDocument/2006/relationships/queryTable" Target="../queryTables/queryTable85.xml"/><Relationship Id="rId29" Type="http://schemas.openxmlformats.org/officeDocument/2006/relationships/queryTable" Target="../queryTables/queryTable98.xml"/><Relationship Id="rId1" Type="http://schemas.openxmlformats.org/officeDocument/2006/relationships/queryTable" Target="../queryTables/queryTable70.xml"/><Relationship Id="rId6" Type="http://schemas.openxmlformats.org/officeDocument/2006/relationships/queryTable" Target="../queryTables/queryTable75.xml"/><Relationship Id="rId11" Type="http://schemas.openxmlformats.org/officeDocument/2006/relationships/queryTable" Target="../queryTables/queryTable80.xml"/><Relationship Id="rId24" Type="http://schemas.openxmlformats.org/officeDocument/2006/relationships/queryTable" Target="../queryTables/queryTable93.xml"/><Relationship Id="rId32" Type="http://schemas.openxmlformats.org/officeDocument/2006/relationships/queryTable" Target="../queryTables/queryTable101.xml"/><Relationship Id="rId37" Type="http://schemas.openxmlformats.org/officeDocument/2006/relationships/queryTable" Target="../queryTables/queryTable106.xml"/><Relationship Id="rId40" Type="http://schemas.openxmlformats.org/officeDocument/2006/relationships/queryTable" Target="../queryTables/queryTable109.xml"/><Relationship Id="rId45" Type="http://schemas.openxmlformats.org/officeDocument/2006/relationships/queryTable" Target="../queryTables/queryTable114.xml"/><Relationship Id="rId53" Type="http://schemas.openxmlformats.org/officeDocument/2006/relationships/queryTable" Target="../queryTables/queryTable122.xml"/><Relationship Id="rId58" Type="http://schemas.openxmlformats.org/officeDocument/2006/relationships/queryTable" Target="../queryTables/queryTable127.xml"/><Relationship Id="rId66" Type="http://schemas.openxmlformats.org/officeDocument/2006/relationships/queryTable" Target="../queryTables/queryTable135.xml"/><Relationship Id="rId5" Type="http://schemas.openxmlformats.org/officeDocument/2006/relationships/queryTable" Target="../queryTables/queryTable74.xml"/><Relationship Id="rId15" Type="http://schemas.openxmlformats.org/officeDocument/2006/relationships/queryTable" Target="../queryTables/queryTable84.xml"/><Relationship Id="rId23" Type="http://schemas.openxmlformats.org/officeDocument/2006/relationships/queryTable" Target="../queryTables/queryTable92.xml"/><Relationship Id="rId28" Type="http://schemas.openxmlformats.org/officeDocument/2006/relationships/queryTable" Target="../queryTables/queryTable97.xml"/><Relationship Id="rId36" Type="http://schemas.openxmlformats.org/officeDocument/2006/relationships/queryTable" Target="../queryTables/queryTable105.xml"/><Relationship Id="rId49" Type="http://schemas.openxmlformats.org/officeDocument/2006/relationships/queryTable" Target="../queryTables/queryTable118.xml"/><Relationship Id="rId57" Type="http://schemas.openxmlformats.org/officeDocument/2006/relationships/queryTable" Target="../queryTables/queryTable126.xml"/><Relationship Id="rId61" Type="http://schemas.openxmlformats.org/officeDocument/2006/relationships/queryTable" Target="../queryTables/queryTable130.xml"/><Relationship Id="rId10" Type="http://schemas.openxmlformats.org/officeDocument/2006/relationships/queryTable" Target="../queryTables/queryTable79.xml"/><Relationship Id="rId19" Type="http://schemas.openxmlformats.org/officeDocument/2006/relationships/queryTable" Target="../queryTables/queryTable88.xml"/><Relationship Id="rId31" Type="http://schemas.openxmlformats.org/officeDocument/2006/relationships/queryTable" Target="../queryTables/queryTable100.xml"/><Relationship Id="rId44" Type="http://schemas.openxmlformats.org/officeDocument/2006/relationships/queryTable" Target="../queryTables/queryTable113.xml"/><Relationship Id="rId52" Type="http://schemas.openxmlformats.org/officeDocument/2006/relationships/queryTable" Target="../queryTables/queryTable121.xml"/><Relationship Id="rId60" Type="http://schemas.openxmlformats.org/officeDocument/2006/relationships/queryTable" Target="../queryTables/queryTable129.xml"/><Relationship Id="rId65" Type="http://schemas.openxmlformats.org/officeDocument/2006/relationships/queryTable" Target="../queryTables/queryTable134.xml"/><Relationship Id="rId4" Type="http://schemas.openxmlformats.org/officeDocument/2006/relationships/queryTable" Target="../queryTables/queryTable73.xml"/><Relationship Id="rId9" Type="http://schemas.openxmlformats.org/officeDocument/2006/relationships/queryTable" Target="../queryTables/queryTable78.xml"/><Relationship Id="rId14" Type="http://schemas.openxmlformats.org/officeDocument/2006/relationships/queryTable" Target="../queryTables/queryTable83.xml"/><Relationship Id="rId22" Type="http://schemas.openxmlformats.org/officeDocument/2006/relationships/queryTable" Target="../queryTables/queryTable91.xml"/><Relationship Id="rId27" Type="http://schemas.openxmlformats.org/officeDocument/2006/relationships/queryTable" Target="../queryTables/queryTable96.xml"/><Relationship Id="rId30" Type="http://schemas.openxmlformats.org/officeDocument/2006/relationships/queryTable" Target="../queryTables/queryTable99.xml"/><Relationship Id="rId35" Type="http://schemas.openxmlformats.org/officeDocument/2006/relationships/queryTable" Target="../queryTables/queryTable104.xml"/><Relationship Id="rId43" Type="http://schemas.openxmlformats.org/officeDocument/2006/relationships/queryTable" Target="../queryTables/queryTable112.xml"/><Relationship Id="rId48" Type="http://schemas.openxmlformats.org/officeDocument/2006/relationships/queryTable" Target="../queryTables/queryTable117.xml"/><Relationship Id="rId56" Type="http://schemas.openxmlformats.org/officeDocument/2006/relationships/queryTable" Target="../queryTables/queryTable125.xml"/><Relationship Id="rId64" Type="http://schemas.openxmlformats.org/officeDocument/2006/relationships/queryTable" Target="../queryTables/queryTable133.xml"/><Relationship Id="rId8" Type="http://schemas.openxmlformats.org/officeDocument/2006/relationships/queryTable" Target="../queryTables/queryTable77.xml"/><Relationship Id="rId51" Type="http://schemas.openxmlformats.org/officeDocument/2006/relationships/queryTable" Target="../queryTables/queryTable120.xml"/><Relationship Id="rId3" Type="http://schemas.openxmlformats.org/officeDocument/2006/relationships/queryTable" Target="../queryTables/queryTable72.xml"/><Relationship Id="rId12" Type="http://schemas.openxmlformats.org/officeDocument/2006/relationships/queryTable" Target="../queryTables/queryTable81.xml"/><Relationship Id="rId17" Type="http://schemas.openxmlformats.org/officeDocument/2006/relationships/queryTable" Target="../queryTables/queryTable86.xml"/><Relationship Id="rId25" Type="http://schemas.openxmlformats.org/officeDocument/2006/relationships/queryTable" Target="../queryTables/queryTable94.xml"/><Relationship Id="rId33" Type="http://schemas.openxmlformats.org/officeDocument/2006/relationships/queryTable" Target="../queryTables/queryTable102.xml"/><Relationship Id="rId38" Type="http://schemas.openxmlformats.org/officeDocument/2006/relationships/queryTable" Target="../queryTables/queryTable107.xml"/><Relationship Id="rId46" Type="http://schemas.openxmlformats.org/officeDocument/2006/relationships/queryTable" Target="../queryTables/queryTable115.xml"/><Relationship Id="rId59" Type="http://schemas.openxmlformats.org/officeDocument/2006/relationships/queryTable" Target="../queryTables/queryTable128.xml"/><Relationship Id="rId67" Type="http://schemas.openxmlformats.org/officeDocument/2006/relationships/queryTable" Target="../queryTables/queryTable136.xml"/><Relationship Id="rId20" Type="http://schemas.openxmlformats.org/officeDocument/2006/relationships/queryTable" Target="../queryTables/queryTable89.xml"/><Relationship Id="rId41" Type="http://schemas.openxmlformats.org/officeDocument/2006/relationships/queryTable" Target="../queryTables/queryTable110.xml"/><Relationship Id="rId54" Type="http://schemas.openxmlformats.org/officeDocument/2006/relationships/queryTable" Target="../queryTables/queryTable123.xml"/><Relationship Id="rId62" Type="http://schemas.openxmlformats.org/officeDocument/2006/relationships/queryTable" Target="../queryTables/queryTable13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T114"/>
  <sheetViews>
    <sheetView tabSelected="1" zoomScale="66" zoomScaleNormal="115" workbookViewId="0"/>
  </sheetViews>
  <sheetFormatPr defaultRowHeight="15" x14ac:dyDescent="0.25"/>
  <cols>
    <col min="3" max="3" width="6.28515625" hidden="1" customWidth="1"/>
    <col min="4" max="4" width="42.42578125" customWidth="1"/>
    <col min="7" max="7" width="12.140625" customWidth="1"/>
    <col min="9" max="9" width="29.42578125" customWidth="1"/>
    <col min="10" max="10" width="9.5703125" customWidth="1"/>
    <col min="15" max="20" width="9.140625" customWidth="1"/>
  </cols>
  <sheetData>
    <row r="2" spans="2:19" x14ac:dyDescent="0.25">
      <c r="I2" s="1"/>
      <c r="P2" s="2" t="s">
        <v>0</v>
      </c>
      <c r="Q2">
        <v>1.96</v>
      </c>
      <c r="S2">
        <v>2</v>
      </c>
    </row>
    <row r="3" spans="2:19" ht="12.75" customHeight="1" x14ac:dyDescent="0.25">
      <c r="I3" s="220"/>
      <c r="J3" s="220"/>
      <c r="K3" s="220"/>
      <c r="L3" s="220"/>
      <c r="M3" s="220"/>
      <c r="N3" s="220"/>
      <c r="P3" s="2" t="s">
        <v>1</v>
      </c>
      <c r="Q3">
        <v>1.68</v>
      </c>
    </row>
    <row r="4" spans="2:19" x14ac:dyDescent="0.25">
      <c r="I4" s="220"/>
      <c r="J4" s="220"/>
      <c r="K4" s="220"/>
      <c r="L4" s="220"/>
      <c r="M4" s="220"/>
      <c r="N4" s="220"/>
      <c r="P4" s="2" t="s">
        <v>2</v>
      </c>
      <c r="Q4">
        <v>1.68</v>
      </c>
    </row>
    <row r="5" spans="2:19" x14ac:dyDescent="0.25">
      <c r="I5" s="220"/>
      <c r="J5" s="220"/>
      <c r="K5" s="220"/>
      <c r="L5" s="220"/>
      <c r="M5" s="220"/>
      <c r="N5" s="220"/>
      <c r="P5" s="2" t="s">
        <v>3</v>
      </c>
      <c r="Q5">
        <v>1.68</v>
      </c>
    </row>
    <row r="6" spans="2:19" x14ac:dyDescent="0.25">
      <c r="I6" s="220"/>
      <c r="J6" s="220"/>
      <c r="K6" s="220"/>
      <c r="L6" s="220"/>
      <c r="M6" s="220"/>
      <c r="N6" s="220"/>
      <c r="P6" s="2" t="s">
        <v>4</v>
      </c>
      <c r="Q6">
        <v>1.83</v>
      </c>
    </row>
    <row r="7" spans="2:19" ht="15" customHeight="1" x14ac:dyDescent="0.25">
      <c r="P7" s="2" t="s">
        <v>5</v>
      </c>
      <c r="Q7">
        <v>1.71</v>
      </c>
    </row>
    <row r="8" spans="2:19" x14ac:dyDescent="0.25">
      <c r="B8" s="3"/>
      <c r="C8" s="3"/>
      <c r="D8" s="4" t="s">
        <v>6</v>
      </c>
      <c r="E8" s="3"/>
      <c r="F8" s="3"/>
      <c r="G8" s="3"/>
      <c r="H8" s="3"/>
      <c r="I8" s="3"/>
      <c r="J8" s="5"/>
      <c r="K8" s="6" t="s">
        <v>7</v>
      </c>
      <c r="L8" s="5"/>
      <c r="M8" s="5"/>
      <c r="N8" s="5"/>
      <c r="O8" s="5"/>
      <c r="P8" s="2" t="s">
        <v>8</v>
      </c>
      <c r="Q8">
        <v>2.16</v>
      </c>
    </row>
    <row r="9" spans="2:19" x14ac:dyDescent="0.25">
      <c r="B9" s="3"/>
      <c r="C9" s="3"/>
      <c r="D9" s="7" t="s">
        <v>9</v>
      </c>
      <c r="E9" s="8"/>
      <c r="F9" s="8"/>
      <c r="G9" s="9" t="s">
        <v>10</v>
      </c>
      <c r="H9" s="3"/>
      <c r="I9" s="3"/>
      <c r="J9" s="5"/>
      <c r="K9" s="10"/>
      <c r="L9" s="5"/>
      <c r="M9" s="5"/>
      <c r="N9" s="5"/>
      <c r="O9" s="5"/>
      <c r="P9" s="2" t="s">
        <v>11</v>
      </c>
      <c r="Q9">
        <v>3.05</v>
      </c>
    </row>
    <row r="10" spans="2:19" x14ac:dyDescent="0.25">
      <c r="B10" s="3"/>
      <c r="C10" s="4"/>
      <c r="D10" s="7" t="s">
        <v>12</v>
      </c>
      <c r="E10" s="8"/>
      <c r="F10" s="8"/>
      <c r="G10" s="11"/>
      <c r="H10" s="3"/>
      <c r="I10" s="3"/>
      <c r="J10" s="5"/>
      <c r="K10" s="5"/>
      <c r="L10" s="5"/>
      <c r="M10" s="5"/>
      <c r="N10" s="5"/>
      <c r="O10" s="5"/>
      <c r="P10" s="5"/>
    </row>
    <row r="11" spans="2:19" ht="12.75" customHeight="1" x14ac:dyDescent="0.25">
      <c r="B11" s="3"/>
      <c r="C11" s="3"/>
      <c r="D11" s="12" t="str">
        <f>IF(G9="Other",G10,VLOOKUP(G9,$D$107:$E$112,2,FALSE))&amp;"Output\"&amp;D14&amp;"\"</f>
        <v>C:\Users\59866\ICF\CAFE - Documents\API\api_output_combined_3.17.23\Output\SSP1-2.6\</v>
      </c>
      <c r="E11" s="3"/>
      <c r="F11" s="3"/>
      <c r="G11" s="3"/>
      <c r="H11" s="3"/>
      <c r="I11" s="3"/>
      <c r="J11" s="5"/>
      <c r="K11" s="5"/>
      <c r="L11" s="5"/>
      <c r="M11" s="5"/>
      <c r="N11" s="5"/>
      <c r="O11" s="5"/>
      <c r="P11" s="5"/>
    </row>
    <row r="12" spans="2:19" x14ac:dyDescent="0.25">
      <c r="B12" s="3"/>
      <c r="C12" s="3"/>
      <c r="D12" s="12"/>
      <c r="E12" s="3"/>
      <c r="F12" s="3"/>
      <c r="G12" s="3"/>
      <c r="H12" s="3"/>
      <c r="I12" s="3"/>
      <c r="J12" s="5"/>
      <c r="K12" s="5"/>
      <c r="L12" s="5"/>
      <c r="M12" s="5"/>
      <c r="N12" s="5"/>
      <c r="O12" s="5"/>
      <c r="P12" s="5"/>
    </row>
    <row r="13" spans="2:19" x14ac:dyDescent="0.25">
      <c r="B13" s="3"/>
      <c r="C13" s="3"/>
      <c r="D13" s="4" t="s">
        <v>13</v>
      </c>
      <c r="E13" s="3"/>
      <c r="F13" s="3"/>
      <c r="G13" s="3"/>
      <c r="H13" s="3"/>
      <c r="I13" s="3"/>
      <c r="J13" s="5"/>
      <c r="K13" s="10"/>
      <c r="L13" s="5"/>
      <c r="M13" s="5"/>
      <c r="N13" s="5"/>
      <c r="O13" s="5"/>
      <c r="P13" s="5"/>
    </row>
    <row r="14" spans="2:19" x14ac:dyDescent="0.25">
      <c r="B14" s="3"/>
      <c r="C14" s="3"/>
      <c r="D14" s="3" t="s">
        <v>11</v>
      </c>
      <c r="E14" s="108"/>
      <c r="F14" s="3"/>
      <c r="G14" s="3"/>
      <c r="H14" s="3"/>
      <c r="I14" s="3"/>
      <c r="J14" s="5"/>
      <c r="K14" s="5"/>
      <c r="L14" s="5"/>
      <c r="M14" s="5"/>
      <c r="N14" s="5"/>
      <c r="O14" s="5"/>
      <c r="P14" s="5"/>
    </row>
    <row r="15" spans="2:19" x14ac:dyDescent="0.25"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5"/>
    </row>
    <row r="16" spans="2:19" x14ac:dyDescent="0.25">
      <c r="B16" s="3"/>
      <c r="C16" s="3"/>
      <c r="D16" s="3"/>
      <c r="E16" s="3"/>
      <c r="F16" s="3"/>
      <c r="G16" s="3"/>
      <c r="H16" s="3"/>
      <c r="I16" s="3"/>
      <c r="J16" s="5"/>
      <c r="K16" s="5"/>
      <c r="L16" s="5"/>
      <c r="M16" s="5"/>
      <c r="N16" s="5"/>
      <c r="O16" s="5"/>
      <c r="P16" s="5"/>
    </row>
    <row r="17" spans="2:20" x14ac:dyDescent="0.25">
      <c r="B17" s="3"/>
      <c r="C17" s="3"/>
      <c r="D17" s="3"/>
      <c r="E17" s="3"/>
      <c r="F17" s="3"/>
      <c r="G17" s="3"/>
      <c r="H17" s="3"/>
      <c r="I17" s="3"/>
      <c r="J17" s="5"/>
      <c r="K17" s="5"/>
      <c r="L17" s="5"/>
      <c r="M17" s="5"/>
      <c r="N17" s="5"/>
      <c r="O17" s="5"/>
      <c r="P17" s="5"/>
    </row>
    <row r="18" spans="2:20" x14ac:dyDescent="0.25">
      <c r="B18" s="3"/>
      <c r="C18" s="3"/>
      <c r="D18" s="4" t="s">
        <v>14</v>
      </c>
      <c r="E18" s="3"/>
      <c r="F18" s="3"/>
      <c r="G18" s="3"/>
      <c r="H18" s="3"/>
      <c r="I18" s="3"/>
      <c r="J18" s="5"/>
      <c r="K18" s="5"/>
      <c r="L18" s="5"/>
      <c r="M18" s="5"/>
      <c r="N18" s="5"/>
      <c r="O18" s="5"/>
      <c r="P18" s="5"/>
    </row>
    <row r="19" spans="2:20" x14ac:dyDescent="0.25">
      <c r="B19" s="3"/>
      <c r="C19" s="12" t="str">
        <f>$C$56&amp;$D$11&amp;D19&amp;$C$58</f>
        <v>TEXT;C:\Users\59866\ICF\CAFE - Documents\API\api_output_combined_3.17.23\Output\SSP1-2.6\timeseries_output_Combined_126_Alt 0_Alt 1.csv</v>
      </c>
      <c r="D19" s="3" t="s">
        <v>15</v>
      </c>
      <c r="E19" s="3"/>
      <c r="F19" s="3"/>
      <c r="G19" s="3"/>
      <c r="H19" s="3"/>
      <c r="I19" s="3"/>
      <c r="J19" s="5"/>
      <c r="K19" s="10" t="s">
        <v>16</v>
      </c>
      <c r="L19" s="5"/>
      <c r="M19" s="5"/>
      <c r="N19" s="5"/>
      <c r="O19" s="5"/>
      <c r="P19" s="5"/>
    </row>
    <row r="20" spans="2:20" x14ac:dyDescent="0.25">
      <c r="B20" s="3"/>
      <c r="C20" s="12" t="str">
        <f>$C$56&amp;$D$11&amp;D20&amp;$C$58</f>
        <v>TEXT;C:\Users\59866\ICF\CAFE - Documents\API\api_output_combined_3.17.23\Output\SSP1-2.6\timeseries_output_Combined_126_Alt 2_Alt 3.csv</v>
      </c>
      <c r="D20" s="3" t="s">
        <v>17</v>
      </c>
      <c r="E20" s="3"/>
      <c r="F20" s="3"/>
      <c r="G20" s="3"/>
      <c r="H20" s="3"/>
      <c r="I20" s="3"/>
      <c r="J20" s="5"/>
      <c r="K20" s="5"/>
      <c r="L20" s="5"/>
      <c r="M20" s="5"/>
      <c r="N20" s="5"/>
      <c r="O20" s="5"/>
      <c r="P20" s="5"/>
    </row>
    <row r="21" spans="2:20" x14ac:dyDescent="0.25">
      <c r="B21" s="3"/>
      <c r="C21" s="12"/>
      <c r="D21" s="3"/>
      <c r="E21" s="3"/>
      <c r="F21" s="3"/>
      <c r="G21" s="3"/>
      <c r="H21" s="3"/>
      <c r="I21" s="3"/>
      <c r="J21" s="5"/>
      <c r="K21" s="10"/>
      <c r="L21" s="5"/>
      <c r="M21" s="5"/>
      <c r="N21" s="5"/>
      <c r="O21" s="5"/>
      <c r="P21" s="5"/>
      <c r="R21" s="2"/>
    </row>
    <row r="22" spans="2:20" x14ac:dyDescent="0.25">
      <c r="B22" s="3"/>
      <c r="C22" s="12"/>
      <c r="D22" s="3"/>
      <c r="E22" s="3"/>
      <c r="F22" s="3"/>
      <c r="G22" s="3"/>
      <c r="H22" s="3"/>
      <c r="I22" s="3"/>
      <c r="J22" s="5"/>
      <c r="K22" s="5"/>
      <c r="L22" s="5"/>
      <c r="M22" s="5"/>
      <c r="N22" s="5"/>
      <c r="O22" s="5"/>
      <c r="P22" s="5"/>
      <c r="T22" s="2"/>
    </row>
    <row r="23" spans="2:20" x14ac:dyDescent="0.25">
      <c r="B23" s="3"/>
      <c r="C23" s="12"/>
      <c r="D23" s="3"/>
      <c r="E23" s="3"/>
      <c r="F23" s="3"/>
      <c r="G23" s="3"/>
      <c r="H23" s="3"/>
      <c r="I23" s="3"/>
      <c r="J23" s="5"/>
      <c r="K23" s="5"/>
      <c r="L23" s="5"/>
      <c r="M23" s="5"/>
      <c r="N23" s="5"/>
      <c r="O23" s="5"/>
      <c r="P23" s="5"/>
    </row>
    <row r="24" spans="2:20" x14ac:dyDescent="0.25">
      <c r="B24" s="3"/>
      <c r="C24" s="12"/>
      <c r="D24" s="3"/>
      <c r="E24" s="3"/>
      <c r="F24" s="3"/>
      <c r="G24" s="3"/>
      <c r="H24" s="3"/>
      <c r="I24" s="3"/>
      <c r="J24" s="5"/>
      <c r="K24" s="5"/>
      <c r="L24" s="5"/>
      <c r="M24" s="5"/>
      <c r="N24" s="5"/>
      <c r="O24" s="5"/>
      <c r="P24" s="5"/>
    </row>
    <row r="25" spans="2:20" x14ac:dyDescent="0.25">
      <c r="B25" s="3"/>
      <c r="C25" s="12"/>
      <c r="D25" s="3"/>
      <c r="E25" s="3"/>
      <c r="F25" s="3"/>
      <c r="G25" s="3"/>
      <c r="H25" s="3"/>
      <c r="I25" s="3"/>
      <c r="J25" s="5"/>
      <c r="K25" s="5"/>
      <c r="L25" s="5"/>
      <c r="M25" s="5"/>
      <c r="N25" s="5"/>
      <c r="O25" s="5"/>
      <c r="P25" s="5"/>
    </row>
    <row r="26" spans="2:20" x14ac:dyDescent="0.25">
      <c r="B26" s="3"/>
      <c r="C26" s="12"/>
      <c r="D26" s="3"/>
      <c r="E26" s="3"/>
      <c r="F26" s="3"/>
      <c r="G26" s="3"/>
      <c r="H26" s="3"/>
      <c r="I26" s="3"/>
      <c r="J26" s="5"/>
      <c r="K26" s="5"/>
      <c r="L26" s="5"/>
      <c r="M26" s="5"/>
      <c r="N26" s="5"/>
      <c r="O26" s="5"/>
      <c r="P26" s="5"/>
    </row>
    <row r="27" spans="2:20" x14ac:dyDescent="0.25">
      <c r="B27" s="3"/>
      <c r="C27" s="12"/>
      <c r="D27" s="3"/>
      <c r="E27" s="3"/>
      <c r="F27" s="3"/>
      <c r="G27" s="3"/>
      <c r="H27" s="3"/>
      <c r="I27" s="3"/>
      <c r="J27" s="5"/>
      <c r="K27" s="5"/>
      <c r="L27" s="5"/>
      <c r="M27" s="5"/>
      <c r="N27" s="5"/>
      <c r="O27" s="5"/>
      <c r="P27" s="5"/>
    </row>
    <row r="28" spans="2:20" x14ac:dyDescent="0.25">
      <c r="B28" s="3"/>
      <c r="C28" s="12"/>
      <c r="D28" s="3"/>
      <c r="E28" s="3"/>
      <c r="F28" s="3"/>
      <c r="G28" s="3"/>
      <c r="H28" s="3"/>
      <c r="I28" s="3"/>
      <c r="J28" s="5"/>
      <c r="K28" s="5"/>
      <c r="L28" s="5"/>
      <c r="M28" s="5"/>
      <c r="N28" s="5"/>
      <c r="O28" s="5"/>
      <c r="P28" s="5"/>
    </row>
    <row r="29" spans="2:20" x14ac:dyDescent="0.25">
      <c r="B29" s="3"/>
      <c r="C29" s="3"/>
      <c r="D29" s="3"/>
      <c r="E29" s="3"/>
      <c r="F29" s="3"/>
      <c r="G29" s="3"/>
      <c r="H29" s="3"/>
      <c r="I29" s="3"/>
      <c r="J29" s="5"/>
      <c r="K29" s="5"/>
      <c r="L29" s="5"/>
      <c r="M29" s="5"/>
      <c r="N29" s="5"/>
      <c r="O29" s="5"/>
      <c r="P29" s="5"/>
    </row>
    <row r="30" spans="2:20" x14ac:dyDescent="0.25">
      <c r="B30" s="3"/>
      <c r="C30" s="12"/>
      <c r="D30" s="3"/>
      <c r="E30" s="3"/>
      <c r="F30" s="3"/>
      <c r="G30" s="3"/>
      <c r="H30" s="3"/>
      <c r="I30" s="3"/>
      <c r="J30" s="5"/>
      <c r="K30" s="5"/>
      <c r="L30" s="5"/>
      <c r="M30" s="5"/>
      <c r="N30" s="5"/>
      <c r="O30" s="5"/>
      <c r="P30" s="5"/>
    </row>
    <row r="31" spans="2:20" x14ac:dyDescent="0.25">
      <c r="B31" s="3"/>
      <c r="C31" s="12"/>
      <c r="D31" s="3"/>
      <c r="E31" s="3"/>
      <c r="F31" s="3"/>
      <c r="G31" s="3"/>
      <c r="H31" s="3"/>
      <c r="I31" s="3"/>
      <c r="J31" s="5"/>
      <c r="K31" s="5"/>
      <c r="L31" s="5"/>
      <c r="M31" s="5"/>
      <c r="N31" s="5"/>
      <c r="O31" s="5"/>
      <c r="P31" s="5"/>
    </row>
    <row r="32" spans="2:20" x14ac:dyDescent="0.25">
      <c r="B32" s="3"/>
      <c r="C32" s="12"/>
      <c r="D32" s="3"/>
      <c r="E32" s="3"/>
      <c r="F32" s="3"/>
      <c r="G32" s="3"/>
      <c r="H32" s="3"/>
      <c r="I32" s="3"/>
      <c r="J32" s="5"/>
      <c r="K32" s="5"/>
      <c r="L32" s="5"/>
      <c r="M32" s="5"/>
      <c r="N32" s="5"/>
      <c r="O32" s="5"/>
      <c r="P32" s="5"/>
    </row>
    <row r="33" spans="2:16" x14ac:dyDescent="0.25">
      <c r="B33" s="3"/>
      <c r="C33" s="12"/>
      <c r="D33" s="3"/>
      <c r="E33" s="3"/>
      <c r="F33" s="3"/>
      <c r="G33" s="3"/>
      <c r="H33" s="3"/>
      <c r="I33" s="3"/>
      <c r="J33" s="5"/>
      <c r="K33" s="5"/>
      <c r="L33" s="5"/>
      <c r="M33" s="5"/>
      <c r="N33" s="5"/>
      <c r="O33" s="5"/>
      <c r="P33" s="5"/>
    </row>
    <row r="34" spans="2:16" x14ac:dyDescent="0.25">
      <c r="B34" s="3"/>
      <c r="C34" s="12"/>
      <c r="D34" s="3"/>
      <c r="E34" s="3"/>
      <c r="F34" s="3"/>
      <c r="G34" s="3"/>
      <c r="H34" s="3"/>
      <c r="I34" s="3"/>
      <c r="J34" s="5"/>
      <c r="K34" s="5"/>
      <c r="L34" s="5"/>
      <c r="M34" s="5"/>
      <c r="N34" s="5"/>
      <c r="O34" s="5"/>
      <c r="P34" s="5"/>
    </row>
    <row r="35" spans="2:16" x14ac:dyDescent="0.25">
      <c r="B35" s="3"/>
      <c r="C35" s="12"/>
      <c r="D35" s="3"/>
      <c r="E35" s="3"/>
      <c r="F35" s="3"/>
      <c r="G35" s="3"/>
      <c r="H35" s="3"/>
      <c r="I35" s="3"/>
      <c r="J35" s="5"/>
      <c r="K35" s="5"/>
      <c r="L35" s="5"/>
      <c r="M35" s="5"/>
      <c r="N35" s="5"/>
      <c r="O35" s="5"/>
      <c r="P35" s="5"/>
    </row>
    <row r="36" spans="2:16" x14ac:dyDescent="0.25">
      <c r="B36" s="3"/>
      <c r="C36" s="12"/>
      <c r="D36" s="3"/>
      <c r="E36" s="3"/>
      <c r="F36" s="3"/>
      <c r="G36" s="3"/>
      <c r="H36" s="3"/>
      <c r="I36" s="3"/>
      <c r="J36" s="5"/>
      <c r="K36" s="5"/>
      <c r="L36" s="5"/>
      <c r="M36" s="5"/>
      <c r="N36" s="5"/>
      <c r="O36" s="5"/>
      <c r="P36" s="5"/>
    </row>
    <row r="37" spans="2:16" x14ac:dyDescent="0.25">
      <c r="B37" s="3"/>
      <c r="C37" s="12"/>
      <c r="D37" s="3"/>
      <c r="E37" s="3"/>
      <c r="F37" s="3"/>
      <c r="G37" s="3"/>
      <c r="H37" s="3"/>
      <c r="I37" s="3"/>
      <c r="J37" s="5"/>
      <c r="K37" s="5"/>
      <c r="L37" s="5"/>
      <c r="M37" s="5"/>
      <c r="N37" s="5"/>
      <c r="O37" s="5"/>
      <c r="P37" s="5"/>
    </row>
    <row r="38" spans="2:16" x14ac:dyDescent="0.25">
      <c r="B38" s="3"/>
      <c r="C38" s="12"/>
      <c r="D38" s="3"/>
      <c r="E38" s="3"/>
      <c r="F38" s="3"/>
      <c r="G38" s="3"/>
      <c r="H38" s="3"/>
      <c r="I38" s="3"/>
      <c r="J38" s="5"/>
      <c r="K38" s="5"/>
      <c r="L38" s="5"/>
      <c r="M38" s="5"/>
      <c r="N38" s="5"/>
      <c r="O38" s="5"/>
      <c r="P38" s="5"/>
    </row>
    <row r="39" spans="2:16" x14ac:dyDescent="0.25">
      <c r="B39" s="3"/>
      <c r="C39" s="12"/>
      <c r="D39" s="3"/>
      <c r="E39" s="3"/>
      <c r="F39" s="3"/>
      <c r="G39" s="3"/>
      <c r="H39" s="3"/>
      <c r="I39" s="3"/>
      <c r="J39" s="5"/>
      <c r="K39" s="5"/>
      <c r="L39" s="5"/>
      <c r="M39" s="5"/>
      <c r="N39" s="5"/>
      <c r="O39" s="5"/>
      <c r="P39" s="5"/>
    </row>
    <row r="40" spans="2:16" x14ac:dyDescent="0.25">
      <c r="B40" s="3"/>
      <c r="C40" s="3"/>
      <c r="D40" s="3"/>
      <c r="E40" s="3"/>
      <c r="F40" s="3"/>
      <c r="G40" s="3"/>
      <c r="H40" s="3"/>
      <c r="I40" s="3"/>
      <c r="J40" s="5"/>
      <c r="K40" s="5"/>
      <c r="L40" s="5"/>
      <c r="M40" s="5"/>
      <c r="N40" s="5"/>
      <c r="O40" s="5"/>
      <c r="P40" s="5"/>
    </row>
    <row r="41" spans="2:16" x14ac:dyDescent="0.25">
      <c r="B41" s="3"/>
      <c r="C41" s="3"/>
      <c r="D41" s="3"/>
      <c r="E41" s="3"/>
      <c r="F41" s="3"/>
      <c r="G41" s="3"/>
      <c r="H41" s="3"/>
      <c r="I41" s="3"/>
      <c r="J41" s="5"/>
      <c r="K41" s="5"/>
      <c r="L41" s="5"/>
      <c r="M41" s="5"/>
      <c r="N41" s="5"/>
      <c r="O41" s="5"/>
      <c r="P41" s="5"/>
    </row>
    <row r="42" spans="2:16" x14ac:dyDescent="0.25">
      <c r="B42" s="3"/>
      <c r="C42" s="12"/>
      <c r="D42" s="3"/>
      <c r="E42" s="3"/>
      <c r="F42" s="3"/>
      <c r="G42" s="3"/>
      <c r="H42" s="3"/>
      <c r="I42" s="3"/>
      <c r="J42" s="5"/>
      <c r="K42" s="5"/>
      <c r="L42" s="5"/>
      <c r="M42" s="5"/>
      <c r="N42" s="5"/>
      <c r="O42" s="5"/>
      <c r="P42" s="5"/>
    </row>
    <row r="43" spans="2:16" x14ac:dyDescent="0.25">
      <c r="B43" s="3"/>
      <c r="C43" s="12"/>
      <c r="D43" s="3"/>
      <c r="E43" s="3"/>
      <c r="F43" s="3"/>
      <c r="G43" s="3"/>
      <c r="H43" s="3"/>
      <c r="I43" s="3"/>
      <c r="J43" s="5"/>
      <c r="K43" s="5"/>
      <c r="L43" s="5"/>
      <c r="M43" s="5"/>
      <c r="N43" s="5"/>
      <c r="O43" s="5"/>
      <c r="P43" s="5"/>
    </row>
    <row r="44" spans="2:16" x14ac:dyDescent="0.25">
      <c r="B44" s="3"/>
      <c r="C44" s="12"/>
      <c r="D44" s="3"/>
      <c r="E44" s="3"/>
      <c r="F44" s="3"/>
      <c r="G44" s="3"/>
      <c r="H44" s="3"/>
      <c r="I44" s="3"/>
      <c r="J44" s="5"/>
      <c r="K44" s="5"/>
      <c r="L44" s="5"/>
      <c r="M44" s="5"/>
      <c r="N44" s="5"/>
      <c r="O44" s="5"/>
      <c r="P44" s="5"/>
    </row>
    <row r="45" spans="2:16" x14ac:dyDescent="0.25">
      <c r="B45" s="3"/>
      <c r="C45" s="12"/>
      <c r="D45" s="3"/>
      <c r="E45" s="3"/>
      <c r="F45" s="3"/>
      <c r="G45" s="3"/>
      <c r="H45" s="3"/>
      <c r="I45" s="3"/>
      <c r="J45" s="5"/>
      <c r="K45" s="5"/>
      <c r="L45" s="5"/>
      <c r="M45" s="5"/>
      <c r="N45" s="5"/>
      <c r="O45" s="5"/>
      <c r="P45" s="5"/>
    </row>
    <row r="46" spans="2:16" x14ac:dyDescent="0.25">
      <c r="B46" s="3"/>
      <c r="C46" s="12"/>
      <c r="D46" s="3"/>
      <c r="E46" s="3"/>
      <c r="F46" s="3"/>
      <c r="G46" s="3"/>
      <c r="H46" s="3"/>
      <c r="I46" s="3"/>
      <c r="J46" s="5"/>
      <c r="K46" s="5"/>
      <c r="L46" s="5"/>
      <c r="M46" s="5"/>
      <c r="N46" s="5"/>
      <c r="O46" s="5"/>
      <c r="P46" s="5"/>
    </row>
    <row r="47" spans="2:16" x14ac:dyDescent="0.25">
      <c r="B47" s="3"/>
      <c r="C47" s="12"/>
      <c r="D47" s="3"/>
      <c r="E47" s="3"/>
      <c r="F47" s="3"/>
      <c r="G47" s="3"/>
      <c r="H47" s="3"/>
      <c r="I47" s="3"/>
      <c r="J47" s="5"/>
      <c r="K47" s="5"/>
      <c r="L47" s="5"/>
      <c r="M47" s="5"/>
      <c r="N47" s="5"/>
      <c r="O47" s="5"/>
      <c r="P47" s="5"/>
    </row>
    <row r="48" spans="2:16" x14ac:dyDescent="0.25">
      <c r="B48" s="3"/>
      <c r="C48" s="12"/>
      <c r="D48" s="3"/>
      <c r="E48" s="3"/>
      <c r="F48" s="3"/>
      <c r="G48" s="3"/>
      <c r="H48" s="3"/>
      <c r="I48" s="3"/>
      <c r="J48" s="5"/>
      <c r="K48" s="5"/>
      <c r="L48" s="5"/>
      <c r="M48" s="5"/>
      <c r="N48" s="5"/>
      <c r="O48" s="5"/>
      <c r="P48" s="5"/>
    </row>
    <row r="49" spans="2:16" x14ac:dyDescent="0.25">
      <c r="B49" s="3"/>
      <c r="C49" s="12"/>
      <c r="D49" s="3"/>
      <c r="E49" s="3"/>
      <c r="F49" s="3"/>
      <c r="G49" s="3"/>
      <c r="H49" s="3"/>
      <c r="I49" s="3"/>
      <c r="J49" s="5"/>
      <c r="K49" s="5"/>
      <c r="L49" s="5"/>
      <c r="M49" s="5"/>
      <c r="N49" s="5"/>
      <c r="O49" s="5"/>
      <c r="P49" s="5"/>
    </row>
    <row r="50" spans="2:16" x14ac:dyDescent="0.25">
      <c r="B50" s="3"/>
      <c r="C50" s="12"/>
      <c r="D50" s="3"/>
      <c r="E50" s="3"/>
      <c r="F50" s="3"/>
      <c r="G50" s="3"/>
      <c r="H50" s="3"/>
      <c r="I50" s="3"/>
      <c r="J50" s="5"/>
      <c r="K50" s="5"/>
      <c r="L50" s="5"/>
      <c r="M50" s="5"/>
      <c r="N50" s="5"/>
      <c r="O50" s="5"/>
      <c r="P50" s="5"/>
    </row>
    <row r="51" spans="2:16" x14ac:dyDescent="0.25">
      <c r="B51" s="3"/>
      <c r="C51" s="12"/>
      <c r="D51" s="3"/>
      <c r="E51" s="3"/>
      <c r="F51" s="3"/>
      <c r="G51" s="3"/>
      <c r="H51" s="3"/>
      <c r="I51" s="3"/>
      <c r="J51" s="5"/>
      <c r="K51" s="5"/>
      <c r="L51" s="5"/>
      <c r="M51" s="5"/>
      <c r="N51" s="5"/>
      <c r="O51" s="5"/>
      <c r="P51" s="5"/>
    </row>
    <row r="52" spans="2:16" x14ac:dyDescent="0.25">
      <c r="B52" s="3"/>
      <c r="C52" s="12"/>
      <c r="D52" s="3"/>
      <c r="E52" s="3"/>
      <c r="F52" s="3"/>
      <c r="G52" s="3"/>
      <c r="H52" s="3"/>
      <c r="I52" s="3"/>
      <c r="J52" s="5"/>
      <c r="K52" s="5"/>
      <c r="L52" s="5"/>
      <c r="M52" s="5"/>
      <c r="N52" s="5"/>
      <c r="O52" s="5"/>
      <c r="P52" s="5"/>
    </row>
    <row r="56" spans="2:16" x14ac:dyDescent="0.25">
      <c r="C56" s="2" t="s">
        <v>18</v>
      </c>
    </row>
    <row r="58" spans="2:16" x14ac:dyDescent="0.25">
      <c r="C58" t="s">
        <v>19</v>
      </c>
    </row>
    <row r="103" spans="4:6" x14ac:dyDescent="0.25">
      <c r="D103" s="111" t="s">
        <v>20</v>
      </c>
      <c r="E103" s="111"/>
      <c r="F103" s="111"/>
    </row>
    <row r="105" spans="4:6" x14ac:dyDescent="0.25">
      <c r="D105" s="2"/>
    </row>
    <row r="106" spans="4:6" x14ac:dyDescent="0.25">
      <c r="D106" s="2"/>
    </row>
    <row r="107" spans="4:6" x14ac:dyDescent="0.25">
      <c r="D107" s="2" t="s">
        <v>21</v>
      </c>
      <c r="E107" s="13" t="s">
        <v>22</v>
      </c>
    </row>
    <row r="108" spans="4:6" x14ac:dyDescent="0.25">
      <c r="D108" s="2" t="s">
        <v>23</v>
      </c>
      <c r="E108" s="13" t="s">
        <v>24</v>
      </c>
    </row>
    <row r="109" spans="4:6" x14ac:dyDescent="0.25">
      <c r="D109" s="2" t="s">
        <v>25</v>
      </c>
      <c r="E109" s="110" t="s">
        <v>26</v>
      </c>
    </row>
    <row r="110" spans="4:6" x14ac:dyDescent="0.25">
      <c r="D110" s="2" t="s">
        <v>10</v>
      </c>
      <c r="E110" t="s">
        <v>27</v>
      </c>
    </row>
    <row r="111" spans="4:6" x14ac:dyDescent="0.25">
      <c r="D111" s="2" t="s">
        <v>28</v>
      </c>
      <c r="E111" s="2" t="s">
        <v>29</v>
      </c>
    </row>
    <row r="112" spans="4:6" x14ac:dyDescent="0.25">
      <c r="D112" s="2" t="s">
        <v>30</v>
      </c>
      <c r="E112" t="s">
        <v>31</v>
      </c>
    </row>
    <row r="113" spans="4:4" x14ac:dyDescent="0.25">
      <c r="D113" s="2" t="s">
        <v>3</v>
      </c>
    </row>
    <row r="114" spans="4:4" x14ac:dyDescent="0.25">
      <c r="D114" s="2"/>
    </row>
  </sheetData>
  <mergeCells count="1">
    <mergeCell ref="I3:N6"/>
  </mergeCells>
  <phoneticPr fontId="18" type="noConversion"/>
  <dataValidations count="2">
    <dataValidation type="list" allowBlank="1" showInputMessage="1" showErrorMessage="1" sqref="D14" xr:uid="{00000000-0002-0000-0000-000000000000}">
      <formula1>$P$5:$P$9</formula1>
    </dataValidation>
    <dataValidation type="list" allowBlank="1" showInputMessage="1" showErrorMessage="1" sqref="G9" xr:uid="{00000000-0002-0000-0000-000001000000}">
      <formula1>$D$107:$D$112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Group Box 3">
              <controlPr defaultSize="0" autoFill="0" autoPict="0">
                <anchor moveWithCells="1">
                  <from>
                    <xdr:col>10</xdr:col>
                    <xdr:colOff>28575</xdr:colOff>
                    <xdr:row>20</xdr:row>
                    <xdr:rowOff>123825</xdr:rowOff>
                  </from>
                  <to>
                    <xdr:col>12</xdr:col>
                    <xdr:colOff>180975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Tables">
                <anchor moveWithCells="1" sizeWithCells="1">
                  <from>
                    <xdr:col>9</xdr:col>
                    <xdr:colOff>561975</xdr:colOff>
                    <xdr:row>34</xdr:row>
                    <xdr:rowOff>104775</xdr:rowOff>
                  </from>
                  <to>
                    <xdr:col>11</xdr:col>
                    <xdr:colOff>228600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Graphs">
                <anchor moveWithCells="1" sizeWithCells="1">
                  <from>
                    <xdr:col>11</xdr:col>
                    <xdr:colOff>352425</xdr:colOff>
                    <xdr:row>34</xdr:row>
                    <xdr:rowOff>104775</xdr:rowOff>
                  </from>
                  <to>
                    <xdr:col>13</xdr:col>
                    <xdr:colOff>85725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10</xdr:col>
                    <xdr:colOff>104775</xdr:colOff>
                    <xdr:row>21</xdr:row>
                    <xdr:rowOff>76200</xdr:rowOff>
                  </from>
                  <to>
                    <xdr:col>12</xdr:col>
                    <xdr:colOff>9525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>
                <anchor moveWithCells="1">
                  <from>
                    <xdr:col>10</xdr:col>
                    <xdr:colOff>114300</xdr:colOff>
                    <xdr:row>22</xdr:row>
                    <xdr:rowOff>180975</xdr:rowOff>
                  </from>
                  <to>
                    <xdr:col>12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Button 11">
              <controlPr defaultSize="0" print="0" autoFill="0" autoPict="0" macro="[0]!Populate">
                <anchor moveWithCells="1" sizeWithCells="1">
                  <from>
                    <xdr:col>10</xdr:col>
                    <xdr:colOff>219075</xdr:colOff>
                    <xdr:row>13</xdr:row>
                    <xdr:rowOff>66675</xdr:rowOff>
                  </from>
                  <to>
                    <xdr:col>13</xdr:col>
                    <xdr:colOff>371475</xdr:colOff>
                    <xdr:row>16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5">
    <tabColor theme="7" tint="0.59999389629810485"/>
  </sheetPr>
  <dimension ref="A1:DU356"/>
  <sheetViews>
    <sheetView workbookViewId="0"/>
  </sheetViews>
  <sheetFormatPr defaultRowHeight="15" x14ac:dyDescent="0.25"/>
  <cols>
    <col min="1" max="1" width="6.42578125" bestFit="1" customWidth="1"/>
    <col min="2" max="2" width="13.7109375" bestFit="1" customWidth="1"/>
    <col min="3" max="3" width="10.140625" bestFit="1" customWidth="1"/>
    <col min="4" max="4" width="6.42578125" bestFit="1" customWidth="1"/>
    <col min="5" max="5" width="9.5703125" bestFit="1" customWidth="1"/>
    <col min="6" max="6" width="30" bestFit="1" customWidth="1"/>
    <col min="7" max="7" width="6.140625" bestFit="1" customWidth="1"/>
    <col min="8" max="8" width="25.7109375" bestFit="1" customWidth="1"/>
    <col min="9" max="9" width="25.140625" bestFit="1" customWidth="1"/>
    <col min="10" max="10" width="11.85546875" customWidth="1"/>
    <col min="11" max="122" width="11.85546875" bestFit="1" customWidth="1"/>
    <col min="123" max="123" width="9.85546875" bestFit="1" customWidth="1"/>
    <col min="124" max="125" width="8" bestFit="1" customWidth="1"/>
  </cols>
  <sheetData>
    <row r="1" spans="1:125" x14ac:dyDescent="0.2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  <c r="G1" t="s">
        <v>126</v>
      </c>
      <c r="H1" t="s">
        <v>127</v>
      </c>
      <c r="I1" t="s">
        <v>128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5" x14ac:dyDescent="0.25">
      <c r="A2" t="s">
        <v>129</v>
      </c>
      <c r="B2" t="s">
        <v>130</v>
      </c>
      <c r="C2" t="s">
        <v>131</v>
      </c>
      <c r="D2" t="s">
        <v>132</v>
      </c>
      <c r="E2">
        <v>5</v>
      </c>
      <c r="F2" t="s">
        <v>133</v>
      </c>
      <c r="G2" t="s">
        <v>134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402.49696949999998</v>
      </c>
      <c r="AK2">
        <v>405.01407499999999</v>
      </c>
      <c r="AL2">
        <v>407.51159899999999</v>
      </c>
      <c r="AM2">
        <v>409.99876399999999</v>
      </c>
      <c r="AN2">
        <v>412.48082249999999</v>
      </c>
      <c r="AO2">
        <v>414.95147750000001</v>
      </c>
      <c r="AP2">
        <v>417.35281900000001</v>
      </c>
      <c r="AQ2">
        <v>419.670749</v>
      </c>
      <c r="AR2">
        <v>421.96268500000002</v>
      </c>
      <c r="AS2">
        <v>424.16103399999997</v>
      </c>
      <c r="AT2">
        <v>426.30282449999999</v>
      </c>
      <c r="AU2">
        <v>428.3419695</v>
      </c>
      <c r="AV2">
        <v>430.33987400000001</v>
      </c>
      <c r="AW2">
        <v>432.26655</v>
      </c>
      <c r="AX2">
        <v>434.14389</v>
      </c>
      <c r="AY2">
        <v>436.00272749999999</v>
      </c>
      <c r="AZ2">
        <v>437.73428899999999</v>
      </c>
      <c r="BA2">
        <v>439.41078549999997</v>
      </c>
      <c r="BB2">
        <v>440.97923750000001</v>
      </c>
      <c r="BC2">
        <v>442.45625100000001</v>
      </c>
      <c r="BD2">
        <v>443.86512049999999</v>
      </c>
      <c r="BE2">
        <v>445.19155499999999</v>
      </c>
      <c r="BF2">
        <v>446.43986799999999</v>
      </c>
      <c r="BG2">
        <v>447.60949049999999</v>
      </c>
      <c r="BH2">
        <v>448.7012565</v>
      </c>
      <c r="BI2">
        <v>449.71416199999999</v>
      </c>
      <c r="BJ2">
        <v>450.64385800000002</v>
      </c>
      <c r="BK2">
        <v>451.50171499999999</v>
      </c>
      <c r="BL2">
        <v>452.271366</v>
      </c>
      <c r="BM2">
        <v>452.95809100000002</v>
      </c>
      <c r="BN2">
        <v>453.5805795</v>
      </c>
      <c r="BO2">
        <v>454.1332195</v>
      </c>
      <c r="BP2">
        <v>454.61814249999998</v>
      </c>
      <c r="BQ2">
        <v>455.025597</v>
      </c>
      <c r="BR2">
        <v>455.3461155</v>
      </c>
      <c r="BS2">
        <v>455.60820799999999</v>
      </c>
      <c r="BT2">
        <v>455.80986849999999</v>
      </c>
      <c r="BU2">
        <v>455.92072050000002</v>
      </c>
      <c r="BV2">
        <v>455.97655099999997</v>
      </c>
      <c r="BW2">
        <v>455.98029050000002</v>
      </c>
      <c r="BX2">
        <v>455.93679350000002</v>
      </c>
      <c r="BY2">
        <v>455.8917285</v>
      </c>
      <c r="BZ2">
        <v>455.80151849999999</v>
      </c>
      <c r="CA2">
        <v>455.66245450000002</v>
      </c>
      <c r="CB2">
        <v>455.47482000000002</v>
      </c>
      <c r="CC2">
        <v>455.20597299999997</v>
      </c>
      <c r="CD2">
        <v>454.86577999999997</v>
      </c>
      <c r="CE2">
        <v>454.48740149999998</v>
      </c>
      <c r="CF2">
        <v>454.10667949999998</v>
      </c>
      <c r="CG2">
        <v>453.714609</v>
      </c>
      <c r="CH2">
        <v>453.28879000000001</v>
      </c>
      <c r="CI2">
        <v>452.83129600000001</v>
      </c>
      <c r="CJ2">
        <v>452.34812950000003</v>
      </c>
      <c r="CK2">
        <v>451.8332355</v>
      </c>
      <c r="CL2">
        <v>451.27103949999997</v>
      </c>
      <c r="CM2">
        <v>450.688176</v>
      </c>
      <c r="CN2">
        <v>450.03958499999999</v>
      </c>
      <c r="CO2">
        <v>449.34106650000001</v>
      </c>
      <c r="CP2">
        <v>448.58890500000001</v>
      </c>
      <c r="CQ2">
        <v>447.78607299999999</v>
      </c>
      <c r="CR2">
        <v>446.93124999999998</v>
      </c>
      <c r="CS2">
        <v>446.028616</v>
      </c>
      <c r="CT2">
        <v>445.07323100000002</v>
      </c>
      <c r="CU2">
        <v>444.06112350000001</v>
      </c>
      <c r="CV2">
        <v>443.00730099999998</v>
      </c>
      <c r="CW2">
        <v>441.86147</v>
      </c>
      <c r="CX2">
        <v>440.67052749999999</v>
      </c>
      <c r="CY2">
        <v>439.536494</v>
      </c>
      <c r="CZ2">
        <v>438.382698</v>
      </c>
      <c r="DA2">
        <v>437.16535549999998</v>
      </c>
      <c r="DB2">
        <v>435.8328995</v>
      </c>
      <c r="DC2">
        <v>434.57478500000002</v>
      </c>
      <c r="DD2">
        <v>433.32313199999999</v>
      </c>
      <c r="DE2">
        <v>432.0536305</v>
      </c>
      <c r="DF2">
        <v>430.762428</v>
      </c>
      <c r="DG2">
        <v>429.45559700000001</v>
      </c>
      <c r="DH2">
        <v>428.19364899999999</v>
      </c>
      <c r="DI2">
        <v>426.97976699999998</v>
      </c>
      <c r="DJ2">
        <v>425.7668625</v>
      </c>
      <c r="DK2">
        <v>424.60028699999998</v>
      </c>
      <c r="DL2">
        <v>423.36123300000003</v>
      </c>
      <c r="DM2">
        <v>422.09681399999999</v>
      </c>
      <c r="DN2">
        <v>420.97930050000002</v>
      </c>
      <c r="DO2">
        <v>419.88759549999997</v>
      </c>
      <c r="DP2">
        <v>418.71977450000003</v>
      </c>
    </row>
    <row r="3" spans="1:125" x14ac:dyDescent="0.25">
      <c r="A3" t="s">
        <v>129</v>
      </c>
      <c r="B3" t="s">
        <v>130</v>
      </c>
      <c r="C3" t="s">
        <v>131</v>
      </c>
      <c r="D3" t="s">
        <v>132</v>
      </c>
      <c r="E3">
        <v>5</v>
      </c>
      <c r="F3" t="s">
        <v>135</v>
      </c>
      <c r="G3" t="s">
        <v>136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0.91381499499999996</v>
      </c>
      <c r="AJ3">
        <v>0.92838758300000002</v>
      </c>
      <c r="AK3">
        <v>0.93988008300000003</v>
      </c>
      <c r="AL3">
        <v>0.95293607400000002</v>
      </c>
      <c r="AM3">
        <v>0.96291360299999995</v>
      </c>
      <c r="AN3">
        <v>0.98036105399999995</v>
      </c>
      <c r="AO3">
        <v>1.003916515</v>
      </c>
      <c r="AP3">
        <v>1.0297872699999999</v>
      </c>
      <c r="AQ3">
        <v>1.0498252400000001</v>
      </c>
      <c r="AR3">
        <v>1.0737431420000001</v>
      </c>
      <c r="AS3">
        <v>1.0904710049999999</v>
      </c>
      <c r="AT3">
        <v>1.1103215049999999</v>
      </c>
      <c r="AU3">
        <v>1.129688426</v>
      </c>
      <c r="AV3">
        <v>1.147053544</v>
      </c>
      <c r="AW3">
        <v>1.1607410440000001</v>
      </c>
      <c r="AX3">
        <v>1.1739368480000001</v>
      </c>
      <c r="AY3">
        <v>1.1853124070000001</v>
      </c>
      <c r="AZ3">
        <v>1.198983809</v>
      </c>
      <c r="BA3">
        <v>1.2162614169999999</v>
      </c>
      <c r="BB3">
        <v>1.235708917</v>
      </c>
      <c r="BC3">
        <v>1.252085015</v>
      </c>
      <c r="BD3">
        <v>1.2700193769999999</v>
      </c>
      <c r="BE3">
        <v>1.2833803189999999</v>
      </c>
      <c r="BF3">
        <v>1.293663064</v>
      </c>
      <c r="BG3">
        <v>1.303250064</v>
      </c>
      <c r="BH3">
        <v>1.311401123</v>
      </c>
      <c r="BI3">
        <v>1.316529946</v>
      </c>
      <c r="BJ3">
        <v>1.318651475</v>
      </c>
      <c r="BK3">
        <v>1.325264475</v>
      </c>
      <c r="BL3">
        <v>1.330049083</v>
      </c>
      <c r="BM3">
        <v>1.3354130829999999</v>
      </c>
      <c r="BN3">
        <v>1.344509583</v>
      </c>
      <c r="BO3">
        <v>1.3547055830000001</v>
      </c>
      <c r="BP3">
        <v>1.360993221</v>
      </c>
      <c r="BQ3">
        <v>1.3633992210000001</v>
      </c>
      <c r="BR3">
        <v>1.3626157210000001</v>
      </c>
      <c r="BS3">
        <v>1.360341799</v>
      </c>
      <c r="BT3">
        <v>1.3587236810000001</v>
      </c>
      <c r="BU3">
        <v>1.3559867889999999</v>
      </c>
      <c r="BV3">
        <v>1.356474789</v>
      </c>
      <c r="BW3">
        <v>1.358670721</v>
      </c>
      <c r="BX3">
        <v>1.361425721</v>
      </c>
      <c r="BY3">
        <v>1.3642818379999999</v>
      </c>
      <c r="BZ3">
        <v>1.3665513380000001</v>
      </c>
      <c r="CA3">
        <v>1.3681930339999999</v>
      </c>
      <c r="CB3">
        <v>1.3660656419999999</v>
      </c>
      <c r="CC3">
        <v>1.3599466419999999</v>
      </c>
      <c r="CD3">
        <v>1.353914289</v>
      </c>
      <c r="CE3">
        <v>1.350301789</v>
      </c>
      <c r="CF3">
        <v>1.3471164360000001</v>
      </c>
      <c r="CG3">
        <v>1.344763044</v>
      </c>
      <c r="CH3">
        <v>1.344482044</v>
      </c>
      <c r="CI3">
        <v>1.346125485</v>
      </c>
      <c r="CJ3">
        <v>1.3482549850000001</v>
      </c>
      <c r="CK3">
        <v>1.348033985</v>
      </c>
      <c r="CL3">
        <v>1.3452764850000001</v>
      </c>
      <c r="CM3">
        <v>1.3404604170000001</v>
      </c>
      <c r="CN3">
        <v>1.335400417</v>
      </c>
      <c r="CO3">
        <v>1.3304479170000001</v>
      </c>
      <c r="CP3">
        <v>1.322917407</v>
      </c>
      <c r="CQ3">
        <v>1.3147038680000001</v>
      </c>
      <c r="CR3">
        <v>1.3082044850000001</v>
      </c>
      <c r="CS3">
        <v>1.3031764850000001</v>
      </c>
      <c r="CT3">
        <v>1.2981098090000001</v>
      </c>
      <c r="CU3">
        <v>1.293094397</v>
      </c>
      <c r="CV3">
        <v>1.2910903579999999</v>
      </c>
      <c r="CW3">
        <v>1.2871603579999999</v>
      </c>
      <c r="CX3">
        <v>1.281490858</v>
      </c>
      <c r="CY3">
        <v>1.2730808579999999</v>
      </c>
      <c r="CZ3">
        <v>1.263888358</v>
      </c>
      <c r="DA3">
        <v>1.255743799</v>
      </c>
      <c r="DB3">
        <v>1.2492502110000001</v>
      </c>
      <c r="DC3">
        <v>1.243495711</v>
      </c>
      <c r="DD3">
        <v>1.2369195639999999</v>
      </c>
      <c r="DE3">
        <v>1.231398064</v>
      </c>
      <c r="DF3">
        <v>1.2294560640000001</v>
      </c>
      <c r="DG3">
        <v>1.2258866719999999</v>
      </c>
      <c r="DH3">
        <v>1.2229416719999999</v>
      </c>
      <c r="DI3">
        <v>1.218187642</v>
      </c>
      <c r="DJ3">
        <v>1.2122862990000001</v>
      </c>
      <c r="DK3">
        <v>1.202762721</v>
      </c>
      <c r="DL3">
        <v>1.193954907</v>
      </c>
      <c r="DM3">
        <v>1.1831459070000001</v>
      </c>
      <c r="DN3">
        <v>1.1733174070000001</v>
      </c>
      <c r="DO3">
        <v>1.1662469070000001</v>
      </c>
      <c r="DP3">
        <v>1.162910407</v>
      </c>
    </row>
    <row r="4" spans="1:125" x14ac:dyDescent="0.25">
      <c r="A4" t="s">
        <v>129</v>
      </c>
      <c r="B4" t="s">
        <v>130</v>
      </c>
      <c r="C4" t="s">
        <v>131</v>
      </c>
      <c r="D4" t="s">
        <v>132</v>
      </c>
      <c r="E4">
        <v>17</v>
      </c>
      <c r="F4" t="s">
        <v>133</v>
      </c>
      <c r="G4" t="s">
        <v>134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402.57269070000001</v>
      </c>
      <c r="AK4">
        <v>405.16172699999998</v>
      </c>
      <c r="AL4">
        <v>407.72491230000003</v>
      </c>
      <c r="AM4">
        <v>410.2750762</v>
      </c>
      <c r="AN4">
        <v>412.81130439999998</v>
      </c>
      <c r="AO4">
        <v>415.33162349999998</v>
      </c>
      <c r="AP4">
        <v>417.76422439999999</v>
      </c>
      <c r="AQ4">
        <v>420.16160450000001</v>
      </c>
      <c r="AR4">
        <v>422.48596680000003</v>
      </c>
      <c r="AS4">
        <v>424.73880780000002</v>
      </c>
      <c r="AT4">
        <v>426.90403079999999</v>
      </c>
      <c r="AU4">
        <v>429.02774490000002</v>
      </c>
      <c r="AV4">
        <v>431.0743033</v>
      </c>
      <c r="AW4">
        <v>433.11823800000002</v>
      </c>
      <c r="AX4" s="109">
        <v>435.08424860000002</v>
      </c>
      <c r="AY4">
        <v>436.96714550000002</v>
      </c>
      <c r="AZ4">
        <v>438.75612050000001</v>
      </c>
      <c r="BA4">
        <v>440.45751810000002</v>
      </c>
      <c r="BB4">
        <v>442.08401850000001</v>
      </c>
      <c r="BC4">
        <v>443.65201530000002</v>
      </c>
      <c r="BD4">
        <v>445.13732499999998</v>
      </c>
      <c r="BE4">
        <v>446.5530157</v>
      </c>
      <c r="BF4">
        <v>447.90536450000002</v>
      </c>
      <c r="BG4">
        <v>449.1448681</v>
      </c>
      <c r="BH4">
        <v>450.2921116</v>
      </c>
      <c r="BI4">
        <v>451.36579890000002</v>
      </c>
      <c r="BJ4">
        <v>452.40499699999998</v>
      </c>
      <c r="BK4">
        <v>453.37283359999998</v>
      </c>
      <c r="BL4">
        <v>454.23690399999998</v>
      </c>
      <c r="BM4">
        <v>455.01690330000002</v>
      </c>
      <c r="BN4">
        <v>455.71533950000003</v>
      </c>
      <c r="BO4">
        <v>456.3404089</v>
      </c>
      <c r="BP4">
        <v>456.89503780000001</v>
      </c>
      <c r="BQ4">
        <v>457.37736769999998</v>
      </c>
      <c r="BR4">
        <v>457.78346490000001</v>
      </c>
      <c r="BS4">
        <v>458.09828909999999</v>
      </c>
      <c r="BT4">
        <v>458.3343094</v>
      </c>
      <c r="BU4">
        <v>458.57492439999999</v>
      </c>
      <c r="BV4">
        <v>458.74888959999998</v>
      </c>
      <c r="BW4">
        <v>458.84981440000001</v>
      </c>
      <c r="BX4">
        <v>458.90210710000002</v>
      </c>
      <c r="BY4">
        <v>458.91798999999997</v>
      </c>
      <c r="BZ4">
        <v>458.85604699999999</v>
      </c>
      <c r="CA4">
        <v>458.7578254</v>
      </c>
      <c r="CB4">
        <v>458.6428664</v>
      </c>
      <c r="CC4">
        <v>458.45771289999999</v>
      </c>
      <c r="CD4">
        <v>458.23450969999999</v>
      </c>
      <c r="CE4">
        <v>457.97327339999998</v>
      </c>
      <c r="CF4">
        <v>457.66534480000001</v>
      </c>
      <c r="CG4">
        <v>457.31986769999997</v>
      </c>
      <c r="CH4">
        <v>456.93126749999999</v>
      </c>
      <c r="CI4">
        <v>456.49396840000003</v>
      </c>
      <c r="CJ4">
        <v>456.02802380000003</v>
      </c>
      <c r="CK4">
        <v>455.5306516</v>
      </c>
      <c r="CL4">
        <v>455.01558510000001</v>
      </c>
      <c r="CM4">
        <v>454.44793010000001</v>
      </c>
      <c r="CN4">
        <v>453.86656970000001</v>
      </c>
      <c r="CO4">
        <v>453.20903140000001</v>
      </c>
      <c r="CP4">
        <v>452.49204800000001</v>
      </c>
      <c r="CQ4">
        <v>451.68958839999999</v>
      </c>
      <c r="CR4">
        <v>450.89268029999999</v>
      </c>
      <c r="CS4">
        <v>450.01653770000001</v>
      </c>
      <c r="CT4">
        <v>449.08582790000003</v>
      </c>
      <c r="CU4">
        <v>448.11310320000001</v>
      </c>
      <c r="CV4">
        <v>447.0712643</v>
      </c>
      <c r="CW4">
        <v>445.9975819</v>
      </c>
      <c r="CX4">
        <v>444.88957019999998</v>
      </c>
      <c r="CY4">
        <v>443.7023878</v>
      </c>
      <c r="CZ4">
        <v>442.47512410000002</v>
      </c>
      <c r="DA4">
        <v>441.16809430000001</v>
      </c>
      <c r="DB4">
        <v>439.95090190000002</v>
      </c>
      <c r="DC4">
        <v>438.66135539999999</v>
      </c>
      <c r="DD4">
        <v>437.38488760000001</v>
      </c>
      <c r="DE4">
        <v>436.08049679999999</v>
      </c>
      <c r="DF4">
        <v>434.65415469999999</v>
      </c>
      <c r="DG4">
        <v>433.3215257</v>
      </c>
      <c r="DH4">
        <v>432.05981730000002</v>
      </c>
      <c r="DI4">
        <v>430.83418949999998</v>
      </c>
      <c r="DJ4">
        <v>429.57089969999998</v>
      </c>
      <c r="DK4">
        <v>428.3814016</v>
      </c>
      <c r="DL4">
        <v>427.16918370000002</v>
      </c>
      <c r="DM4">
        <v>425.84989289999999</v>
      </c>
      <c r="DN4">
        <v>424.61052549999999</v>
      </c>
      <c r="DO4">
        <v>423.5258197</v>
      </c>
      <c r="DP4">
        <v>422.33485610000002</v>
      </c>
    </row>
    <row r="5" spans="1:125" x14ac:dyDescent="0.25">
      <c r="A5" t="s">
        <v>129</v>
      </c>
      <c r="B5" t="s">
        <v>130</v>
      </c>
      <c r="C5" t="s">
        <v>131</v>
      </c>
      <c r="D5" t="s">
        <v>132</v>
      </c>
      <c r="E5">
        <v>17</v>
      </c>
      <c r="F5" t="s">
        <v>135</v>
      </c>
      <c r="G5" t="s">
        <v>136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1.001823785</v>
      </c>
      <c r="AJ5">
        <v>1.0129449500000001</v>
      </c>
      <c r="AK5">
        <v>1.029597981</v>
      </c>
      <c r="AL5">
        <v>1.0443485850000001</v>
      </c>
      <c r="AM5">
        <v>1.059452311</v>
      </c>
      <c r="AN5">
        <v>1.0771690169999999</v>
      </c>
      <c r="AO5">
        <v>1.1022622639999999</v>
      </c>
      <c r="AP5">
        <v>1.130820897</v>
      </c>
      <c r="AQ5">
        <v>1.1600373829999999</v>
      </c>
      <c r="AR5">
        <v>1.183402815</v>
      </c>
      <c r="AS5">
        <v>1.2087242929999999</v>
      </c>
      <c r="AT5">
        <v>1.227451085</v>
      </c>
      <c r="AU5">
        <v>1.246999677</v>
      </c>
      <c r="AV5">
        <v>1.266006019</v>
      </c>
      <c r="AW5">
        <v>1.280439138</v>
      </c>
      <c r="AX5">
        <v>1.2991731849999999</v>
      </c>
      <c r="AY5">
        <v>1.316041681</v>
      </c>
      <c r="AZ5" s="109">
        <v>1.3328235559999999</v>
      </c>
      <c r="BA5" s="109">
        <v>1.354718377</v>
      </c>
      <c r="BB5" s="109">
        <v>1.376944905</v>
      </c>
      <c r="BC5" s="109">
        <v>1.3975754439999999</v>
      </c>
      <c r="BD5" s="109">
        <v>1.419951607</v>
      </c>
      <c r="BE5" s="109">
        <v>1.437894346</v>
      </c>
      <c r="BF5" s="109">
        <v>1.451529428</v>
      </c>
      <c r="BG5" s="109">
        <v>1.460319162</v>
      </c>
      <c r="BH5" s="109">
        <v>1.473221374</v>
      </c>
      <c r="BI5" s="109">
        <v>1.479248575</v>
      </c>
      <c r="BJ5" s="109">
        <v>1.482166997</v>
      </c>
      <c r="BK5" s="109">
        <v>1.488349897</v>
      </c>
      <c r="BL5" s="109">
        <v>1.497377009</v>
      </c>
      <c r="BM5" s="109">
        <v>1.5079040930000001</v>
      </c>
      <c r="BN5" s="109">
        <v>1.5206885699999999</v>
      </c>
      <c r="BO5" s="109">
        <v>1.5302579009999999</v>
      </c>
      <c r="BP5" s="109">
        <v>1.537895534</v>
      </c>
      <c r="BQ5" s="109">
        <v>1.5425628600000001</v>
      </c>
      <c r="BR5" s="109">
        <v>1.5428739680000001</v>
      </c>
      <c r="BS5" s="109">
        <v>1.541011197</v>
      </c>
      <c r="BT5" s="109">
        <v>1.5410082009999999</v>
      </c>
      <c r="BU5" s="109">
        <v>1.540134401</v>
      </c>
      <c r="BV5" s="109">
        <v>1.540399485</v>
      </c>
      <c r="BW5" s="109">
        <v>1.54373516</v>
      </c>
      <c r="BX5" s="109">
        <v>1.5481680600000001</v>
      </c>
      <c r="BY5" s="109">
        <v>1.5516385260000001</v>
      </c>
      <c r="BZ5" s="109">
        <v>1.5537824929999999</v>
      </c>
      <c r="CA5" s="109">
        <v>1.5536300620000001</v>
      </c>
      <c r="CB5" s="109">
        <v>1.550529426</v>
      </c>
      <c r="CC5" s="109">
        <v>1.548516977</v>
      </c>
      <c r="CD5" s="109">
        <v>1.54654676</v>
      </c>
      <c r="CE5" s="109">
        <v>1.5430290600000001</v>
      </c>
      <c r="CF5" s="109">
        <v>1.539509426</v>
      </c>
      <c r="CG5" s="109">
        <v>1.5357397850000001</v>
      </c>
      <c r="CH5" s="109">
        <v>1.535001619</v>
      </c>
      <c r="CI5" s="109">
        <v>1.537223368</v>
      </c>
      <c r="CJ5" s="109">
        <v>1.5393152459999999</v>
      </c>
      <c r="CK5" s="109">
        <v>1.5374407459999999</v>
      </c>
      <c r="CL5" s="109">
        <v>1.532682879</v>
      </c>
      <c r="CM5" s="109">
        <v>1.525810779</v>
      </c>
      <c r="CN5" s="109">
        <v>1.52056144</v>
      </c>
      <c r="CO5" s="109">
        <v>1.5155416399999999</v>
      </c>
      <c r="CP5" s="109">
        <v>1.5096040399999999</v>
      </c>
      <c r="CQ5" s="109">
        <v>1.5037572400000001</v>
      </c>
      <c r="CR5" s="109">
        <v>1.4972767259999999</v>
      </c>
      <c r="CS5" s="109">
        <v>1.4911420010000001</v>
      </c>
      <c r="CT5" s="109">
        <v>1.487068026</v>
      </c>
      <c r="CU5" s="109">
        <v>1.483830626</v>
      </c>
      <c r="CV5" s="109">
        <v>1.480767226</v>
      </c>
      <c r="CW5" s="109">
        <v>1.4764034399999999</v>
      </c>
      <c r="CX5" s="109">
        <v>1.47116084</v>
      </c>
      <c r="CY5" s="109">
        <v>1.4642236399999999</v>
      </c>
      <c r="CZ5" s="109">
        <v>1.4568059739999999</v>
      </c>
      <c r="DA5" s="109">
        <v>1.4473268909999999</v>
      </c>
      <c r="DB5" s="109">
        <v>1.4388355399999999</v>
      </c>
      <c r="DC5" s="109">
        <v>1.4300496359999999</v>
      </c>
      <c r="DD5" s="109">
        <v>1.4213730229999999</v>
      </c>
      <c r="DE5" s="109">
        <v>1.4151372520000001</v>
      </c>
      <c r="DF5" s="109">
        <v>1.4115640519999999</v>
      </c>
      <c r="DG5" s="109">
        <v>1.4086285279999999</v>
      </c>
      <c r="DH5" s="109">
        <v>1.4072476810000001</v>
      </c>
      <c r="DI5" s="109">
        <v>1.4023977809999999</v>
      </c>
      <c r="DJ5" s="109">
        <v>1.395232952</v>
      </c>
      <c r="DK5" s="109">
        <v>1.3866829249999999</v>
      </c>
      <c r="DL5" s="109">
        <v>1.3756160580000001</v>
      </c>
      <c r="DM5" s="109">
        <v>1.3656477250000001</v>
      </c>
      <c r="DN5" s="109">
        <v>1.358013505</v>
      </c>
      <c r="DO5" s="109">
        <v>1.352265805</v>
      </c>
      <c r="DP5" s="109">
        <v>1.348080905</v>
      </c>
      <c r="DQ5" s="109"/>
      <c r="DR5" s="109"/>
      <c r="DS5" s="109"/>
      <c r="DT5" s="109"/>
      <c r="DU5" s="109"/>
    </row>
    <row r="6" spans="1:125" x14ac:dyDescent="0.25">
      <c r="A6" t="s">
        <v>129</v>
      </c>
      <c r="B6" t="s">
        <v>130</v>
      </c>
      <c r="C6" t="s">
        <v>131</v>
      </c>
      <c r="D6" t="s">
        <v>132</v>
      </c>
      <c r="E6">
        <v>50</v>
      </c>
      <c r="F6" t="s">
        <v>133</v>
      </c>
      <c r="G6" t="s">
        <v>134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402.72116499999998</v>
      </c>
      <c r="AK6">
        <v>405.43856</v>
      </c>
      <c r="AL6">
        <v>408.136235</v>
      </c>
      <c r="AM6">
        <v>410.815045</v>
      </c>
      <c r="AN6">
        <v>413.47358000000003</v>
      </c>
      <c r="AO6">
        <v>416.13619</v>
      </c>
      <c r="AP6">
        <v>418.73769499999997</v>
      </c>
      <c r="AQ6">
        <v>421.30732999999998</v>
      </c>
      <c r="AR6">
        <v>423.79491000000002</v>
      </c>
      <c r="AS6">
        <v>426.20730500000002</v>
      </c>
      <c r="AT6">
        <v>428.54640000000001</v>
      </c>
      <c r="AU6">
        <v>430.83943499999998</v>
      </c>
      <c r="AV6">
        <v>433.11668500000002</v>
      </c>
      <c r="AW6">
        <v>435.34404999999998</v>
      </c>
      <c r="AX6">
        <v>437.54529000000002</v>
      </c>
      <c r="AY6">
        <v>439.711095</v>
      </c>
      <c r="AZ6">
        <v>441.79180500000001</v>
      </c>
      <c r="BA6">
        <v>443.79227500000002</v>
      </c>
      <c r="BB6">
        <v>445.73611499999998</v>
      </c>
      <c r="BC6">
        <v>447.54136499999998</v>
      </c>
      <c r="BD6">
        <v>449.28486500000002</v>
      </c>
      <c r="BE6">
        <v>450.99560500000001</v>
      </c>
      <c r="BF6">
        <v>452.65260000000001</v>
      </c>
      <c r="BG6">
        <v>454.19641000000001</v>
      </c>
      <c r="BH6">
        <v>455.63997000000001</v>
      </c>
      <c r="BI6">
        <v>457.02026000000001</v>
      </c>
      <c r="BJ6">
        <v>458.41127</v>
      </c>
      <c r="BK6">
        <v>459.63171999999997</v>
      </c>
      <c r="BL6">
        <v>460.80068999999997</v>
      </c>
      <c r="BM6">
        <v>461.88979499999999</v>
      </c>
      <c r="BN6">
        <v>462.90786500000002</v>
      </c>
      <c r="BO6">
        <v>463.79491000000002</v>
      </c>
      <c r="BP6">
        <v>464.59728999999999</v>
      </c>
      <c r="BQ6">
        <v>465.33587499999999</v>
      </c>
      <c r="BR6">
        <v>465.99513000000002</v>
      </c>
      <c r="BS6">
        <v>466.601225</v>
      </c>
      <c r="BT6">
        <v>467.18177500000002</v>
      </c>
      <c r="BU6">
        <v>467.69752999999997</v>
      </c>
      <c r="BV6">
        <v>468.15057000000002</v>
      </c>
      <c r="BW6">
        <v>468.506845</v>
      </c>
      <c r="BX6">
        <v>468.803675</v>
      </c>
      <c r="BY6">
        <v>469.04192</v>
      </c>
      <c r="BZ6">
        <v>469.22014999999999</v>
      </c>
      <c r="CA6">
        <v>469.338415</v>
      </c>
      <c r="CB6">
        <v>469.39685500000002</v>
      </c>
      <c r="CC6">
        <v>469.37403499999999</v>
      </c>
      <c r="CD6">
        <v>469.29896000000002</v>
      </c>
      <c r="CE6">
        <v>469.17565500000001</v>
      </c>
      <c r="CF6">
        <v>469.00501500000001</v>
      </c>
      <c r="CG6">
        <v>468.78742</v>
      </c>
      <c r="CH6">
        <v>468.52348999999998</v>
      </c>
      <c r="CI6">
        <v>468.21599500000002</v>
      </c>
      <c r="CJ6">
        <v>467.88986</v>
      </c>
      <c r="CK6">
        <v>467.592985</v>
      </c>
      <c r="CL6">
        <v>467.13745999999998</v>
      </c>
      <c r="CM6">
        <v>466.56891000000002</v>
      </c>
      <c r="CN6">
        <v>465.98836499999999</v>
      </c>
      <c r="CO6">
        <v>465.34744999999998</v>
      </c>
      <c r="CP6">
        <v>464.59751499999999</v>
      </c>
      <c r="CQ6">
        <v>463.78041000000002</v>
      </c>
      <c r="CR6">
        <v>462.89789500000001</v>
      </c>
      <c r="CS6">
        <v>462.00081</v>
      </c>
      <c r="CT6">
        <v>461.03755000000001</v>
      </c>
      <c r="CU6">
        <v>460.06255499999997</v>
      </c>
      <c r="CV6">
        <v>459.02891</v>
      </c>
      <c r="CW6">
        <v>457.96168499999999</v>
      </c>
      <c r="CX6">
        <v>456.94851</v>
      </c>
      <c r="CY6">
        <v>455.94206000000003</v>
      </c>
      <c r="CZ6">
        <v>454.68907000000002</v>
      </c>
      <c r="DA6">
        <v>453.42495000000002</v>
      </c>
      <c r="DB6">
        <v>451.94126499999999</v>
      </c>
      <c r="DC6">
        <v>450.39186000000001</v>
      </c>
      <c r="DD6">
        <v>448.90490499999999</v>
      </c>
      <c r="DE6">
        <v>447.62169</v>
      </c>
      <c r="DF6">
        <v>446.31492500000002</v>
      </c>
      <c r="DG6">
        <v>445.01803000000001</v>
      </c>
      <c r="DH6">
        <v>443.67649499999999</v>
      </c>
      <c r="DI6">
        <v>442.33947999999998</v>
      </c>
      <c r="DJ6">
        <v>440.960285</v>
      </c>
      <c r="DK6">
        <v>439.64954999999998</v>
      </c>
      <c r="DL6">
        <v>438.42258500000003</v>
      </c>
      <c r="DM6">
        <v>437.146095</v>
      </c>
      <c r="DN6">
        <v>435.90652499999999</v>
      </c>
      <c r="DO6">
        <v>434.84233999999998</v>
      </c>
      <c r="DP6">
        <v>433.77152000000001</v>
      </c>
    </row>
    <row r="7" spans="1:125" x14ac:dyDescent="0.25">
      <c r="A7" t="s">
        <v>129</v>
      </c>
      <c r="B7" t="s">
        <v>130</v>
      </c>
      <c r="C7" t="s">
        <v>131</v>
      </c>
      <c r="D7" t="s">
        <v>132</v>
      </c>
      <c r="E7">
        <v>50</v>
      </c>
      <c r="F7" t="s">
        <v>135</v>
      </c>
      <c r="G7" t="s">
        <v>136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1.115536613</v>
      </c>
      <c r="AJ7">
        <v>1.1316945540000001</v>
      </c>
      <c r="AK7">
        <v>1.1504439660000001</v>
      </c>
      <c r="AL7">
        <v>1.167021613</v>
      </c>
      <c r="AM7">
        <v>1.1856450439999999</v>
      </c>
      <c r="AN7">
        <v>1.2066500440000001</v>
      </c>
      <c r="AO7">
        <v>1.235591613</v>
      </c>
      <c r="AP7">
        <v>1.268862299</v>
      </c>
      <c r="AQ7">
        <v>1.3072821029999999</v>
      </c>
      <c r="AR7">
        <v>1.337993574</v>
      </c>
      <c r="AS7">
        <v>1.3673142599999999</v>
      </c>
      <c r="AT7">
        <v>1.3929589659999999</v>
      </c>
      <c r="AU7">
        <v>1.4160714169999999</v>
      </c>
      <c r="AV7">
        <v>1.441379652</v>
      </c>
      <c r="AW7">
        <v>1.4673592600000001</v>
      </c>
      <c r="AX7">
        <v>1.4910911229999999</v>
      </c>
      <c r="AY7">
        <v>1.514125436</v>
      </c>
      <c r="AZ7">
        <v>1.537948377</v>
      </c>
      <c r="BA7">
        <v>1.563956221</v>
      </c>
      <c r="BB7">
        <v>1.592991319</v>
      </c>
      <c r="BC7">
        <v>1.620861809</v>
      </c>
      <c r="BD7">
        <v>1.646645436</v>
      </c>
      <c r="BE7">
        <v>1.670140926</v>
      </c>
      <c r="BF7">
        <v>1.6895648480000001</v>
      </c>
      <c r="BG7">
        <v>1.706593083</v>
      </c>
      <c r="BH7">
        <v>1.719339162</v>
      </c>
      <c r="BI7">
        <v>1.7284026910000001</v>
      </c>
      <c r="BJ7">
        <v>1.7373426910000001</v>
      </c>
      <c r="BK7">
        <v>1.748723083</v>
      </c>
      <c r="BL7">
        <v>1.761212789</v>
      </c>
      <c r="BM7">
        <v>1.7762912209999999</v>
      </c>
      <c r="BN7">
        <v>1.7917462209999999</v>
      </c>
      <c r="BO7">
        <v>1.809083279</v>
      </c>
      <c r="BP7">
        <v>1.822711221</v>
      </c>
      <c r="BQ7">
        <v>1.834725926</v>
      </c>
      <c r="BR7">
        <v>1.840610436</v>
      </c>
      <c r="BS7">
        <v>1.8427027890000001</v>
      </c>
      <c r="BT7">
        <v>1.841945436</v>
      </c>
      <c r="BU7">
        <v>1.842827789</v>
      </c>
      <c r="BV7">
        <v>1.845474652</v>
      </c>
      <c r="BW7">
        <v>1.8510840639999999</v>
      </c>
      <c r="BX7">
        <v>1.857064064</v>
      </c>
      <c r="BY7">
        <v>1.86137573</v>
      </c>
      <c r="BZ7">
        <v>1.8676082789999999</v>
      </c>
      <c r="CA7">
        <v>1.8724275930000001</v>
      </c>
      <c r="CB7">
        <v>1.8733775930000001</v>
      </c>
      <c r="CC7">
        <v>1.871740926</v>
      </c>
      <c r="CD7">
        <v>1.870112789</v>
      </c>
      <c r="CE7">
        <v>1.8695318089999999</v>
      </c>
      <c r="CF7">
        <v>1.8668133769999999</v>
      </c>
      <c r="CG7">
        <v>1.8662340639999999</v>
      </c>
      <c r="CH7">
        <v>1.8689070050000001</v>
      </c>
      <c r="CI7">
        <v>1.8719020049999999</v>
      </c>
      <c r="CJ7">
        <v>1.876251809</v>
      </c>
      <c r="CK7">
        <v>1.8776318089999999</v>
      </c>
      <c r="CL7">
        <v>1.876409848</v>
      </c>
      <c r="CM7">
        <v>1.8734748480000001</v>
      </c>
      <c r="CN7">
        <v>1.8664590640000001</v>
      </c>
      <c r="CO7">
        <v>1.8600259260000001</v>
      </c>
      <c r="CP7">
        <v>1.852877691</v>
      </c>
      <c r="CQ7">
        <v>1.8448000440000001</v>
      </c>
      <c r="CR7">
        <v>1.8390473970000001</v>
      </c>
      <c r="CS7">
        <v>1.834527397</v>
      </c>
      <c r="CT7">
        <v>1.831953672</v>
      </c>
      <c r="CU7">
        <v>1.830498672</v>
      </c>
      <c r="CV7">
        <v>1.829038672</v>
      </c>
      <c r="CW7">
        <v>1.826383672</v>
      </c>
      <c r="CX7">
        <v>1.821867887</v>
      </c>
      <c r="CY7">
        <v>1.8146116130000001</v>
      </c>
      <c r="CZ7">
        <v>1.806775926</v>
      </c>
      <c r="DA7">
        <v>1.7968993579999999</v>
      </c>
      <c r="DB7">
        <v>1.788007495</v>
      </c>
      <c r="DC7">
        <v>1.780327789</v>
      </c>
      <c r="DD7">
        <v>1.7705354360000001</v>
      </c>
      <c r="DE7">
        <v>1.7632739660000001</v>
      </c>
      <c r="DF7">
        <v>1.7593043580000001</v>
      </c>
      <c r="DG7">
        <v>1.7551577890000001</v>
      </c>
      <c r="DH7">
        <v>1.752414358</v>
      </c>
      <c r="DI7">
        <v>1.748074358</v>
      </c>
      <c r="DJ7">
        <v>1.740849358</v>
      </c>
      <c r="DK7">
        <v>1.732174358</v>
      </c>
      <c r="DL7">
        <v>1.7205972009999999</v>
      </c>
      <c r="DM7">
        <v>1.7100551420000001</v>
      </c>
      <c r="DN7">
        <v>1.7008600439999999</v>
      </c>
      <c r="DO7">
        <v>1.6913350439999999</v>
      </c>
      <c r="DP7">
        <v>1.6845800440000001</v>
      </c>
    </row>
    <row r="8" spans="1:125" x14ac:dyDescent="0.25">
      <c r="A8" t="s">
        <v>129</v>
      </c>
      <c r="B8" t="s">
        <v>130</v>
      </c>
      <c r="C8" t="s">
        <v>131</v>
      </c>
      <c r="D8" t="s">
        <v>132</v>
      </c>
      <c r="E8">
        <v>83</v>
      </c>
      <c r="F8" t="s">
        <v>133</v>
      </c>
      <c r="G8" t="s">
        <v>134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402.92069520000001</v>
      </c>
      <c r="AK8">
        <v>405.83405490000001</v>
      </c>
      <c r="AL8">
        <v>408.74771829999997</v>
      </c>
      <c r="AM8">
        <v>411.64532179999998</v>
      </c>
      <c r="AN8">
        <v>414.53704010000001</v>
      </c>
      <c r="AO8">
        <v>417.4122059</v>
      </c>
      <c r="AP8">
        <v>420.19868279999997</v>
      </c>
      <c r="AQ8">
        <v>422.959339</v>
      </c>
      <c r="AR8">
        <v>425.64665409999998</v>
      </c>
      <c r="AS8">
        <v>428.27818009999999</v>
      </c>
      <c r="AT8">
        <v>430.85911349999998</v>
      </c>
      <c r="AU8">
        <v>433.43781159999997</v>
      </c>
      <c r="AV8">
        <v>435.93340219999999</v>
      </c>
      <c r="AW8">
        <v>438.39344030000001</v>
      </c>
      <c r="AX8">
        <v>440.84110620000001</v>
      </c>
      <c r="AY8">
        <v>443.24558139999999</v>
      </c>
      <c r="AZ8">
        <v>445.55656069999998</v>
      </c>
      <c r="BA8">
        <v>447.83389629999999</v>
      </c>
      <c r="BB8">
        <v>449.99419979999999</v>
      </c>
      <c r="BC8">
        <v>452.12233670000001</v>
      </c>
      <c r="BD8">
        <v>454.17232030000002</v>
      </c>
      <c r="BE8">
        <v>456.14077889999999</v>
      </c>
      <c r="BF8">
        <v>458.01216069999998</v>
      </c>
      <c r="BG8">
        <v>459.85710269999998</v>
      </c>
      <c r="BH8">
        <v>461.6028354</v>
      </c>
      <c r="BI8">
        <v>463.2700461</v>
      </c>
      <c r="BJ8">
        <v>464.9141904</v>
      </c>
      <c r="BK8">
        <v>466.48249049999998</v>
      </c>
      <c r="BL8">
        <v>467.94607139999999</v>
      </c>
      <c r="BM8">
        <v>469.35949169999998</v>
      </c>
      <c r="BN8">
        <v>470.6176767</v>
      </c>
      <c r="BO8">
        <v>471.85176769999998</v>
      </c>
      <c r="BP8">
        <v>473.02038249999998</v>
      </c>
      <c r="BQ8">
        <v>474.0887257</v>
      </c>
      <c r="BR8">
        <v>475.11068740000002</v>
      </c>
      <c r="BS8">
        <v>476.1233507</v>
      </c>
      <c r="BT8">
        <v>476.95387970000002</v>
      </c>
      <c r="BU8">
        <v>477.68298559999999</v>
      </c>
      <c r="BV8">
        <v>478.4068934</v>
      </c>
      <c r="BW8">
        <v>479.04207459999998</v>
      </c>
      <c r="BX8">
        <v>479.65154330000001</v>
      </c>
      <c r="BY8">
        <v>480.11480619999998</v>
      </c>
      <c r="BZ8">
        <v>480.60797150000002</v>
      </c>
      <c r="CA8">
        <v>481.15539569999999</v>
      </c>
      <c r="CB8">
        <v>481.57205599999998</v>
      </c>
      <c r="CC8">
        <v>481.91974750000003</v>
      </c>
      <c r="CD8">
        <v>482.20716709999999</v>
      </c>
      <c r="CE8">
        <v>482.29761630000002</v>
      </c>
      <c r="CF8">
        <v>482.38105860000002</v>
      </c>
      <c r="CG8">
        <v>482.46812979999999</v>
      </c>
      <c r="CH8">
        <v>482.6413369</v>
      </c>
      <c r="CI8">
        <v>482.56411989999998</v>
      </c>
      <c r="CJ8">
        <v>482.3435647</v>
      </c>
      <c r="CK8">
        <v>482.2727251</v>
      </c>
      <c r="CL8">
        <v>482.09737580000001</v>
      </c>
      <c r="CM8">
        <v>481.80436709999998</v>
      </c>
      <c r="CN8">
        <v>481.4919362</v>
      </c>
      <c r="CO8">
        <v>481.19554599999998</v>
      </c>
      <c r="CP8">
        <v>480.77237930000001</v>
      </c>
      <c r="CQ8">
        <v>480.09568250000001</v>
      </c>
      <c r="CR8">
        <v>479.41195499999998</v>
      </c>
      <c r="CS8">
        <v>478.71780030000002</v>
      </c>
      <c r="CT8">
        <v>478.07468419999998</v>
      </c>
      <c r="CU8">
        <v>477.2550124</v>
      </c>
      <c r="CV8">
        <v>476.45833540000001</v>
      </c>
      <c r="CW8">
        <v>475.50115299999999</v>
      </c>
      <c r="CX8">
        <v>474.68629240000001</v>
      </c>
      <c r="CY8">
        <v>473.8296909</v>
      </c>
      <c r="CZ8">
        <v>472.82011560000001</v>
      </c>
      <c r="DA8">
        <v>471.80774630000002</v>
      </c>
      <c r="DB8">
        <v>470.69366179999997</v>
      </c>
      <c r="DC8">
        <v>469.48518419999999</v>
      </c>
      <c r="DD8">
        <v>468.37030970000001</v>
      </c>
      <c r="DE8">
        <v>467.10637059999999</v>
      </c>
      <c r="DF8">
        <v>465.9157457</v>
      </c>
      <c r="DG8">
        <v>464.67803179999999</v>
      </c>
      <c r="DH8">
        <v>463.48789799999997</v>
      </c>
      <c r="DI8">
        <v>462.41617539999999</v>
      </c>
      <c r="DJ8">
        <v>461.24787459999999</v>
      </c>
      <c r="DK8">
        <v>459.9958575</v>
      </c>
      <c r="DL8">
        <v>458.932636</v>
      </c>
      <c r="DM8">
        <v>457.81823309999999</v>
      </c>
      <c r="DN8">
        <v>456.66186269999997</v>
      </c>
      <c r="DO8">
        <v>455.55800690000001</v>
      </c>
      <c r="DP8">
        <v>454.48431269999998</v>
      </c>
    </row>
    <row r="9" spans="1:125" x14ac:dyDescent="0.25">
      <c r="A9" t="s">
        <v>129</v>
      </c>
      <c r="B9" t="s">
        <v>130</v>
      </c>
      <c r="C9" t="s">
        <v>131</v>
      </c>
      <c r="D9" t="s">
        <v>132</v>
      </c>
      <c r="E9">
        <v>83</v>
      </c>
      <c r="F9" t="s">
        <v>135</v>
      </c>
      <c r="G9" t="s">
        <v>136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1.2167139419999999</v>
      </c>
      <c r="AJ9">
        <v>1.2384279090000001</v>
      </c>
      <c r="AK9">
        <v>1.26114273</v>
      </c>
      <c r="AL9">
        <v>1.2844190499999999</v>
      </c>
      <c r="AM9">
        <v>1.304065407</v>
      </c>
      <c r="AN9">
        <v>1.331392597</v>
      </c>
      <c r="AO9">
        <v>1.3685846070000001</v>
      </c>
      <c r="AP9">
        <v>1.409907617</v>
      </c>
      <c r="AQ9">
        <v>1.4524689230000001</v>
      </c>
      <c r="AR9">
        <v>1.49337656</v>
      </c>
      <c r="AS9">
        <v>1.5280537620000001</v>
      </c>
      <c r="AT9">
        <v>1.5620829030000001</v>
      </c>
      <c r="AU9">
        <v>1.5950031739999999</v>
      </c>
      <c r="AV9">
        <v>1.6279989459999999</v>
      </c>
      <c r="AW9">
        <v>1.6587630600000001</v>
      </c>
      <c r="AX9">
        <v>1.687719787</v>
      </c>
      <c r="AY9">
        <v>1.716109723</v>
      </c>
      <c r="AZ9">
        <v>1.744753738</v>
      </c>
      <c r="BA9">
        <v>1.7780895560000001</v>
      </c>
      <c r="BB9">
        <v>1.8163605190000001</v>
      </c>
      <c r="BC9">
        <v>1.8539208190000001</v>
      </c>
      <c r="BD9">
        <v>1.888343705</v>
      </c>
      <c r="BE9">
        <v>1.9205382929999999</v>
      </c>
      <c r="BF9">
        <v>1.9483539910000001</v>
      </c>
      <c r="BG9">
        <v>1.974011483</v>
      </c>
      <c r="BH9">
        <v>1.994098138</v>
      </c>
      <c r="BI9">
        <v>2.0048371070000002</v>
      </c>
      <c r="BJ9">
        <v>2.0234198129999998</v>
      </c>
      <c r="BK9">
        <v>2.0395537890000002</v>
      </c>
      <c r="BL9">
        <v>2.0551477500000002</v>
      </c>
      <c r="BM9">
        <v>2.0758162090000001</v>
      </c>
      <c r="BN9">
        <v>2.095700377</v>
      </c>
      <c r="BO9">
        <v>2.1181956770000001</v>
      </c>
      <c r="BP9">
        <v>2.1385739770000001</v>
      </c>
      <c r="BQ9">
        <v>2.1546574719999998</v>
      </c>
      <c r="BR9">
        <v>2.1642208049999998</v>
      </c>
      <c r="BS9">
        <v>2.1729591949999998</v>
      </c>
      <c r="BT9">
        <v>2.1808418870000001</v>
      </c>
      <c r="BU9">
        <v>2.1857423109999998</v>
      </c>
      <c r="BV9">
        <v>2.1895305359999999</v>
      </c>
      <c r="BW9">
        <v>2.1977522700000001</v>
      </c>
      <c r="BX9">
        <v>2.2117073700000001</v>
      </c>
      <c r="BY9">
        <v>2.223141477</v>
      </c>
      <c r="BZ9">
        <v>2.2316938770000001</v>
      </c>
      <c r="CA9">
        <v>2.2390737540000001</v>
      </c>
      <c r="CB9">
        <v>2.241588454</v>
      </c>
      <c r="CC9">
        <v>2.2424029440000002</v>
      </c>
      <c r="CD9">
        <v>2.24430715</v>
      </c>
      <c r="CE9">
        <v>2.2480241990000001</v>
      </c>
      <c r="CF9">
        <v>2.2468329699999998</v>
      </c>
      <c r="CG9">
        <v>2.2459181749999999</v>
      </c>
      <c r="CH9">
        <v>2.2489574170000002</v>
      </c>
      <c r="CI9">
        <v>2.2538905749999998</v>
      </c>
      <c r="CJ9">
        <v>2.2583470029999999</v>
      </c>
      <c r="CK9">
        <v>2.264091144</v>
      </c>
      <c r="CL9">
        <v>2.2666340439999999</v>
      </c>
      <c r="CM9">
        <v>2.266421958</v>
      </c>
      <c r="CN9">
        <v>2.2652432870000001</v>
      </c>
      <c r="CO9">
        <v>2.262282211</v>
      </c>
      <c r="CP9">
        <v>2.2583929110000001</v>
      </c>
      <c r="CQ9">
        <v>2.2543423109999998</v>
      </c>
      <c r="CR9">
        <v>2.249742844</v>
      </c>
      <c r="CS9">
        <v>2.2473588769999999</v>
      </c>
      <c r="CT9">
        <v>2.245852964</v>
      </c>
      <c r="CU9">
        <v>2.243619764</v>
      </c>
      <c r="CV9">
        <v>2.2430682640000001</v>
      </c>
      <c r="CW9">
        <v>2.2435480640000001</v>
      </c>
      <c r="CX9">
        <v>2.241961264</v>
      </c>
      <c r="CY9">
        <v>2.2362825339999999</v>
      </c>
      <c r="CZ9">
        <v>2.226302134</v>
      </c>
      <c r="DA9">
        <v>2.2143740439999999</v>
      </c>
      <c r="DB9">
        <v>2.2054893400000002</v>
      </c>
      <c r="DC9">
        <v>2.2000514739999999</v>
      </c>
      <c r="DD9">
        <v>2.194708474</v>
      </c>
      <c r="DE9">
        <v>2.1894503699999999</v>
      </c>
      <c r="DF9">
        <v>2.1816183699999998</v>
      </c>
      <c r="DG9">
        <v>2.1804569599999999</v>
      </c>
      <c r="DH9">
        <v>2.1840995599999999</v>
      </c>
      <c r="DI9">
        <v>2.1834907769999998</v>
      </c>
      <c r="DJ9">
        <v>2.1755152770000001</v>
      </c>
      <c r="DK9">
        <v>2.164249377</v>
      </c>
      <c r="DL9">
        <v>2.1498360769999998</v>
      </c>
      <c r="DM9">
        <v>2.1389928149999999</v>
      </c>
      <c r="DN9">
        <v>2.1304142540000002</v>
      </c>
      <c r="DO9">
        <v>2.1247328539999999</v>
      </c>
      <c r="DP9">
        <v>2.1213699539999999</v>
      </c>
    </row>
    <row r="10" spans="1:125" x14ac:dyDescent="0.25">
      <c r="A10" t="s">
        <v>129</v>
      </c>
      <c r="B10" t="s">
        <v>130</v>
      </c>
      <c r="C10" t="s">
        <v>131</v>
      </c>
      <c r="D10" t="s">
        <v>132</v>
      </c>
      <c r="E10">
        <v>95</v>
      </c>
      <c r="F10" t="s">
        <v>133</v>
      </c>
      <c r="G10" t="s">
        <v>134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403.07779699999998</v>
      </c>
      <c r="AK10">
        <v>406.13290999999998</v>
      </c>
      <c r="AL10">
        <v>409.153773</v>
      </c>
      <c r="AM10">
        <v>412.13466699999998</v>
      </c>
      <c r="AN10">
        <v>415.13648549999999</v>
      </c>
      <c r="AO10">
        <v>418.13974899999999</v>
      </c>
      <c r="AP10">
        <v>421.06101899999999</v>
      </c>
      <c r="AQ10">
        <v>423.96583950000002</v>
      </c>
      <c r="AR10">
        <v>426.84279149999998</v>
      </c>
      <c r="AS10">
        <v>429.69908500000003</v>
      </c>
      <c r="AT10">
        <v>432.50659200000001</v>
      </c>
      <c r="AU10">
        <v>435.192701</v>
      </c>
      <c r="AV10">
        <v>437.83054850000002</v>
      </c>
      <c r="AW10">
        <v>440.51852400000001</v>
      </c>
      <c r="AX10">
        <v>443.122818</v>
      </c>
      <c r="AY10">
        <v>445.695312</v>
      </c>
      <c r="AZ10">
        <v>448.12031999999999</v>
      </c>
      <c r="BA10">
        <v>450.53098899999998</v>
      </c>
      <c r="BB10">
        <v>452.886371</v>
      </c>
      <c r="BC10">
        <v>455.25707599999998</v>
      </c>
      <c r="BD10">
        <v>457.5734865</v>
      </c>
      <c r="BE10">
        <v>459.77179949999999</v>
      </c>
      <c r="BF10">
        <v>461.83560349999999</v>
      </c>
      <c r="BG10">
        <v>463.8214385</v>
      </c>
      <c r="BH10">
        <v>465.84032150000002</v>
      </c>
      <c r="BI10">
        <v>467.7185035</v>
      </c>
      <c r="BJ10">
        <v>469.469222</v>
      </c>
      <c r="BK10">
        <v>471.14888250000001</v>
      </c>
      <c r="BL10">
        <v>472.77888949999999</v>
      </c>
      <c r="BM10">
        <v>474.323621</v>
      </c>
      <c r="BN10">
        <v>475.76706949999999</v>
      </c>
      <c r="BO10">
        <v>477.16764599999999</v>
      </c>
      <c r="BP10">
        <v>478.4588195</v>
      </c>
      <c r="BQ10">
        <v>479.66417150000001</v>
      </c>
      <c r="BR10">
        <v>480.88076949999999</v>
      </c>
      <c r="BS10">
        <v>482.01755450000002</v>
      </c>
      <c r="BT10">
        <v>483.00160099999999</v>
      </c>
      <c r="BU10">
        <v>483.93648999999999</v>
      </c>
      <c r="BV10">
        <v>484.89034149999998</v>
      </c>
      <c r="BW10">
        <v>485.77252650000003</v>
      </c>
      <c r="BX10">
        <v>486.52625799999998</v>
      </c>
      <c r="BY10">
        <v>487.14386150000001</v>
      </c>
      <c r="BZ10">
        <v>487.68901</v>
      </c>
      <c r="CA10">
        <v>488.16294599999998</v>
      </c>
      <c r="CB10">
        <v>488.56818900000002</v>
      </c>
      <c r="CC10">
        <v>488.9380385</v>
      </c>
      <c r="CD10">
        <v>489.24342050000001</v>
      </c>
      <c r="CE10">
        <v>489.42031800000001</v>
      </c>
      <c r="CF10">
        <v>489.83417450000002</v>
      </c>
      <c r="CG10">
        <v>489.94251150000002</v>
      </c>
      <c r="CH10">
        <v>490.01658600000002</v>
      </c>
      <c r="CI10">
        <v>490.27924050000001</v>
      </c>
      <c r="CJ10">
        <v>490.37454400000001</v>
      </c>
      <c r="CK10">
        <v>490.38470999999998</v>
      </c>
      <c r="CL10">
        <v>490.25181099999998</v>
      </c>
      <c r="CM10">
        <v>490.21783299999998</v>
      </c>
      <c r="CN10">
        <v>490.2408145</v>
      </c>
      <c r="CO10">
        <v>490.204431</v>
      </c>
      <c r="CP10">
        <v>490.10155049999997</v>
      </c>
      <c r="CQ10">
        <v>489.73055699999998</v>
      </c>
      <c r="CR10">
        <v>489.30375500000002</v>
      </c>
      <c r="CS10">
        <v>488.87649900000002</v>
      </c>
      <c r="CT10">
        <v>488.18529799999999</v>
      </c>
      <c r="CU10">
        <v>487.652447</v>
      </c>
      <c r="CV10">
        <v>487.06515200000001</v>
      </c>
      <c r="CW10">
        <v>486.22696050000002</v>
      </c>
      <c r="CX10">
        <v>485.52210550000001</v>
      </c>
      <c r="CY10">
        <v>484.78515900000002</v>
      </c>
      <c r="CZ10">
        <v>484.01712950000001</v>
      </c>
      <c r="DA10">
        <v>483.20785899999998</v>
      </c>
      <c r="DB10">
        <v>482.06209150000001</v>
      </c>
      <c r="DC10">
        <v>481.25943150000001</v>
      </c>
      <c r="DD10">
        <v>480.02963449999999</v>
      </c>
      <c r="DE10">
        <v>478.58627150000001</v>
      </c>
      <c r="DF10">
        <v>477.58262550000001</v>
      </c>
      <c r="DG10">
        <v>476.56191000000001</v>
      </c>
      <c r="DH10">
        <v>475.54322450000001</v>
      </c>
      <c r="DI10">
        <v>474.18029949999999</v>
      </c>
      <c r="DJ10">
        <v>472.84367150000003</v>
      </c>
      <c r="DK10">
        <v>471.92344150000002</v>
      </c>
      <c r="DL10">
        <v>470.85612900000001</v>
      </c>
      <c r="DM10">
        <v>469.89225549999998</v>
      </c>
      <c r="DN10">
        <v>469.00402650000001</v>
      </c>
      <c r="DO10">
        <v>468.12707899999998</v>
      </c>
      <c r="DP10">
        <v>467.25378549999999</v>
      </c>
    </row>
    <row r="11" spans="1:125" x14ac:dyDescent="0.25">
      <c r="A11" t="s">
        <v>129</v>
      </c>
      <c r="B11" t="s">
        <v>130</v>
      </c>
      <c r="C11" t="s">
        <v>131</v>
      </c>
      <c r="D11" t="s">
        <v>132</v>
      </c>
      <c r="E11">
        <v>95</v>
      </c>
      <c r="F11" t="s">
        <v>135</v>
      </c>
      <c r="G11" t="s">
        <v>136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1.295816123</v>
      </c>
      <c r="AJ11">
        <v>1.322935505</v>
      </c>
      <c r="AK11">
        <v>1.3453395829999999</v>
      </c>
      <c r="AL11">
        <v>1.36993323</v>
      </c>
      <c r="AM11">
        <v>1.3924383769999999</v>
      </c>
      <c r="AN11">
        <v>1.4247741810000001</v>
      </c>
      <c r="AO11">
        <v>1.4608824659999999</v>
      </c>
      <c r="AP11">
        <v>1.5121188480000001</v>
      </c>
      <c r="AQ11">
        <v>1.5554344659999999</v>
      </c>
      <c r="AR11">
        <v>1.60195624</v>
      </c>
      <c r="AS11">
        <v>1.6397981420000001</v>
      </c>
      <c r="AT11">
        <v>1.6783833480000001</v>
      </c>
      <c r="AU11">
        <v>1.7255617009999999</v>
      </c>
      <c r="AV11">
        <v>1.7620944359999999</v>
      </c>
      <c r="AW11">
        <v>1.798193436</v>
      </c>
      <c r="AX11">
        <v>1.837924613</v>
      </c>
      <c r="AY11">
        <v>1.878274113</v>
      </c>
      <c r="AZ11" s="109">
        <v>1.921220358</v>
      </c>
      <c r="BA11" s="109">
        <v>1.96437825</v>
      </c>
      <c r="BB11" s="109">
        <v>2.0089166719999998</v>
      </c>
      <c r="BC11" s="109">
        <v>2.0577316620000001</v>
      </c>
      <c r="BD11" s="109">
        <v>2.1004803970000001</v>
      </c>
      <c r="BE11" s="109">
        <v>2.137659701</v>
      </c>
      <c r="BF11" s="109">
        <v>2.1780382010000001</v>
      </c>
      <c r="BG11" s="109">
        <v>2.2134250249999998</v>
      </c>
      <c r="BH11" s="109">
        <v>2.2433352989999999</v>
      </c>
      <c r="BI11" s="109">
        <v>2.2711428480000002</v>
      </c>
      <c r="BJ11" s="109">
        <v>2.2921498480000002</v>
      </c>
      <c r="BK11" s="109">
        <v>2.3164800539999999</v>
      </c>
      <c r="BL11" s="109">
        <v>2.3439760540000001</v>
      </c>
      <c r="BM11" s="109">
        <v>2.3738730540000001</v>
      </c>
      <c r="BN11" s="109">
        <v>2.4050980540000002</v>
      </c>
      <c r="BO11" s="109">
        <v>2.4364129659999998</v>
      </c>
      <c r="BP11" s="109">
        <v>2.4651189659999999</v>
      </c>
      <c r="BQ11" s="109">
        <v>2.4871051030000002</v>
      </c>
      <c r="BR11" s="109">
        <v>2.4976036029999999</v>
      </c>
      <c r="BS11" s="109">
        <v>2.5082608280000001</v>
      </c>
      <c r="BT11" s="109">
        <v>2.522093828</v>
      </c>
      <c r="BU11" s="109">
        <v>2.53414027</v>
      </c>
      <c r="BV11" s="109">
        <v>2.5468945930000002</v>
      </c>
      <c r="BW11" s="109">
        <v>2.5629359360000001</v>
      </c>
      <c r="BX11" s="109">
        <v>2.5795899360000001</v>
      </c>
      <c r="BY11" s="109">
        <v>2.5990398190000001</v>
      </c>
      <c r="BZ11" s="109">
        <v>2.6120998580000001</v>
      </c>
      <c r="CA11" s="109">
        <v>2.6241548579999998</v>
      </c>
      <c r="CB11" s="109">
        <v>2.6328003579999999</v>
      </c>
      <c r="CC11" s="109">
        <v>2.638026328</v>
      </c>
      <c r="CD11" s="109">
        <v>2.6411423279999999</v>
      </c>
      <c r="CE11" s="109">
        <v>2.6438868279999999</v>
      </c>
      <c r="CF11" s="109">
        <v>2.6471338969999998</v>
      </c>
      <c r="CG11" s="109">
        <v>2.6510341319999999</v>
      </c>
      <c r="CH11" s="109">
        <v>2.65772276</v>
      </c>
      <c r="CI11" s="109">
        <v>2.6668512600000001</v>
      </c>
      <c r="CJ11" s="109">
        <v>2.676209799</v>
      </c>
      <c r="CK11" s="109">
        <v>2.6843357989999999</v>
      </c>
      <c r="CL11" s="109">
        <v>2.687888799</v>
      </c>
      <c r="CM11" s="109">
        <v>2.6901448280000002</v>
      </c>
      <c r="CN11" s="109">
        <v>2.6882006519999999</v>
      </c>
      <c r="CO11" s="109">
        <v>2.6851603480000001</v>
      </c>
      <c r="CP11" s="109">
        <v>2.681127848</v>
      </c>
      <c r="CQ11" s="109">
        <v>2.676809848</v>
      </c>
      <c r="CR11" s="109">
        <v>2.6755294260000002</v>
      </c>
      <c r="CS11" s="109">
        <v>2.6781214260000001</v>
      </c>
      <c r="CT11" s="109">
        <v>2.6816199260000002</v>
      </c>
      <c r="CU11" s="109">
        <v>2.6796256810000001</v>
      </c>
      <c r="CV11" s="109">
        <v>2.681697475</v>
      </c>
      <c r="CW11" s="109">
        <v>2.6855359750000001</v>
      </c>
      <c r="CX11" s="109">
        <v>2.6866170340000002</v>
      </c>
      <c r="CY11" s="109">
        <v>2.6816205339999999</v>
      </c>
      <c r="CZ11" s="109">
        <v>2.6744368870000002</v>
      </c>
      <c r="DA11">
        <v>2.6649686319999999</v>
      </c>
      <c r="DB11">
        <v>2.6559091320000001</v>
      </c>
      <c r="DC11" s="109">
        <v>2.6480901320000001</v>
      </c>
      <c r="DD11">
        <v>2.6417876320000002</v>
      </c>
      <c r="DE11">
        <v>2.6349562209999999</v>
      </c>
      <c r="DF11">
        <v>2.6300233679999998</v>
      </c>
      <c r="DG11">
        <v>2.626386868</v>
      </c>
      <c r="DH11">
        <v>2.6269842790000002</v>
      </c>
      <c r="DI11">
        <v>2.6251992789999998</v>
      </c>
      <c r="DJ11">
        <v>2.617467779</v>
      </c>
      <c r="DK11">
        <v>2.611414328</v>
      </c>
      <c r="DL11">
        <v>2.6017292400000001</v>
      </c>
      <c r="DM11">
        <v>2.5929946909999999</v>
      </c>
      <c r="DN11">
        <v>2.585206044</v>
      </c>
      <c r="DO11">
        <v>2.5758584849999999</v>
      </c>
      <c r="DP11">
        <v>2.569720985</v>
      </c>
    </row>
    <row r="12" spans="1:125" x14ac:dyDescent="0.25">
      <c r="A12" t="s">
        <v>129</v>
      </c>
      <c r="B12" t="s">
        <v>130</v>
      </c>
      <c r="C12" t="s">
        <v>137</v>
      </c>
      <c r="D12" t="s">
        <v>132</v>
      </c>
      <c r="E12">
        <v>5</v>
      </c>
      <c r="F12" t="s">
        <v>133</v>
      </c>
      <c r="G12" t="s">
        <v>134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09">
        <v>-2.0000000000000002E-5</v>
      </c>
      <c r="AV12">
        <v>1.8000000000000001E-4</v>
      </c>
      <c r="AW12">
        <v>5.2999999999999998E-4</v>
      </c>
      <c r="AX12">
        <v>1.0895E-3</v>
      </c>
      <c r="AY12">
        <v>1.75E-3</v>
      </c>
      <c r="AZ12">
        <v>2.5195E-3</v>
      </c>
      <c r="BA12">
        <v>3.4589999999999998E-3</v>
      </c>
      <c r="BB12">
        <v>4.4394999999999999E-3</v>
      </c>
      <c r="BC12">
        <v>5.45E-3</v>
      </c>
      <c r="BD12">
        <v>6.4995000000000001E-3</v>
      </c>
      <c r="BE12">
        <v>7.5284999999999996E-3</v>
      </c>
      <c r="BF12">
        <v>8.5194999999999993E-3</v>
      </c>
      <c r="BG12">
        <v>9.4795000000000001E-3</v>
      </c>
      <c r="BH12">
        <v>1.0410000000000001E-2</v>
      </c>
      <c r="BI12">
        <v>1.13995E-2</v>
      </c>
      <c r="BJ12">
        <v>1.2328499999999999E-2</v>
      </c>
      <c r="BK12">
        <v>1.3199499999999999E-2</v>
      </c>
      <c r="BL12">
        <v>1.39995E-2</v>
      </c>
      <c r="BM12">
        <v>1.482E-2</v>
      </c>
      <c r="BN12">
        <v>1.5469999999999999E-2</v>
      </c>
      <c r="BO12">
        <v>1.5910000000000001E-2</v>
      </c>
      <c r="BP12">
        <v>1.6199499999999999E-2</v>
      </c>
      <c r="BQ12">
        <v>1.6289499999999998E-2</v>
      </c>
      <c r="BR12">
        <v>1.62495E-2</v>
      </c>
      <c r="BS12">
        <v>1.6149500000000001E-2</v>
      </c>
      <c r="BT12">
        <v>1.6060000000000001E-2</v>
      </c>
      <c r="BU12">
        <v>1.59895E-2</v>
      </c>
      <c r="BV12">
        <v>1.5929499999999999E-2</v>
      </c>
      <c r="BW12">
        <v>1.5879999999999998E-2</v>
      </c>
      <c r="BX12">
        <v>1.5809E-2</v>
      </c>
      <c r="BY12">
        <v>1.57295E-2</v>
      </c>
      <c r="BZ12">
        <v>1.5720000000000001E-2</v>
      </c>
      <c r="CA12">
        <v>1.566E-2</v>
      </c>
      <c r="CB12">
        <v>1.5610000000000001E-2</v>
      </c>
      <c r="CC12">
        <v>1.562E-2</v>
      </c>
      <c r="CD12">
        <v>1.5589499999999999E-2</v>
      </c>
      <c r="CE12">
        <v>1.56095E-2</v>
      </c>
      <c r="CF12">
        <v>1.562E-2</v>
      </c>
      <c r="CG12">
        <v>1.5650000000000001E-2</v>
      </c>
      <c r="CH12">
        <v>1.5639500000000001E-2</v>
      </c>
      <c r="CI12">
        <v>1.5629500000000001E-2</v>
      </c>
      <c r="CJ12">
        <v>1.567E-2</v>
      </c>
      <c r="CK12">
        <v>1.57295E-2</v>
      </c>
      <c r="CL12">
        <v>1.57295E-2</v>
      </c>
      <c r="CM12">
        <v>1.57395E-2</v>
      </c>
      <c r="CN12">
        <v>1.5799000000000001E-2</v>
      </c>
      <c r="CO12">
        <v>1.5809500000000001E-2</v>
      </c>
      <c r="CP12">
        <v>1.5879000000000001E-2</v>
      </c>
      <c r="CQ12">
        <v>1.5899E-2</v>
      </c>
      <c r="CR12">
        <v>1.5918499999999999E-2</v>
      </c>
      <c r="CS12">
        <v>1.5988499999999999E-2</v>
      </c>
      <c r="CT12">
        <v>1.60585E-2</v>
      </c>
      <c r="CU12">
        <v>1.6109499999999999E-2</v>
      </c>
      <c r="CV12">
        <v>1.6129500000000001E-2</v>
      </c>
      <c r="CW12">
        <v>1.619E-2</v>
      </c>
      <c r="CX12">
        <v>1.6219500000000001E-2</v>
      </c>
      <c r="CY12">
        <v>1.6250000000000001E-2</v>
      </c>
      <c r="CZ12">
        <v>1.6320000000000001E-2</v>
      </c>
      <c r="DA12">
        <v>1.6389500000000001E-2</v>
      </c>
      <c r="DB12">
        <v>1.64095E-2</v>
      </c>
      <c r="DC12">
        <v>1.6439499999999999E-2</v>
      </c>
      <c r="DD12">
        <v>1.651E-2</v>
      </c>
      <c r="DE12">
        <v>1.65895E-2</v>
      </c>
      <c r="DF12">
        <v>1.6619499999999999E-2</v>
      </c>
      <c r="DG12">
        <v>1.6649500000000001E-2</v>
      </c>
      <c r="DH12">
        <v>1.668E-2</v>
      </c>
      <c r="DI12">
        <v>1.6750000000000001E-2</v>
      </c>
      <c r="DJ12">
        <v>1.6789999999999999E-2</v>
      </c>
      <c r="DK12">
        <v>1.6869499999999999E-2</v>
      </c>
      <c r="DL12">
        <v>1.6899999999999998E-2</v>
      </c>
      <c r="DM12">
        <v>1.69395E-2</v>
      </c>
      <c r="DN12">
        <v>1.6969499999999998E-2</v>
      </c>
      <c r="DO12">
        <v>1.70095E-2</v>
      </c>
      <c r="DP12">
        <v>1.704E-2</v>
      </c>
    </row>
    <row r="13" spans="1:125" x14ac:dyDescent="0.25">
      <c r="A13" t="s">
        <v>129</v>
      </c>
      <c r="B13" t="s">
        <v>130</v>
      </c>
      <c r="C13" t="s">
        <v>137</v>
      </c>
      <c r="D13" t="s">
        <v>132</v>
      </c>
      <c r="E13">
        <v>5</v>
      </c>
      <c r="F13" t="s">
        <v>135</v>
      </c>
      <c r="G13" t="s">
        <v>138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09">
        <v>1.0000000000000001E-5</v>
      </c>
      <c r="AV13" s="109">
        <v>1.0000000000000001E-5</v>
      </c>
      <c r="AW13" s="109">
        <v>2.0000000000000002E-5</v>
      </c>
      <c r="AX13" s="109">
        <v>3.0000000000000001E-5</v>
      </c>
      <c r="AY13" s="109">
        <v>4.0000000000000003E-5</v>
      </c>
      <c r="AZ13" s="109">
        <v>4.9499999999999997E-5</v>
      </c>
      <c r="BA13" s="109">
        <v>5.0000000000000002E-5</v>
      </c>
      <c r="BB13" s="109">
        <v>5.0000000000000002E-5</v>
      </c>
      <c r="BC13" s="109">
        <v>5.0000000000000002E-5</v>
      </c>
      <c r="BD13" s="109">
        <v>5.0000000000000002E-5</v>
      </c>
      <c r="BE13" s="109">
        <v>6.0000000000000002E-5</v>
      </c>
      <c r="BF13" s="109">
        <v>6.0000000000000002E-5</v>
      </c>
      <c r="BG13" s="109">
        <v>6.0000000000000002E-5</v>
      </c>
      <c r="BH13" s="109">
        <v>6.0000000000000002E-5</v>
      </c>
      <c r="BI13" s="109">
        <v>6.0000000000000002E-5</v>
      </c>
      <c r="BJ13" s="109">
        <v>6.9999999999999994E-5</v>
      </c>
      <c r="BK13" s="109">
        <v>6.9999999999999994E-5</v>
      </c>
      <c r="BL13" s="109">
        <v>6.9999999999999994E-5</v>
      </c>
      <c r="BM13" s="109">
        <v>6.9999999999999994E-5</v>
      </c>
      <c r="BN13" s="109">
        <v>6.9999999999999994E-5</v>
      </c>
      <c r="BO13" s="109">
        <v>6.9999999999999994E-5</v>
      </c>
      <c r="BP13" s="109">
        <v>8.0000000000000007E-5</v>
      </c>
      <c r="BQ13" s="109">
        <v>8.0000000000000007E-5</v>
      </c>
      <c r="BR13" s="109">
        <v>8.0000000000000007E-5</v>
      </c>
      <c r="BS13" s="109">
        <v>8.0000000000000007E-5</v>
      </c>
      <c r="BT13" s="109">
        <v>8.0000000000000007E-5</v>
      </c>
      <c r="BU13" s="109">
        <v>8.0000000000000007E-5</v>
      </c>
      <c r="BV13" s="109">
        <v>8.0000000000000007E-5</v>
      </c>
      <c r="BW13" s="109">
        <v>8.0000000000000007E-5</v>
      </c>
      <c r="BX13" s="109">
        <v>8.0000000000000007E-5</v>
      </c>
      <c r="BY13" s="109">
        <v>8.0000000000000007E-5</v>
      </c>
      <c r="BZ13" s="109">
        <v>8.0000000000000007E-5</v>
      </c>
      <c r="CA13" s="109">
        <v>8.0000000000000007E-5</v>
      </c>
      <c r="CB13" s="109">
        <v>8.0000000000000007E-5</v>
      </c>
      <c r="CC13" s="109">
        <v>8.0000000000000007E-5</v>
      </c>
      <c r="CD13" s="109">
        <v>8.0000000000000007E-5</v>
      </c>
      <c r="CE13" s="109">
        <v>8.0000000000000007E-5</v>
      </c>
      <c r="CF13" s="109">
        <v>8.0000000000000007E-5</v>
      </c>
      <c r="CG13" s="109">
        <v>8.0000000000000007E-5</v>
      </c>
      <c r="CH13" s="109">
        <v>8.0000000000000007E-5</v>
      </c>
      <c r="CI13" s="109">
        <v>8.0000000000000007E-5</v>
      </c>
      <c r="CJ13" s="109">
        <v>8.0000000000000007E-5</v>
      </c>
      <c r="CK13" s="109">
        <v>8.0000000000000007E-5</v>
      </c>
      <c r="CL13" s="109">
        <v>8.0000000000000007E-5</v>
      </c>
      <c r="CM13" s="109">
        <v>8.0000000000000007E-5</v>
      </c>
      <c r="CN13" s="109">
        <v>8.0000000000000007E-5</v>
      </c>
      <c r="CO13" s="109">
        <v>8.0000000000000007E-5</v>
      </c>
      <c r="CP13" s="109">
        <v>8.0000000000000007E-5</v>
      </c>
      <c r="CQ13" s="109">
        <v>8.0000000000000007E-5</v>
      </c>
      <c r="CR13" s="109">
        <v>8.0000000000000007E-5</v>
      </c>
      <c r="CS13" s="109">
        <v>8.0000000000000007E-5</v>
      </c>
      <c r="CT13" s="109">
        <v>8.0000000000000007E-5</v>
      </c>
      <c r="CU13" s="109">
        <v>8.0000000000000007E-5</v>
      </c>
      <c r="CV13" s="109">
        <v>9.0000000000000006E-5</v>
      </c>
      <c r="CW13" s="109">
        <v>8.0000000000000007E-5</v>
      </c>
      <c r="CX13" s="109">
        <v>8.9499999999999994E-5</v>
      </c>
      <c r="CY13" s="109">
        <v>9.0000000000000006E-5</v>
      </c>
      <c r="CZ13" s="109">
        <v>9.0000000000000006E-5</v>
      </c>
      <c r="DA13" s="109">
        <v>9.0000000000000006E-5</v>
      </c>
      <c r="DB13" s="109">
        <v>9.0000000000000006E-5</v>
      </c>
      <c r="DC13" s="109">
        <v>9.0000000000000006E-5</v>
      </c>
      <c r="DD13" s="109">
        <v>9.0000000000000006E-5</v>
      </c>
      <c r="DE13" s="109">
        <v>9.0000000000000006E-5</v>
      </c>
      <c r="DF13" s="109">
        <v>9.0000000000000006E-5</v>
      </c>
      <c r="DG13" s="109">
        <v>9.0000000000000006E-5</v>
      </c>
      <c r="DH13" s="109">
        <v>9.0000000000000006E-5</v>
      </c>
      <c r="DI13" s="109">
        <v>9.0000000000000006E-5</v>
      </c>
      <c r="DJ13" s="109">
        <v>9.0000000000000006E-5</v>
      </c>
      <c r="DK13" s="109">
        <v>9.0000000000000006E-5</v>
      </c>
      <c r="DL13" s="109">
        <v>9.0000000000000006E-5</v>
      </c>
      <c r="DM13" s="109">
        <v>9.0000000000000006E-5</v>
      </c>
      <c r="DN13" s="109">
        <v>9.9500000000000006E-5</v>
      </c>
      <c r="DO13" s="109">
        <v>9.0000000000000006E-5</v>
      </c>
      <c r="DP13" s="109">
        <v>1E-4</v>
      </c>
    </row>
    <row r="14" spans="1:125" x14ac:dyDescent="0.25">
      <c r="A14" t="s">
        <v>129</v>
      </c>
      <c r="B14" t="s">
        <v>130</v>
      </c>
      <c r="C14" t="s">
        <v>137</v>
      </c>
      <c r="D14" t="s">
        <v>132</v>
      </c>
      <c r="E14">
        <v>17</v>
      </c>
      <c r="F14" t="s">
        <v>133</v>
      </c>
      <c r="G14" t="s">
        <v>134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2.4000000000000001E-4</v>
      </c>
      <c r="AW14">
        <v>6.6E-4</v>
      </c>
      <c r="AX14">
        <v>1.31E-3</v>
      </c>
      <c r="AY14">
        <v>2.0600000000000002E-3</v>
      </c>
      <c r="AZ14">
        <v>2.9199999999999999E-3</v>
      </c>
      <c r="BA14">
        <v>3.9300000000000003E-3</v>
      </c>
      <c r="BB14">
        <v>4.9500000000000004E-3</v>
      </c>
      <c r="BC14">
        <v>5.9500000000000004E-3</v>
      </c>
      <c r="BD14">
        <v>6.94E-3</v>
      </c>
      <c r="BE14">
        <v>7.9100000000000004E-3</v>
      </c>
      <c r="BF14">
        <v>8.8599999999999998E-3</v>
      </c>
      <c r="BG14">
        <v>9.7599999999999996E-3</v>
      </c>
      <c r="BH14">
        <v>1.065E-2</v>
      </c>
      <c r="BI14">
        <v>1.158E-2</v>
      </c>
      <c r="BJ14">
        <v>1.2489999999999999E-2</v>
      </c>
      <c r="BK14">
        <v>1.337E-2</v>
      </c>
      <c r="BL14">
        <v>1.4189999999999999E-2</v>
      </c>
      <c r="BM14">
        <v>1.5010000000000001E-2</v>
      </c>
      <c r="BN14">
        <v>1.566E-2</v>
      </c>
      <c r="BO14">
        <v>1.6129999999999999E-2</v>
      </c>
      <c r="BP14">
        <v>1.6449999999999999E-2</v>
      </c>
      <c r="BQ14">
        <v>1.6538299999999999E-2</v>
      </c>
      <c r="BR14">
        <v>1.6500000000000001E-2</v>
      </c>
      <c r="BS14">
        <v>1.6400000000000001E-2</v>
      </c>
      <c r="BT14">
        <v>1.63266E-2</v>
      </c>
      <c r="BU14">
        <v>1.6266599999999999E-2</v>
      </c>
      <c r="BV14">
        <v>1.6219999999999998E-2</v>
      </c>
      <c r="BW14">
        <v>1.61783E-2</v>
      </c>
      <c r="BX14">
        <v>1.6108299999999999E-2</v>
      </c>
      <c r="BY14">
        <v>1.6048300000000001E-2</v>
      </c>
      <c r="BZ14">
        <v>1.6029999999999999E-2</v>
      </c>
      <c r="CA14">
        <v>1.59883E-2</v>
      </c>
      <c r="CB14">
        <v>1.5956600000000001E-2</v>
      </c>
      <c r="CC14">
        <v>1.5968300000000001E-2</v>
      </c>
      <c r="CD14">
        <v>1.5939999999999999E-2</v>
      </c>
      <c r="CE14">
        <v>1.5970000000000002E-2</v>
      </c>
      <c r="CF14">
        <v>1.59983E-2</v>
      </c>
      <c r="CG14">
        <v>1.602E-2</v>
      </c>
      <c r="CH14">
        <v>1.601E-2</v>
      </c>
      <c r="CI14">
        <v>1.602E-2</v>
      </c>
      <c r="CJ14">
        <v>1.6068300000000001E-2</v>
      </c>
      <c r="CK14">
        <v>1.6119999999999999E-2</v>
      </c>
      <c r="CL14">
        <v>1.6128300000000002E-2</v>
      </c>
      <c r="CM14">
        <v>1.6148300000000001E-2</v>
      </c>
      <c r="CN14">
        <v>1.6209999999999999E-2</v>
      </c>
      <c r="CO14">
        <v>1.6238300000000001E-2</v>
      </c>
      <c r="CP14">
        <v>1.6299999999999999E-2</v>
      </c>
      <c r="CQ14">
        <v>1.6320000000000001E-2</v>
      </c>
      <c r="CR14">
        <v>1.6358299999999999E-2</v>
      </c>
      <c r="CS14">
        <v>1.64283E-2</v>
      </c>
      <c r="CT14">
        <v>1.65083E-2</v>
      </c>
      <c r="CU14">
        <v>1.6570000000000001E-2</v>
      </c>
      <c r="CV14">
        <v>1.65983E-2</v>
      </c>
      <c r="CW14">
        <v>1.66766E-2</v>
      </c>
      <c r="CX14">
        <v>1.6706599999999999E-2</v>
      </c>
      <c r="CY14">
        <v>1.67449E-2</v>
      </c>
      <c r="CZ14">
        <v>1.68249E-2</v>
      </c>
      <c r="DA14">
        <v>1.69032E-2</v>
      </c>
      <c r="DB14">
        <v>1.6934899999999999E-2</v>
      </c>
      <c r="DC14">
        <v>1.6964900000000002E-2</v>
      </c>
      <c r="DD14">
        <v>1.7044900000000002E-2</v>
      </c>
      <c r="DE14">
        <v>1.7124899999999998E-2</v>
      </c>
      <c r="DF14">
        <v>1.7156600000000001E-2</v>
      </c>
      <c r="DG14">
        <v>1.7196599999999999E-2</v>
      </c>
      <c r="DH14">
        <v>1.7228299999999998E-2</v>
      </c>
      <c r="DI14">
        <v>1.7298299999999999E-2</v>
      </c>
      <c r="DJ14">
        <v>1.7338300000000001E-2</v>
      </c>
      <c r="DK14">
        <v>1.7418300000000001E-2</v>
      </c>
      <c r="DL14">
        <v>1.745E-2</v>
      </c>
      <c r="DM14">
        <v>1.7479999999999999E-2</v>
      </c>
      <c r="DN14">
        <v>1.75266E-2</v>
      </c>
      <c r="DO14">
        <v>1.7566600000000002E-2</v>
      </c>
      <c r="DP14">
        <v>1.76049E-2</v>
      </c>
    </row>
    <row r="15" spans="1:125" x14ac:dyDescent="0.25">
      <c r="A15" t="s">
        <v>129</v>
      </c>
      <c r="B15" t="s">
        <v>130</v>
      </c>
      <c r="C15" t="s">
        <v>137</v>
      </c>
      <c r="D15" t="s">
        <v>132</v>
      </c>
      <c r="E15">
        <v>17</v>
      </c>
      <c r="F15" t="s">
        <v>135</v>
      </c>
      <c r="G15" t="s">
        <v>138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09">
        <v>1.0000000000000001E-5</v>
      </c>
      <c r="AV15" s="109">
        <v>2.0000000000000002E-5</v>
      </c>
      <c r="AW15" s="109">
        <v>3.0000000000000001E-5</v>
      </c>
      <c r="AX15" s="109">
        <v>4.0000000000000003E-5</v>
      </c>
      <c r="AY15" s="109">
        <v>6.0000000000000002E-5</v>
      </c>
      <c r="AZ15" s="109">
        <v>6.0000000000000002E-5</v>
      </c>
      <c r="BA15" s="109">
        <v>6.0000000000000002E-5</v>
      </c>
      <c r="BB15" s="109">
        <v>6.8300000000000007E-5</v>
      </c>
      <c r="BC15" s="109">
        <v>6.9999999999999994E-5</v>
      </c>
      <c r="BD15" s="109">
        <v>6.9999999999999994E-5</v>
      </c>
      <c r="BE15" s="109">
        <v>6.9999999999999994E-5</v>
      </c>
      <c r="BF15" s="109">
        <v>6.9999999999999994E-5</v>
      </c>
      <c r="BG15" s="109">
        <v>8.0000000000000007E-5</v>
      </c>
      <c r="BH15" s="109">
        <v>8.0000000000000007E-5</v>
      </c>
      <c r="BI15" s="109">
        <v>8.0000000000000007E-5</v>
      </c>
      <c r="BJ15" s="109">
        <v>8.0000000000000007E-5</v>
      </c>
      <c r="BK15" s="109">
        <v>9.0000000000000006E-5</v>
      </c>
      <c r="BL15" s="109">
        <v>9.0000000000000006E-5</v>
      </c>
      <c r="BM15" s="109">
        <v>9.0000000000000006E-5</v>
      </c>
      <c r="BN15" s="109">
        <v>9.0000000000000006E-5</v>
      </c>
      <c r="BO15" s="109">
        <v>9.0000000000000006E-5</v>
      </c>
      <c r="BP15" s="109">
        <v>9.0000000000000006E-5</v>
      </c>
      <c r="BQ15" s="109">
        <v>9.0000000000000006E-5</v>
      </c>
      <c r="BR15" s="109">
        <v>9.0000000000000006E-5</v>
      </c>
      <c r="BS15" s="109">
        <v>9.0000000000000006E-5</v>
      </c>
      <c r="BT15" s="109">
        <v>9.0000000000000006E-5</v>
      </c>
      <c r="BU15" s="109">
        <v>9.0000000000000006E-5</v>
      </c>
      <c r="BV15" s="109">
        <v>9.0000000000000006E-5</v>
      </c>
      <c r="BW15" s="109">
        <v>9.0000000000000006E-5</v>
      </c>
      <c r="BX15" s="109">
        <v>9.0000000000000006E-5</v>
      </c>
      <c r="BY15" s="109">
        <v>9.0000000000000006E-5</v>
      </c>
      <c r="BZ15" s="109">
        <v>9.0000000000000006E-5</v>
      </c>
      <c r="CA15" s="109">
        <v>9.0000000000000006E-5</v>
      </c>
      <c r="CB15" s="109">
        <v>9.0000000000000006E-5</v>
      </c>
      <c r="CC15" s="109">
        <v>9.0000000000000006E-5</v>
      </c>
      <c r="CD15" s="109">
        <v>9.0000000000000006E-5</v>
      </c>
      <c r="CE15" s="109">
        <v>9.0000000000000006E-5</v>
      </c>
      <c r="CF15" s="109">
        <v>9.0000000000000006E-5</v>
      </c>
      <c r="CG15" s="109">
        <v>9.0000000000000006E-5</v>
      </c>
      <c r="CH15" s="109">
        <v>9.0000000000000006E-5</v>
      </c>
      <c r="CI15" s="109">
        <v>9.0000000000000006E-5</v>
      </c>
      <c r="CJ15" s="109">
        <v>9.0000000000000006E-5</v>
      </c>
      <c r="CK15" s="109">
        <v>9.8300000000000004E-5</v>
      </c>
      <c r="CL15" s="109">
        <v>9.0000000000000006E-5</v>
      </c>
      <c r="CM15" s="109">
        <v>9.0000000000000006E-5</v>
      </c>
      <c r="CN15" s="109">
        <v>1E-4</v>
      </c>
      <c r="CO15" s="109">
        <v>1E-4</v>
      </c>
      <c r="CP15" s="109">
        <v>1E-4</v>
      </c>
      <c r="CQ15" s="109">
        <v>1E-4</v>
      </c>
      <c r="CR15" s="109">
        <v>1E-4</v>
      </c>
      <c r="CS15" s="109">
        <v>1E-4</v>
      </c>
      <c r="CT15" s="109">
        <v>1E-4</v>
      </c>
      <c r="CU15" s="109">
        <v>1E-4</v>
      </c>
      <c r="CV15" s="109">
        <v>1E-4</v>
      </c>
      <c r="CW15" s="109">
        <v>1E-4</v>
      </c>
      <c r="CX15" s="109">
        <v>1E-4</v>
      </c>
      <c r="CY15" s="109">
        <v>1E-4</v>
      </c>
      <c r="CZ15" s="109">
        <v>1E-4</v>
      </c>
      <c r="DA15" s="109">
        <v>1E-4</v>
      </c>
      <c r="DB15" s="109">
        <v>1E-4</v>
      </c>
      <c r="DC15" s="109">
        <v>1E-4</v>
      </c>
      <c r="DD15" s="109">
        <v>1E-4</v>
      </c>
      <c r="DE15" s="109">
        <v>1.083E-4</v>
      </c>
      <c r="DF15" s="109">
        <v>1E-4</v>
      </c>
      <c r="DG15" s="109">
        <v>1.1E-4</v>
      </c>
      <c r="DH15" s="109">
        <v>1.1E-4</v>
      </c>
      <c r="DI15" s="109">
        <v>1.1E-4</v>
      </c>
      <c r="DJ15" s="109">
        <v>1.1E-4</v>
      </c>
      <c r="DK15" s="109">
        <v>1.1E-4</v>
      </c>
      <c r="DL15" s="109">
        <v>1.1E-4</v>
      </c>
      <c r="DM15" s="109">
        <v>1.1E-4</v>
      </c>
      <c r="DN15" s="109">
        <v>1.1E-4</v>
      </c>
      <c r="DO15" s="109">
        <v>1.1E-4</v>
      </c>
      <c r="DP15" s="109">
        <v>1.1E-4</v>
      </c>
    </row>
    <row r="16" spans="1:125" x14ac:dyDescent="0.25">
      <c r="A16" t="s">
        <v>129</v>
      </c>
      <c r="B16" t="s">
        <v>130</v>
      </c>
      <c r="C16" t="s">
        <v>137</v>
      </c>
      <c r="D16" t="s">
        <v>132</v>
      </c>
      <c r="E16">
        <v>50</v>
      </c>
      <c r="F16" t="s">
        <v>133</v>
      </c>
      <c r="G16" t="s">
        <v>134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109">
        <v>1.0000000000000001E-5</v>
      </c>
      <c r="AV16">
        <v>2.7999999999999998E-4</v>
      </c>
      <c r="AW16">
        <v>7.3999999999999999E-4</v>
      </c>
      <c r="AX16" s="109">
        <v>1.4400000000000001E-3</v>
      </c>
      <c r="AY16">
        <v>2.2399999999999998E-3</v>
      </c>
      <c r="AZ16">
        <v>3.15E-3</v>
      </c>
      <c r="BA16">
        <v>4.1900000000000001E-3</v>
      </c>
      <c r="BB16">
        <v>5.2399999999999999E-3</v>
      </c>
      <c r="BC16">
        <v>6.2599999999999999E-3</v>
      </c>
      <c r="BD16">
        <v>7.2500000000000004E-3</v>
      </c>
      <c r="BE16">
        <v>8.2199999999999999E-3</v>
      </c>
      <c r="BF16">
        <v>9.1699999999999993E-3</v>
      </c>
      <c r="BG16">
        <v>1.0059999999999999E-2</v>
      </c>
      <c r="BH16">
        <v>1.094E-2</v>
      </c>
      <c r="BI16">
        <v>1.1849999999999999E-2</v>
      </c>
      <c r="BJ16">
        <v>1.2749999999999999E-2</v>
      </c>
      <c r="BK16">
        <v>1.3639999999999999E-2</v>
      </c>
      <c r="BL16">
        <v>1.4489999999999999E-2</v>
      </c>
      <c r="BM16">
        <v>1.5339999999999999E-2</v>
      </c>
      <c r="BN16">
        <v>1.6060000000000001E-2</v>
      </c>
      <c r="BO16">
        <v>1.66E-2</v>
      </c>
      <c r="BP16">
        <v>1.6985E-2</v>
      </c>
      <c r="BQ16">
        <v>1.7155E-2</v>
      </c>
      <c r="BR16">
        <v>1.7219999999999999E-2</v>
      </c>
      <c r="BS16">
        <v>1.7225000000000001E-2</v>
      </c>
      <c r="BT16">
        <v>1.7260000000000001E-2</v>
      </c>
      <c r="BU16">
        <v>1.7309999999999999E-2</v>
      </c>
      <c r="BV16">
        <v>1.736E-2</v>
      </c>
      <c r="BW16">
        <v>1.7430000000000001E-2</v>
      </c>
      <c r="BX16">
        <v>1.7440000000000001E-2</v>
      </c>
      <c r="BY16">
        <v>1.7489999999999999E-2</v>
      </c>
      <c r="BZ16">
        <v>1.7569999999999999E-2</v>
      </c>
      <c r="CA16">
        <v>1.7585E-2</v>
      </c>
      <c r="CB16">
        <v>1.762E-2</v>
      </c>
      <c r="CC16">
        <v>1.77E-2</v>
      </c>
      <c r="CD16">
        <v>1.7729999999999999E-2</v>
      </c>
      <c r="CE16">
        <v>1.7840000000000002E-2</v>
      </c>
      <c r="CF16">
        <v>1.7925E-2</v>
      </c>
      <c r="CG16">
        <v>1.8015E-2</v>
      </c>
      <c r="CH16">
        <v>1.806E-2</v>
      </c>
      <c r="CI16">
        <v>1.8105E-2</v>
      </c>
      <c r="CJ16">
        <v>1.8200000000000001E-2</v>
      </c>
      <c r="CK16">
        <v>1.8290000000000001E-2</v>
      </c>
      <c r="CL16">
        <v>1.8350000000000002E-2</v>
      </c>
      <c r="CM16">
        <v>1.8405000000000001E-2</v>
      </c>
      <c r="CN16">
        <v>1.8495000000000001E-2</v>
      </c>
      <c r="CO16">
        <v>1.8550000000000001E-2</v>
      </c>
      <c r="CP16">
        <v>1.865E-2</v>
      </c>
      <c r="CQ16">
        <v>1.8689999999999998E-2</v>
      </c>
      <c r="CR16">
        <v>1.8749999999999999E-2</v>
      </c>
      <c r="CS16">
        <v>1.8855E-2</v>
      </c>
      <c r="CT16">
        <v>1.8955E-2</v>
      </c>
      <c r="CU16">
        <v>1.9060000000000001E-2</v>
      </c>
      <c r="CV16">
        <v>1.9120000000000002E-2</v>
      </c>
      <c r="CW16">
        <v>1.9220000000000001E-2</v>
      </c>
      <c r="CX16">
        <v>1.9279999999999999E-2</v>
      </c>
      <c r="CY16">
        <v>1.9349999999999999E-2</v>
      </c>
      <c r="CZ16">
        <v>1.9460000000000002E-2</v>
      </c>
      <c r="DA16">
        <v>1.9564999999999999E-2</v>
      </c>
      <c r="DB16">
        <v>1.9615E-2</v>
      </c>
      <c r="DC16">
        <v>1.9654999999999999E-2</v>
      </c>
      <c r="DD16">
        <v>1.975E-2</v>
      </c>
      <c r="DE16">
        <v>1.9845000000000002E-2</v>
      </c>
      <c r="DF16">
        <v>1.9890000000000001E-2</v>
      </c>
      <c r="DG16">
        <v>1.9939999999999999E-2</v>
      </c>
      <c r="DH16">
        <v>2.0015000000000002E-2</v>
      </c>
      <c r="DI16">
        <v>2.0105000000000001E-2</v>
      </c>
      <c r="DJ16">
        <v>2.0160000000000001E-2</v>
      </c>
      <c r="DK16">
        <v>2.026E-2</v>
      </c>
      <c r="DL16">
        <v>2.0310000000000002E-2</v>
      </c>
      <c r="DM16">
        <v>2.035E-2</v>
      </c>
      <c r="DN16">
        <v>2.0400000000000001E-2</v>
      </c>
      <c r="DO16">
        <v>2.044E-2</v>
      </c>
      <c r="DP16">
        <v>2.0504999999999999E-2</v>
      </c>
    </row>
    <row r="17" spans="1:120" x14ac:dyDescent="0.25">
      <c r="A17" t="s">
        <v>129</v>
      </c>
      <c r="B17" t="s">
        <v>130</v>
      </c>
      <c r="C17" t="s">
        <v>137</v>
      </c>
      <c r="D17" t="s">
        <v>132</v>
      </c>
      <c r="E17">
        <v>50</v>
      </c>
      <c r="F17" t="s">
        <v>135</v>
      </c>
      <c r="G17" t="s">
        <v>138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 s="109">
        <v>2.0000000000000002E-5</v>
      </c>
      <c r="AV17" s="109">
        <v>3.0000000000000001E-5</v>
      </c>
      <c r="AW17" s="109">
        <v>5.0000000000000002E-5</v>
      </c>
      <c r="AX17" s="109">
        <v>6.9999999999999994E-5</v>
      </c>
      <c r="AY17" s="109">
        <v>8.0000000000000007E-5</v>
      </c>
      <c r="AZ17" s="109">
        <v>9.0000000000000006E-5</v>
      </c>
      <c r="BA17" s="109">
        <v>9.0000000000000006E-5</v>
      </c>
      <c r="BB17" s="109">
        <v>9.0000000000000006E-5</v>
      </c>
      <c r="BC17" s="109">
        <v>9.0000000000000006E-5</v>
      </c>
      <c r="BD17" s="109">
        <v>1E-4</v>
      </c>
      <c r="BE17" s="109">
        <v>1E-4</v>
      </c>
      <c r="BF17" s="109">
        <v>1E-4</v>
      </c>
      <c r="BG17" s="109">
        <v>1E-4</v>
      </c>
      <c r="BH17" s="109">
        <v>1E-4</v>
      </c>
      <c r="BI17" s="109">
        <v>1E-4</v>
      </c>
      <c r="BJ17" s="109">
        <v>1.1E-4</v>
      </c>
      <c r="BK17" s="109">
        <v>1.1E-4</v>
      </c>
      <c r="BL17">
        <v>1.1E-4</v>
      </c>
      <c r="BM17">
        <v>1.1E-4</v>
      </c>
      <c r="BN17">
        <v>1.1E-4</v>
      </c>
      <c r="BO17">
        <v>1.1E-4</v>
      </c>
      <c r="BP17">
        <v>1.1E-4</v>
      </c>
      <c r="BQ17">
        <v>1.1E-4</v>
      </c>
      <c r="BR17">
        <v>1.1E-4</v>
      </c>
      <c r="BS17">
        <v>1.1E-4</v>
      </c>
      <c r="BT17">
        <v>1.1E-4</v>
      </c>
      <c r="BU17">
        <v>1.1E-4</v>
      </c>
      <c r="BV17">
        <v>1.1E-4</v>
      </c>
      <c r="BW17">
        <v>1.1E-4</v>
      </c>
      <c r="BX17">
        <v>1.1E-4</v>
      </c>
      <c r="BY17">
        <v>1.1E-4</v>
      </c>
      <c r="BZ17">
        <v>1.1E-4</v>
      </c>
      <c r="CA17">
        <v>1.1E-4</v>
      </c>
      <c r="CB17">
        <v>1.15E-4</v>
      </c>
      <c r="CC17">
        <v>1.2E-4</v>
      </c>
      <c r="CD17">
        <v>1.2E-4</v>
      </c>
      <c r="CE17">
        <v>1.2E-4</v>
      </c>
      <c r="CF17">
        <v>1.2E-4</v>
      </c>
      <c r="CG17">
        <v>1.2E-4</v>
      </c>
      <c r="CH17">
        <v>1.2E-4</v>
      </c>
      <c r="CI17">
        <v>1.2E-4</v>
      </c>
      <c r="CJ17">
        <v>1.2E-4</v>
      </c>
      <c r="CK17">
        <v>1.2E-4</v>
      </c>
      <c r="CL17">
        <v>1.2E-4</v>
      </c>
      <c r="CM17">
        <v>1.2E-4</v>
      </c>
      <c r="CN17">
        <v>1.2E-4</v>
      </c>
      <c r="CO17">
        <v>1.2E-4</v>
      </c>
      <c r="CP17">
        <v>1.2E-4</v>
      </c>
      <c r="CQ17">
        <v>1.2E-4</v>
      </c>
      <c r="CR17">
        <v>1.2E-4</v>
      </c>
      <c r="CS17">
        <v>1.2E-4</v>
      </c>
      <c r="CT17">
        <v>1.2E-4</v>
      </c>
      <c r="CU17">
        <v>1.2E-4</v>
      </c>
      <c r="CV17">
        <v>1.2999999999999999E-4</v>
      </c>
      <c r="CW17">
        <v>1.2999999999999999E-4</v>
      </c>
      <c r="CX17">
        <v>1.2999999999999999E-4</v>
      </c>
      <c r="CY17">
        <v>1.2999999999999999E-4</v>
      </c>
      <c r="CZ17">
        <v>1.2999999999999999E-4</v>
      </c>
      <c r="DA17">
        <v>1.2999999999999999E-4</v>
      </c>
      <c r="DB17">
        <v>1.2999999999999999E-4</v>
      </c>
      <c r="DC17">
        <v>1.2999999999999999E-4</v>
      </c>
      <c r="DD17">
        <v>1.2999999999999999E-4</v>
      </c>
      <c r="DE17">
        <v>1.2999999999999999E-4</v>
      </c>
      <c r="DF17">
        <v>1.2999999999999999E-4</v>
      </c>
      <c r="DG17">
        <v>1.3999999999999999E-4</v>
      </c>
      <c r="DH17">
        <v>1.3999999999999999E-4</v>
      </c>
      <c r="DI17">
        <v>1.3999999999999999E-4</v>
      </c>
      <c r="DJ17">
        <v>1.3999999999999999E-4</v>
      </c>
      <c r="DK17">
        <v>1.3999999999999999E-4</v>
      </c>
      <c r="DL17">
        <v>1.3999999999999999E-4</v>
      </c>
      <c r="DM17">
        <v>1.3999999999999999E-4</v>
      </c>
      <c r="DN17">
        <v>1.3999999999999999E-4</v>
      </c>
      <c r="DO17">
        <v>1.3999999999999999E-4</v>
      </c>
      <c r="DP17">
        <v>1.3999999999999999E-4</v>
      </c>
    </row>
    <row r="18" spans="1:120" x14ac:dyDescent="0.25">
      <c r="A18" t="s">
        <v>129</v>
      </c>
      <c r="B18" t="s">
        <v>130</v>
      </c>
      <c r="C18" t="s">
        <v>137</v>
      </c>
      <c r="D18" t="s">
        <v>132</v>
      </c>
      <c r="E18">
        <v>83</v>
      </c>
      <c r="F18" t="s">
        <v>133</v>
      </c>
      <c r="G18" t="s">
        <v>134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09">
        <v>1.0000000000000001E-5</v>
      </c>
      <c r="AV18">
        <v>2.9999999999999997E-4</v>
      </c>
      <c r="AW18">
        <v>7.917E-4</v>
      </c>
      <c r="AX18">
        <v>1.5299999999999999E-3</v>
      </c>
      <c r="AY18">
        <v>2.3800000000000002E-3</v>
      </c>
      <c r="AZ18">
        <v>3.3300000000000001E-3</v>
      </c>
      <c r="BA18">
        <v>4.4299999999999999E-3</v>
      </c>
      <c r="BB18">
        <v>5.5100000000000001E-3</v>
      </c>
      <c r="BC18">
        <v>6.5599999999999999E-3</v>
      </c>
      <c r="BD18">
        <v>7.5817000000000002E-3</v>
      </c>
      <c r="BE18">
        <v>8.5816999999999994E-3</v>
      </c>
      <c r="BF18">
        <v>9.5516999999999998E-3</v>
      </c>
      <c r="BG18">
        <v>1.04717E-2</v>
      </c>
      <c r="BH18">
        <v>1.13834E-2</v>
      </c>
      <c r="BI18">
        <v>1.235E-2</v>
      </c>
      <c r="BJ18">
        <v>1.32651E-2</v>
      </c>
      <c r="BK18">
        <v>1.42034E-2</v>
      </c>
      <c r="BL18">
        <v>1.5101699999999999E-2</v>
      </c>
      <c r="BM18">
        <v>1.6001700000000001E-2</v>
      </c>
      <c r="BN18">
        <v>1.6696800000000001E-2</v>
      </c>
      <c r="BO18">
        <v>1.728E-2</v>
      </c>
      <c r="BP18">
        <v>1.772E-2</v>
      </c>
      <c r="BQ18">
        <v>1.7953400000000001E-2</v>
      </c>
      <c r="BR18">
        <v>1.8069999999999999E-2</v>
      </c>
      <c r="BS18">
        <v>1.8121700000000001E-2</v>
      </c>
      <c r="BT18">
        <v>1.81634E-2</v>
      </c>
      <c r="BU18">
        <v>1.82417E-2</v>
      </c>
      <c r="BV18">
        <v>1.8339999999999999E-2</v>
      </c>
      <c r="BW18">
        <v>1.8441699999999998E-2</v>
      </c>
      <c r="BX18">
        <v>1.85034E-2</v>
      </c>
      <c r="BY18">
        <v>1.857E-2</v>
      </c>
      <c r="BZ18">
        <v>1.8671699999999999E-2</v>
      </c>
      <c r="CA18">
        <v>1.87517E-2</v>
      </c>
      <c r="CB18">
        <v>1.8839999999999999E-2</v>
      </c>
      <c r="CC18">
        <v>1.8973400000000001E-2</v>
      </c>
      <c r="CD18">
        <v>1.9060000000000001E-2</v>
      </c>
      <c r="CE18">
        <v>1.9181699999999999E-2</v>
      </c>
      <c r="CF18">
        <v>1.9310000000000001E-2</v>
      </c>
      <c r="CG18">
        <v>1.9441699999999999E-2</v>
      </c>
      <c r="CH18">
        <v>1.95134E-2</v>
      </c>
      <c r="CI18">
        <v>1.9611699999999999E-2</v>
      </c>
      <c r="CJ18">
        <v>1.975E-2</v>
      </c>
      <c r="CK18">
        <v>1.9871699999999999E-2</v>
      </c>
      <c r="CL18">
        <v>1.99534E-2</v>
      </c>
      <c r="CM18">
        <v>2.0041699999999999E-2</v>
      </c>
      <c r="CN18">
        <v>2.01917E-2</v>
      </c>
      <c r="CO18">
        <v>2.027E-2</v>
      </c>
      <c r="CP18">
        <v>2.0401699999999998E-2</v>
      </c>
      <c r="CQ18">
        <v>2.0495099999999999E-2</v>
      </c>
      <c r="CR18">
        <v>2.0600199999999999E-2</v>
      </c>
      <c r="CS18">
        <v>2.0755099999999999E-2</v>
      </c>
      <c r="CT18">
        <v>2.0875100000000001E-2</v>
      </c>
      <c r="CU18">
        <v>2.102E-2</v>
      </c>
      <c r="CV18">
        <v>2.10668E-2</v>
      </c>
      <c r="CW18">
        <v>2.1226800000000001E-2</v>
      </c>
      <c r="CX18">
        <v>2.1298500000000001E-2</v>
      </c>
      <c r="CY18">
        <v>2.1378500000000002E-2</v>
      </c>
      <c r="CZ18">
        <v>2.1525099999999998E-2</v>
      </c>
      <c r="DA18">
        <v>2.1663399999999999E-2</v>
      </c>
      <c r="DB18">
        <v>2.1751699999999999E-2</v>
      </c>
      <c r="DC18">
        <v>2.1850000000000001E-2</v>
      </c>
      <c r="DD18">
        <v>2.197E-2</v>
      </c>
      <c r="DE18">
        <v>2.2079999999999999E-2</v>
      </c>
      <c r="DF18">
        <v>2.2143400000000001E-2</v>
      </c>
      <c r="DG18">
        <v>2.22217E-2</v>
      </c>
      <c r="DH18">
        <v>2.23E-2</v>
      </c>
      <c r="DI18">
        <v>2.2419999999999999E-2</v>
      </c>
      <c r="DJ18">
        <v>2.24817E-2</v>
      </c>
      <c r="DK18">
        <v>2.2621700000000002E-2</v>
      </c>
      <c r="DL18">
        <v>2.2689999999999998E-2</v>
      </c>
      <c r="DM18">
        <v>2.2771699999999999E-2</v>
      </c>
      <c r="DN18">
        <v>2.28417E-2</v>
      </c>
      <c r="DO18">
        <v>2.2941699999999999E-2</v>
      </c>
      <c r="DP18">
        <v>2.3029999999999998E-2</v>
      </c>
    </row>
    <row r="19" spans="1:120" x14ac:dyDescent="0.25">
      <c r="A19" t="s">
        <v>129</v>
      </c>
      <c r="B19" t="s">
        <v>130</v>
      </c>
      <c r="C19" t="s">
        <v>137</v>
      </c>
      <c r="D19" t="s">
        <v>132</v>
      </c>
      <c r="E19">
        <v>83</v>
      </c>
      <c r="F19" t="s">
        <v>135</v>
      </c>
      <c r="G19" t="s">
        <v>138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09">
        <v>1.0000000000000001E-5</v>
      </c>
      <c r="AU19" s="109">
        <v>2.0000000000000002E-5</v>
      </c>
      <c r="AV19" s="109">
        <v>4.0000000000000003E-5</v>
      </c>
      <c r="AW19" s="109">
        <v>6.9999999999999994E-5</v>
      </c>
      <c r="AX19" s="109">
        <v>9.0000000000000006E-5</v>
      </c>
      <c r="AY19" s="109">
        <v>1.1E-4</v>
      </c>
      <c r="AZ19">
        <v>1.2999999999999999E-4</v>
      </c>
      <c r="BA19">
        <v>1.2999999999999999E-4</v>
      </c>
      <c r="BB19">
        <v>1.2999999999999999E-4</v>
      </c>
      <c r="BC19">
        <v>1.2999999999999999E-4</v>
      </c>
      <c r="BD19">
        <v>1.2999999999999999E-4</v>
      </c>
      <c r="BE19">
        <v>1.317E-4</v>
      </c>
      <c r="BF19">
        <v>1.2999999999999999E-4</v>
      </c>
      <c r="BG19">
        <v>1.2999999999999999E-4</v>
      </c>
      <c r="BH19">
        <v>1.2999999999999999E-4</v>
      </c>
      <c r="BI19">
        <v>1.3999999999999999E-4</v>
      </c>
      <c r="BJ19">
        <v>1.3999999999999999E-4</v>
      </c>
      <c r="BK19">
        <v>1.3999999999999999E-4</v>
      </c>
      <c r="BL19">
        <v>1.3999999999999999E-4</v>
      </c>
      <c r="BM19">
        <v>1.3999999999999999E-4</v>
      </c>
      <c r="BN19">
        <v>1.3999999999999999E-4</v>
      </c>
      <c r="BO19">
        <v>1.3999999999999999E-4</v>
      </c>
      <c r="BP19">
        <v>1.3999999999999999E-4</v>
      </c>
      <c r="BQ19">
        <v>1.3999999999999999E-4</v>
      </c>
      <c r="BR19">
        <v>1.3999999999999999E-4</v>
      </c>
      <c r="BS19">
        <v>1.3999999999999999E-4</v>
      </c>
      <c r="BT19">
        <v>1.3999999999999999E-4</v>
      </c>
      <c r="BU19">
        <v>1.3999999999999999E-4</v>
      </c>
      <c r="BV19">
        <v>1.3999999999999999E-4</v>
      </c>
      <c r="BW19">
        <v>1.3999999999999999E-4</v>
      </c>
      <c r="BX19">
        <v>1.3999999999999999E-4</v>
      </c>
      <c r="BY19">
        <v>1.3999999999999999E-4</v>
      </c>
      <c r="BZ19">
        <v>1.3999999999999999E-4</v>
      </c>
      <c r="CA19">
        <v>1.3999999999999999E-4</v>
      </c>
      <c r="CB19">
        <v>1.3999999999999999E-4</v>
      </c>
      <c r="CC19">
        <v>1.3999999999999999E-4</v>
      </c>
      <c r="CD19">
        <v>1.3999999999999999E-4</v>
      </c>
      <c r="CE19">
        <v>1.3999999999999999E-4</v>
      </c>
      <c r="CF19">
        <v>1.3999999999999999E-4</v>
      </c>
      <c r="CG19">
        <v>1.3999999999999999E-4</v>
      </c>
      <c r="CH19">
        <v>1.4999999999999999E-4</v>
      </c>
      <c r="CI19">
        <v>1.4999999999999999E-4</v>
      </c>
      <c r="CJ19">
        <v>1.4999999999999999E-4</v>
      </c>
      <c r="CK19">
        <v>1.4999999999999999E-4</v>
      </c>
      <c r="CL19">
        <v>1.4999999999999999E-4</v>
      </c>
      <c r="CM19">
        <v>1.4999999999999999E-4</v>
      </c>
      <c r="CN19">
        <v>1.4999999999999999E-4</v>
      </c>
      <c r="CO19">
        <v>1.4999999999999999E-4</v>
      </c>
      <c r="CP19">
        <v>1.4999999999999999E-4</v>
      </c>
      <c r="CQ19">
        <v>1.517E-4</v>
      </c>
      <c r="CR19">
        <v>1.6000000000000001E-4</v>
      </c>
      <c r="CS19">
        <v>1.6000000000000001E-4</v>
      </c>
      <c r="CT19">
        <v>1.6000000000000001E-4</v>
      </c>
      <c r="CU19">
        <v>1.6000000000000001E-4</v>
      </c>
      <c r="CV19">
        <v>1.6000000000000001E-4</v>
      </c>
      <c r="CW19">
        <v>1.6000000000000001E-4</v>
      </c>
      <c r="CX19">
        <v>1.6000000000000001E-4</v>
      </c>
      <c r="CY19">
        <v>1.6000000000000001E-4</v>
      </c>
      <c r="CZ19">
        <v>1.6000000000000001E-4</v>
      </c>
      <c r="DA19">
        <v>1.7000000000000001E-4</v>
      </c>
      <c r="DB19">
        <v>1.7000000000000001E-4</v>
      </c>
      <c r="DC19">
        <v>1.7000000000000001E-4</v>
      </c>
      <c r="DD19">
        <v>1.7000000000000001E-4</v>
      </c>
      <c r="DE19">
        <v>1.7000000000000001E-4</v>
      </c>
      <c r="DF19">
        <v>1.7000000000000001E-4</v>
      </c>
      <c r="DG19">
        <v>1.7000000000000001E-4</v>
      </c>
      <c r="DH19">
        <v>1.8000000000000001E-4</v>
      </c>
      <c r="DI19">
        <v>1.717E-4</v>
      </c>
      <c r="DJ19">
        <v>1.8000000000000001E-4</v>
      </c>
      <c r="DK19">
        <v>1.8000000000000001E-4</v>
      </c>
      <c r="DL19">
        <v>1.8000000000000001E-4</v>
      </c>
      <c r="DM19">
        <v>1.8000000000000001E-4</v>
      </c>
      <c r="DN19">
        <v>1.8000000000000001E-4</v>
      </c>
      <c r="DO19">
        <v>1.8000000000000001E-4</v>
      </c>
      <c r="DP19">
        <v>1.9000000000000001E-4</v>
      </c>
    </row>
    <row r="20" spans="1:120" x14ac:dyDescent="0.25">
      <c r="A20" t="s">
        <v>129</v>
      </c>
      <c r="B20" t="s">
        <v>130</v>
      </c>
      <c r="C20" t="s">
        <v>137</v>
      </c>
      <c r="D20" t="s">
        <v>132</v>
      </c>
      <c r="E20">
        <v>95</v>
      </c>
      <c r="F20" t="s">
        <v>133</v>
      </c>
      <c r="G20" t="s">
        <v>134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09">
        <v>2.0000000000000002E-5</v>
      </c>
      <c r="AV20">
        <v>3.3E-4</v>
      </c>
      <c r="AW20">
        <v>8.5999999999999998E-4</v>
      </c>
      <c r="AX20">
        <v>1.66E-3</v>
      </c>
      <c r="AY20">
        <v>2.5799999999999998E-3</v>
      </c>
      <c r="AZ20">
        <v>3.63E-3</v>
      </c>
      <c r="BA20">
        <v>4.7920000000000003E-3</v>
      </c>
      <c r="BB20">
        <v>5.9915000000000003E-3</v>
      </c>
      <c r="BC20">
        <v>7.1520000000000004E-3</v>
      </c>
      <c r="BD20">
        <v>8.2915000000000003E-3</v>
      </c>
      <c r="BE20">
        <v>9.4105000000000005E-3</v>
      </c>
      <c r="BF20">
        <v>1.0481499999999999E-2</v>
      </c>
      <c r="BG20">
        <v>1.1520000000000001E-2</v>
      </c>
      <c r="BH20">
        <v>1.2550499999999999E-2</v>
      </c>
      <c r="BI20">
        <v>1.3591499999999999E-2</v>
      </c>
      <c r="BJ20">
        <v>1.46705E-2</v>
      </c>
      <c r="BK20">
        <v>1.5661999999999999E-2</v>
      </c>
      <c r="BL20">
        <v>1.6594000000000001E-2</v>
      </c>
      <c r="BM20">
        <v>1.7591499999999999E-2</v>
      </c>
      <c r="BN20">
        <v>1.8430499999999999E-2</v>
      </c>
      <c r="BO20">
        <v>1.9102000000000001E-2</v>
      </c>
      <c r="BP20">
        <v>1.9612000000000001E-2</v>
      </c>
      <c r="BQ20">
        <v>1.9910500000000001E-2</v>
      </c>
      <c r="BR20">
        <v>1.9976500000000001E-2</v>
      </c>
      <c r="BS20">
        <v>1.9990999999999998E-2</v>
      </c>
      <c r="BT20">
        <v>2.0098499999999998E-2</v>
      </c>
      <c r="BU20">
        <v>2.0205999999999998E-2</v>
      </c>
      <c r="BV20">
        <v>2.0321499999999999E-2</v>
      </c>
      <c r="BW20">
        <v>2.0431000000000001E-2</v>
      </c>
      <c r="BX20">
        <v>2.0500999999999998E-2</v>
      </c>
      <c r="BY20">
        <v>2.0570000000000001E-2</v>
      </c>
      <c r="BZ20">
        <v>2.0683E-2</v>
      </c>
      <c r="CA20">
        <v>2.07835E-2</v>
      </c>
      <c r="CB20">
        <v>2.0883499999999999E-2</v>
      </c>
      <c r="CC20">
        <v>2.1042000000000002E-2</v>
      </c>
      <c r="CD20">
        <v>2.1139999999999999E-2</v>
      </c>
      <c r="CE20">
        <v>2.1299999999999999E-2</v>
      </c>
      <c r="CF20">
        <v>2.1430999999999999E-2</v>
      </c>
      <c r="CG20">
        <v>2.1562000000000001E-2</v>
      </c>
      <c r="CH20">
        <v>2.16305E-2</v>
      </c>
      <c r="CI20">
        <v>2.1661E-2</v>
      </c>
      <c r="CJ20">
        <v>2.1741E-2</v>
      </c>
      <c r="CK20">
        <v>2.1871000000000002E-2</v>
      </c>
      <c r="CL20">
        <v>2.1971500000000001E-2</v>
      </c>
      <c r="CM20">
        <v>2.2071500000000001E-2</v>
      </c>
      <c r="CN20">
        <v>2.2231500000000001E-2</v>
      </c>
      <c r="CO20">
        <v>2.2339999999999999E-2</v>
      </c>
      <c r="CP20">
        <v>2.2471000000000001E-2</v>
      </c>
      <c r="CQ20">
        <v>2.25525E-2</v>
      </c>
      <c r="CR20">
        <v>2.2633500000000001E-2</v>
      </c>
      <c r="CS20">
        <v>2.27645E-2</v>
      </c>
      <c r="CT20">
        <v>2.2923499999999999E-2</v>
      </c>
      <c r="CU20">
        <v>2.3092499999999998E-2</v>
      </c>
      <c r="CV20">
        <v>2.3210999999999999E-2</v>
      </c>
      <c r="CW20">
        <v>2.3370499999999999E-2</v>
      </c>
      <c r="CX20">
        <v>2.3470499999999998E-2</v>
      </c>
      <c r="CY20">
        <v>2.3581000000000001E-2</v>
      </c>
      <c r="CZ20">
        <v>2.3722500000000001E-2</v>
      </c>
      <c r="DA20">
        <v>2.3892500000000001E-2</v>
      </c>
      <c r="DB20">
        <v>2.40305E-2</v>
      </c>
      <c r="DC20">
        <v>2.4150499999999998E-2</v>
      </c>
      <c r="DD20">
        <v>2.4264000000000001E-2</v>
      </c>
      <c r="DE20">
        <v>2.4396000000000001E-2</v>
      </c>
      <c r="DF20">
        <v>2.44675E-2</v>
      </c>
      <c r="DG20">
        <v>2.45475E-2</v>
      </c>
      <c r="DH20">
        <v>2.4618000000000001E-2</v>
      </c>
      <c r="DI20">
        <v>2.4767000000000001E-2</v>
      </c>
      <c r="DJ20">
        <v>2.4865499999999999E-2</v>
      </c>
      <c r="DK20">
        <v>2.5014499999999999E-2</v>
      </c>
      <c r="DL20">
        <v>2.5104000000000001E-2</v>
      </c>
      <c r="DM20">
        <v>2.52035E-2</v>
      </c>
      <c r="DN20">
        <v>2.5301500000000001E-2</v>
      </c>
      <c r="DO20">
        <v>2.53905E-2</v>
      </c>
      <c r="DP20">
        <v>2.5443E-2</v>
      </c>
    </row>
    <row r="21" spans="1:120" x14ac:dyDescent="0.25">
      <c r="A21" t="s">
        <v>129</v>
      </c>
      <c r="B21" t="s">
        <v>130</v>
      </c>
      <c r="C21" s="109" t="s">
        <v>137</v>
      </c>
      <c r="D21" s="109" t="s">
        <v>132</v>
      </c>
      <c r="E21" s="109">
        <v>95</v>
      </c>
      <c r="F21" s="109" t="s">
        <v>135</v>
      </c>
      <c r="G21" s="109" t="s">
        <v>138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 s="109">
        <v>1.0000000000000001E-5</v>
      </c>
      <c r="AU21" s="109">
        <v>3.0000000000000001E-5</v>
      </c>
      <c r="AV21" s="109">
        <v>5.0000000000000002E-5</v>
      </c>
      <c r="AW21" s="109">
        <v>8.0000000000000007E-5</v>
      </c>
      <c r="AX21" s="109">
        <v>1.1E-4</v>
      </c>
      <c r="AY21">
        <v>1.2999999999999999E-4</v>
      </c>
      <c r="AZ21">
        <v>1.4999999999999999E-4</v>
      </c>
      <c r="BA21">
        <v>1.6000000000000001E-4</v>
      </c>
      <c r="BB21">
        <v>1.6000000000000001E-4</v>
      </c>
      <c r="BC21">
        <v>1.6000000000000001E-4</v>
      </c>
      <c r="BD21">
        <v>1.6000000000000001E-4</v>
      </c>
      <c r="BE21">
        <v>1.605E-4</v>
      </c>
      <c r="BF21">
        <v>1.6000000000000001E-4</v>
      </c>
      <c r="BG21">
        <v>1.6000000000000001E-4</v>
      </c>
      <c r="BH21">
        <v>1.6000000000000001E-4</v>
      </c>
      <c r="BI21">
        <v>1.6000000000000001E-4</v>
      </c>
      <c r="BJ21">
        <v>1.7000000000000001E-4</v>
      </c>
      <c r="BK21">
        <v>1.7000000000000001E-4</v>
      </c>
      <c r="BL21">
        <v>1.7000000000000001E-4</v>
      </c>
      <c r="BM21">
        <v>1.7000000000000001E-4</v>
      </c>
      <c r="BN21">
        <v>1.7000000000000001E-4</v>
      </c>
      <c r="BO21">
        <v>1.605E-4</v>
      </c>
      <c r="BP21">
        <v>1.7000000000000001E-4</v>
      </c>
      <c r="BQ21">
        <v>1.7000000000000001E-4</v>
      </c>
      <c r="BR21">
        <v>1.605E-4</v>
      </c>
      <c r="BS21">
        <v>1.7000000000000001E-4</v>
      </c>
      <c r="BT21">
        <v>1.7000000000000001E-4</v>
      </c>
      <c r="BU21">
        <v>1.7000000000000001E-4</v>
      </c>
      <c r="BV21">
        <v>1.7000000000000001E-4</v>
      </c>
      <c r="BW21">
        <v>1.7000000000000001E-4</v>
      </c>
      <c r="BX21">
        <v>1.7000000000000001E-4</v>
      </c>
      <c r="BY21">
        <v>1.7000000000000001E-4</v>
      </c>
      <c r="BZ21">
        <v>1.7000000000000001E-4</v>
      </c>
      <c r="CA21">
        <v>1.7000000000000001E-4</v>
      </c>
      <c r="CB21">
        <v>1.7000000000000001E-4</v>
      </c>
      <c r="CC21">
        <v>1.7000000000000001E-4</v>
      </c>
      <c r="CD21">
        <v>1.7000000000000001E-4</v>
      </c>
      <c r="CE21">
        <v>1.8000000000000001E-4</v>
      </c>
      <c r="CF21">
        <v>1.7000000000000001E-4</v>
      </c>
      <c r="CG21">
        <v>1.8000000000000001E-4</v>
      </c>
      <c r="CH21">
        <v>1.8000000000000001E-4</v>
      </c>
      <c r="CI21">
        <v>1.8000000000000001E-4</v>
      </c>
      <c r="CJ21">
        <v>1.8000000000000001E-4</v>
      </c>
      <c r="CK21">
        <v>1.8000000000000001E-4</v>
      </c>
      <c r="CL21">
        <v>1.8000000000000001E-4</v>
      </c>
      <c r="CM21">
        <v>1.8000000000000001E-4</v>
      </c>
      <c r="CN21">
        <v>1.805E-4</v>
      </c>
      <c r="CO21">
        <v>1.9000000000000001E-4</v>
      </c>
      <c r="CP21">
        <v>1.9000000000000001E-4</v>
      </c>
      <c r="CQ21">
        <v>1.9000000000000001E-4</v>
      </c>
      <c r="CR21">
        <v>1.9000000000000001E-4</v>
      </c>
      <c r="CS21">
        <v>1.9000000000000001E-4</v>
      </c>
      <c r="CT21">
        <v>2.0000000000000001E-4</v>
      </c>
      <c r="CU21">
        <v>2.0000000000000001E-4</v>
      </c>
      <c r="CV21">
        <v>2.0000000000000001E-4</v>
      </c>
      <c r="CW21">
        <v>2.0000000000000001E-4</v>
      </c>
      <c r="CX21">
        <v>2.0000000000000001E-4</v>
      </c>
      <c r="CY21">
        <v>2.0000000000000001E-4</v>
      </c>
      <c r="CZ21">
        <v>2.0000000000000001E-4</v>
      </c>
      <c r="DA21">
        <v>2.0049999999999999E-4</v>
      </c>
      <c r="DB21">
        <v>2.0049999999999999E-4</v>
      </c>
      <c r="DC21">
        <v>2.1000000000000001E-4</v>
      </c>
      <c r="DD21">
        <v>2.1000000000000001E-4</v>
      </c>
      <c r="DE21">
        <v>2.1000000000000001E-4</v>
      </c>
      <c r="DF21">
        <v>2.1000000000000001E-4</v>
      </c>
      <c r="DG21">
        <v>2.2000000000000001E-4</v>
      </c>
      <c r="DH21">
        <v>2.2000000000000001E-4</v>
      </c>
      <c r="DI21">
        <v>2.2000000000000001E-4</v>
      </c>
      <c r="DJ21">
        <v>2.2000000000000001E-4</v>
      </c>
      <c r="DK21">
        <v>2.2000000000000001E-4</v>
      </c>
      <c r="DL21">
        <v>2.2000000000000001E-4</v>
      </c>
      <c r="DM21">
        <v>2.2049999999999999E-4</v>
      </c>
      <c r="DN21">
        <v>2.3000000000000001E-4</v>
      </c>
      <c r="DO21">
        <v>2.3000000000000001E-4</v>
      </c>
      <c r="DP21">
        <v>2.3000000000000001E-4</v>
      </c>
    </row>
    <row r="22" spans="1:120" x14ac:dyDescent="0.25">
      <c r="A22" t="s">
        <v>129</v>
      </c>
      <c r="B22" t="s">
        <v>130</v>
      </c>
      <c r="C22" s="109" t="s">
        <v>139</v>
      </c>
      <c r="D22" s="109" t="s">
        <v>132</v>
      </c>
      <c r="E22" s="109">
        <v>5</v>
      </c>
      <c r="F22" s="109" t="s">
        <v>133</v>
      </c>
      <c r="G22" s="109" t="s">
        <v>134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402.49696949999998</v>
      </c>
      <c r="AK22">
        <v>405.01407499999999</v>
      </c>
      <c r="AL22">
        <v>407.51159899999999</v>
      </c>
      <c r="AM22">
        <v>409.99876399999999</v>
      </c>
      <c r="AN22">
        <v>412.48082249999999</v>
      </c>
      <c r="AO22">
        <v>414.95147750000001</v>
      </c>
      <c r="AP22">
        <v>417.35281900000001</v>
      </c>
      <c r="AQ22">
        <v>419.670749</v>
      </c>
      <c r="AR22">
        <v>421.96268500000002</v>
      </c>
      <c r="AS22">
        <v>424.16103399999997</v>
      </c>
      <c r="AT22">
        <v>426.30282449999999</v>
      </c>
      <c r="AU22">
        <v>428.34195999999997</v>
      </c>
      <c r="AV22">
        <v>430.33961349999998</v>
      </c>
      <c r="AW22">
        <v>432.26583049999999</v>
      </c>
      <c r="AX22" s="109">
        <v>434.14248049999998</v>
      </c>
      <c r="AY22">
        <v>436.00048950000001</v>
      </c>
      <c r="AZ22">
        <v>437.73124050000001</v>
      </c>
      <c r="BA22">
        <v>439.40652599999999</v>
      </c>
      <c r="BB22">
        <v>440.97403350000002</v>
      </c>
      <c r="BC22">
        <v>442.45004849999998</v>
      </c>
      <c r="BD22">
        <v>443.85792049999998</v>
      </c>
      <c r="BE22">
        <v>445.1834035</v>
      </c>
      <c r="BF22">
        <v>446.4307905</v>
      </c>
      <c r="BG22">
        <v>447.59954349999998</v>
      </c>
      <c r="BH22">
        <v>448.69046150000003</v>
      </c>
      <c r="BI22">
        <v>449.70248700000002</v>
      </c>
      <c r="BJ22">
        <v>450.63133249999998</v>
      </c>
      <c r="BK22">
        <v>451.48843049999999</v>
      </c>
      <c r="BL22">
        <v>452.25730099999998</v>
      </c>
      <c r="BM22">
        <v>452.94316600000002</v>
      </c>
      <c r="BN22">
        <v>453.56503400000003</v>
      </c>
      <c r="BO22">
        <v>454.1172105</v>
      </c>
      <c r="BP22">
        <v>454.6018535</v>
      </c>
      <c r="BQ22">
        <v>455.00921849999997</v>
      </c>
      <c r="BR22">
        <v>455.32978600000001</v>
      </c>
      <c r="BS22">
        <v>455.59199749999999</v>
      </c>
      <c r="BT22">
        <v>455.79377699999998</v>
      </c>
      <c r="BU22">
        <v>455.90470900000003</v>
      </c>
      <c r="BV22">
        <v>455.9606</v>
      </c>
      <c r="BW22">
        <v>455.96438949999998</v>
      </c>
      <c r="BX22">
        <v>455.92098149999998</v>
      </c>
      <c r="BY22">
        <v>455.87596050000002</v>
      </c>
      <c r="BZ22">
        <v>455.78577000000001</v>
      </c>
      <c r="CA22">
        <v>455.6467715</v>
      </c>
      <c r="CB22">
        <v>455.45917750000001</v>
      </c>
      <c r="CC22">
        <v>455.190226</v>
      </c>
      <c r="CD22">
        <v>454.85007200000001</v>
      </c>
      <c r="CE22">
        <v>454.47168299999998</v>
      </c>
      <c r="CF22">
        <v>454.09115300000002</v>
      </c>
      <c r="CG22">
        <v>453.69905249999999</v>
      </c>
      <c r="CH22">
        <v>453.27325350000001</v>
      </c>
      <c r="CI22">
        <v>452.81575950000001</v>
      </c>
      <c r="CJ22">
        <v>452.33243599999997</v>
      </c>
      <c r="CK22">
        <v>451.81749200000002</v>
      </c>
      <c r="CL22">
        <v>451.25534299999998</v>
      </c>
      <c r="CM22">
        <v>450.67247950000001</v>
      </c>
      <c r="CN22">
        <v>450.02390000000003</v>
      </c>
      <c r="CO22">
        <v>449.32536249999998</v>
      </c>
      <c r="CP22">
        <v>448.57314500000001</v>
      </c>
      <c r="CQ22">
        <v>447.77029299999998</v>
      </c>
      <c r="CR22">
        <v>446.91545000000002</v>
      </c>
      <c r="CS22">
        <v>446.01274649999999</v>
      </c>
      <c r="CT22">
        <v>445.0571205</v>
      </c>
      <c r="CU22">
        <v>444.04511400000001</v>
      </c>
      <c r="CV22">
        <v>442.99127149999998</v>
      </c>
      <c r="CW22">
        <v>441.84333249999997</v>
      </c>
      <c r="CX22">
        <v>440.654313</v>
      </c>
      <c r="CY22">
        <v>439.5202405</v>
      </c>
      <c r="CZ22">
        <v>438.36637400000001</v>
      </c>
      <c r="DA22">
        <v>437.14696450000002</v>
      </c>
      <c r="DB22">
        <v>435.81429550000001</v>
      </c>
      <c r="DC22">
        <v>434.55835100000002</v>
      </c>
      <c r="DD22">
        <v>433.30661800000001</v>
      </c>
      <c r="DE22">
        <v>432.03704649999997</v>
      </c>
      <c r="DF22">
        <v>430.74570899999998</v>
      </c>
      <c r="DG22">
        <v>429.43896100000001</v>
      </c>
      <c r="DH22">
        <v>428.17698300000001</v>
      </c>
      <c r="DI22">
        <v>426.96308349999998</v>
      </c>
      <c r="DJ22">
        <v>425.75008600000001</v>
      </c>
      <c r="DK22">
        <v>424.58343100000002</v>
      </c>
      <c r="DL22">
        <v>423.34441650000002</v>
      </c>
      <c r="DM22">
        <v>422.07952699999998</v>
      </c>
      <c r="DN22">
        <v>420.96230550000001</v>
      </c>
      <c r="DO22">
        <v>419.87056050000001</v>
      </c>
      <c r="DP22">
        <v>418.70268950000002</v>
      </c>
    </row>
    <row r="23" spans="1:120" x14ac:dyDescent="0.25">
      <c r="A23" t="s">
        <v>129</v>
      </c>
      <c r="B23" t="s">
        <v>130</v>
      </c>
      <c r="C23" s="109" t="s">
        <v>139</v>
      </c>
      <c r="D23" s="109" t="s">
        <v>132</v>
      </c>
      <c r="E23" s="109">
        <v>5</v>
      </c>
      <c r="F23" s="109" t="s">
        <v>135</v>
      </c>
      <c r="G23" s="109" t="s">
        <v>136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0.91381499499999996</v>
      </c>
      <c r="AJ23">
        <v>0.92838758300000002</v>
      </c>
      <c r="AK23">
        <v>0.93988008300000003</v>
      </c>
      <c r="AL23">
        <v>0.95293607400000002</v>
      </c>
      <c r="AM23">
        <v>0.96291360299999995</v>
      </c>
      <c r="AN23">
        <v>0.98036105399999995</v>
      </c>
      <c r="AO23">
        <v>1.003916515</v>
      </c>
      <c r="AP23">
        <v>1.0297872699999999</v>
      </c>
      <c r="AQ23">
        <v>1.0498252400000001</v>
      </c>
      <c r="AR23">
        <v>1.0737431420000001</v>
      </c>
      <c r="AS23">
        <v>1.0904710049999999</v>
      </c>
      <c r="AT23">
        <v>1.1103120049999999</v>
      </c>
      <c r="AU23">
        <v>1.1296784259999999</v>
      </c>
      <c r="AV23">
        <v>1.147024544</v>
      </c>
      <c r="AW23">
        <v>1.1607015439999999</v>
      </c>
      <c r="AX23">
        <v>1.173896348</v>
      </c>
      <c r="AY23" s="109">
        <v>1.185252907</v>
      </c>
      <c r="AZ23" s="109">
        <v>1.1989238090000001</v>
      </c>
      <c r="BA23" s="109">
        <v>1.2162009170000001</v>
      </c>
      <c r="BB23" s="109">
        <v>1.2356484169999999</v>
      </c>
      <c r="BC23" s="109">
        <v>1.2520255149999999</v>
      </c>
      <c r="BD23">
        <v>1.269959877</v>
      </c>
      <c r="BE23">
        <v>1.2833383190000001</v>
      </c>
      <c r="BF23">
        <v>1.293593564</v>
      </c>
      <c r="BG23">
        <v>1.303170564</v>
      </c>
      <c r="BH23">
        <v>1.3113401229999999</v>
      </c>
      <c r="BI23">
        <v>1.3164594460000001</v>
      </c>
      <c r="BJ23">
        <v>1.3185714749999999</v>
      </c>
      <c r="BK23">
        <v>1.325184975</v>
      </c>
      <c r="BL23">
        <v>1.3299785829999999</v>
      </c>
      <c r="BM23">
        <v>1.3353425830000001</v>
      </c>
      <c r="BN23">
        <v>1.344430083</v>
      </c>
      <c r="BO23">
        <v>1.3546355830000001</v>
      </c>
      <c r="BP23">
        <v>1.3609227209999999</v>
      </c>
      <c r="BQ23">
        <v>1.363328721</v>
      </c>
      <c r="BR23">
        <v>1.362535721</v>
      </c>
      <c r="BS23">
        <v>1.3602717989999999</v>
      </c>
      <c r="BT23">
        <v>1.358643681</v>
      </c>
      <c r="BU23">
        <v>1.3558972890000001</v>
      </c>
      <c r="BV23">
        <v>1.3563947890000001</v>
      </c>
      <c r="BW23">
        <v>1.3585907209999999</v>
      </c>
      <c r="BX23">
        <v>1.361345721</v>
      </c>
      <c r="BY23">
        <v>1.3642023379999999</v>
      </c>
      <c r="BZ23">
        <v>1.3664623380000001</v>
      </c>
      <c r="CA23">
        <v>1.3681035340000001</v>
      </c>
      <c r="CB23">
        <v>1.3659856420000001</v>
      </c>
      <c r="CC23">
        <v>1.3598571420000001</v>
      </c>
      <c r="CD23">
        <v>1.3538337890000001</v>
      </c>
      <c r="CE23">
        <v>1.350221289</v>
      </c>
      <c r="CF23">
        <v>1.3470369360000001</v>
      </c>
      <c r="CG23">
        <v>1.3446830439999999</v>
      </c>
      <c r="CH23">
        <v>1.3444015439999999</v>
      </c>
      <c r="CI23">
        <v>1.3460359850000001</v>
      </c>
      <c r="CJ23">
        <v>1.348165485</v>
      </c>
      <c r="CK23">
        <v>1.347944485</v>
      </c>
      <c r="CL23">
        <v>1.345186985</v>
      </c>
      <c r="CM23">
        <v>1.340370917</v>
      </c>
      <c r="CN23">
        <v>1.3353104170000001</v>
      </c>
      <c r="CO23">
        <v>1.330358417</v>
      </c>
      <c r="CP23">
        <v>1.3228369069999999</v>
      </c>
      <c r="CQ23">
        <v>1.314614368</v>
      </c>
      <c r="CR23">
        <v>1.3081239849999999</v>
      </c>
      <c r="CS23">
        <v>1.3030959849999999</v>
      </c>
      <c r="CT23">
        <v>1.298020309</v>
      </c>
      <c r="CU23">
        <v>1.293013897</v>
      </c>
      <c r="CV23">
        <v>1.2910008580000001</v>
      </c>
      <c r="CW23">
        <v>1.2870803580000001</v>
      </c>
      <c r="CX23">
        <v>1.2814108580000001</v>
      </c>
      <c r="CY23">
        <v>1.2730008580000001</v>
      </c>
      <c r="CZ23">
        <v>1.2638078580000001</v>
      </c>
      <c r="DA23">
        <v>1.2556632990000001</v>
      </c>
      <c r="DB23">
        <v>1.2491692109999999</v>
      </c>
      <c r="DC23">
        <v>1.243405211</v>
      </c>
      <c r="DD23">
        <v>1.2368290639999999</v>
      </c>
      <c r="DE23">
        <v>1.231307564</v>
      </c>
      <c r="DF23">
        <v>1.2293660639999999</v>
      </c>
      <c r="DG23">
        <v>1.225796672</v>
      </c>
      <c r="DH23">
        <v>1.222851672</v>
      </c>
      <c r="DI23">
        <v>1.218097642</v>
      </c>
      <c r="DJ23">
        <v>1.212195299</v>
      </c>
      <c r="DK23">
        <v>1.202652721</v>
      </c>
      <c r="DL23">
        <v>1.193864407</v>
      </c>
      <c r="DM23">
        <v>1.1830554069999999</v>
      </c>
      <c r="DN23">
        <v>1.1732179069999999</v>
      </c>
      <c r="DO23">
        <v>1.166156907</v>
      </c>
      <c r="DP23">
        <v>1.162819907</v>
      </c>
    </row>
    <row r="24" spans="1:120" x14ac:dyDescent="0.25">
      <c r="A24" t="s">
        <v>129</v>
      </c>
      <c r="B24" t="s">
        <v>130</v>
      </c>
      <c r="C24" s="109" t="s">
        <v>139</v>
      </c>
      <c r="D24" s="109" t="s">
        <v>132</v>
      </c>
      <c r="E24" s="109">
        <v>17</v>
      </c>
      <c r="F24" s="109" t="s">
        <v>133</v>
      </c>
      <c r="G24" s="109" t="s">
        <v>134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402.57269070000001</v>
      </c>
      <c r="AK24">
        <v>405.16172699999998</v>
      </c>
      <c r="AL24">
        <v>407.72491230000003</v>
      </c>
      <c r="AM24">
        <v>410.2750762</v>
      </c>
      <c r="AN24">
        <v>412.81130439999998</v>
      </c>
      <c r="AO24">
        <v>415.33162349999998</v>
      </c>
      <c r="AP24">
        <v>417.76422439999999</v>
      </c>
      <c r="AQ24">
        <v>420.16160450000001</v>
      </c>
      <c r="AR24">
        <v>422.48596680000003</v>
      </c>
      <c r="AS24">
        <v>424.73880780000002</v>
      </c>
      <c r="AT24">
        <v>426.90403079999999</v>
      </c>
      <c r="AU24">
        <v>429.02774319999997</v>
      </c>
      <c r="AV24">
        <v>431.07402330000002</v>
      </c>
      <c r="AW24">
        <v>433.11749630000003</v>
      </c>
      <c r="AX24">
        <v>435.08281520000003</v>
      </c>
      <c r="AY24">
        <v>436.96481740000002</v>
      </c>
      <c r="AZ24">
        <v>438.75294179999997</v>
      </c>
      <c r="BA24">
        <v>440.4532102</v>
      </c>
      <c r="BB24">
        <v>442.07875189999999</v>
      </c>
      <c r="BC24">
        <v>443.6458374</v>
      </c>
      <c r="BD24">
        <v>445.13013160000003</v>
      </c>
      <c r="BE24">
        <v>446.54475100000002</v>
      </c>
      <c r="BF24">
        <v>447.89637290000002</v>
      </c>
      <c r="BG24">
        <v>449.1349543</v>
      </c>
      <c r="BH24">
        <v>450.28133589999999</v>
      </c>
      <c r="BI24">
        <v>451.35414150000003</v>
      </c>
      <c r="BJ24">
        <v>452.39234169999997</v>
      </c>
      <c r="BK24">
        <v>453.35925909999997</v>
      </c>
      <c r="BL24">
        <v>454.2226953</v>
      </c>
      <c r="BM24">
        <v>455.00169199999999</v>
      </c>
      <c r="BN24">
        <v>455.69951709999998</v>
      </c>
      <c r="BO24">
        <v>456.32411819999999</v>
      </c>
      <c r="BP24">
        <v>456.8784637</v>
      </c>
      <c r="BQ24">
        <v>457.36071190000001</v>
      </c>
      <c r="BR24">
        <v>457.76683079999998</v>
      </c>
      <c r="BS24">
        <v>458.08197080000002</v>
      </c>
      <c r="BT24">
        <v>458.31805900000001</v>
      </c>
      <c r="BU24">
        <v>458.55865310000002</v>
      </c>
      <c r="BV24">
        <v>458.73254509999998</v>
      </c>
      <c r="BW24">
        <v>458.8335199</v>
      </c>
      <c r="BX24">
        <v>458.88590429999999</v>
      </c>
      <c r="BY24">
        <v>458.90201919999998</v>
      </c>
      <c r="BZ24">
        <v>458.84006060000002</v>
      </c>
      <c r="CA24">
        <v>458.74171899999999</v>
      </c>
      <c r="CB24">
        <v>458.62692279999999</v>
      </c>
      <c r="CC24">
        <v>458.4417593</v>
      </c>
      <c r="CD24">
        <v>458.21858270000001</v>
      </c>
      <c r="CE24">
        <v>457.95731640000002</v>
      </c>
      <c r="CF24">
        <v>457.64923329999999</v>
      </c>
      <c r="CG24">
        <v>457.3037592</v>
      </c>
      <c r="CH24">
        <v>456.91529689999999</v>
      </c>
      <c r="CI24">
        <v>456.47799780000003</v>
      </c>
      <c r="CJ24">
        <v>456.01201150000003</v>
      </c>
      <c r="CK24">
        <v>455.514591</v>
      </c>
      <c r="CL24">
        <v>454.99938170000001</v>
      </c>
      <c r="CM24">
        <v>454.43183520000002</v>
      </c>
      <c r="CN24">
        <v>453.8504082</v>
      </c>
      <c r="CO24">
        <v>453.19275859999999</v>
      </c>
      <c r="CP24">
        <v>452.47571349999998</v>
      </c>
      <c r="CQ24">
        <v>451.6733314</v>
      </c>
      <c r="CR24">
        <v>450.87630239999999</v>
      </c>
      <c r="CS24">
        <v>450.00007640000001</v>
      </c>
      <c r="CT24">
        <v>449.0693</v>
      </c>
      <c r="CU24">
        <v>448.09649530000002</v>
      </c>
      <c r="CV24">
        <v>447.05444879999999</v>
      </c>
      <c r="CW24">
        <v>445.98081480000002</v>
      </c>
      <c r="CX24">
        <v>444.87117119999999</v>
      </c>
      <c r="CY24">
        <v>443.6838386</v>
      </c>
      <c r="CZ24">
        <v>442.45623690000002</v>
      </c>
      <c r="DA24">
        <v>441.15131450000001</v>
      </c>
      <c r="DB24">
        <v>439.9341336</v>
      </c>
      <c r="DC24">
        <v>438.64274349999999</v>
      </c>
      <c r="DD24">
        <v>437.36798929999998</v>
      </c>
      <c r="DE24">
        <v>436.06319639999998</v>
      </c>
      <c r="DF24">
        <v>434.6366294</v>
      </c>
      <c r="DG24">
        <v>433.30434609999998</v>
      </c>
      <c r="DH24">
        <v>432.04260770000002</v>
      </c>
      <c r="DI24">
        <v>430.81691649999999</v>
      </c>
      <c r="DJ24">
        <v>429.55186880000002</v>
      </c>
      <c r="DK24">
        <v>428.36209919999999</v>
      </c>
      <c r="DL24">
        <v>427.15192200000001</v>
      </c>
      <c r="DM24">
        <v>425.82996320000001</v>
      </c>
      <c r="DN24">
        <v>424.59321829999999</v>
      </c>
      <c r="DO24">
        <v>423.5066137</v>
      </c>
      <c r="DP24">
        <v>422.3175746</v>
      </c>
    </row>
    <row r="25" spans="1:120" x14ac:dyDescent="0.25">
      <c r="A25" t="s">
        <v>129</v>
      </c>
      <c r="B25" t="s">
        <v>130</v>
      </c>
      <c r="C25" s="109" t="s">
        <v>139</v>
      </c>
      <c r="D25" s="109" t="s">
        <v>132</v>
      </c>
      <c r="E25" s="109">
        <v>17</v>
      </c>
      <c r="F25" s="109" t="s">
        <v>135</v>
      </c>
      <c r="G25" s="109" t="s">
        <v>136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1.001823785</v>
      </c>
      <c r="AJ25">
        <v>1.0129449500000001</v>
      </c>
      <c r="AK25">
        <v>1.029597981</v>
      </c>
      <c r="AL25">
        <v>1.0443485850000001</v>
      </c>
      <c r="AM25">
        <v>1.059452311</v>
      </c>
      <c r="AN25">
        <v>1.0771690169999999</v>
      </c>
      <c r="AO25">
        <v>1.1022622639999999</v>
      </c>
      <c r="AP25">
        <v>1.130820897</v>
      </c>
      <c r="AQ25">
        <v>1.1600373829999999</v>
      </c>
      <c r="AR25">
        <v>1.183402815</v>
      </c>
      <c r="AS25">
        <v>1.2087242929999999</v>
      </c>
      <c r="AT25">
        <v>1.227451085</v>
      </c>
      <c r="AU25">
        <v>1.246981377</v>
      </c>
      <c r="AV25">
        <v>1.2659694189999999</v>
      </c>
      <c r="AW25">
        <v>1.280414038</v>
      </c>
      <c r="AX25">
        <v>1.299109785</v>
      </c>
      <c r="AY25">
        <v>1.315976781</v>
      </c>
      <c r="AZ25">
        <v>1.332756756</v>
      </c>
      <c r="BA25">
        <v>1.354631777</v>
      </c>
      <c r="BB25">
        <v>1.3768683049999999</v>
      </c>
      <c r="BC25">
        <v>1.397495444</v>
      </c>
      <c r="BD25">
        <v>1.4198716069999999</v>
      </c>
      <c r="BE25">
        <v>1.437817546</v>
      </c>
      <c r="BF25">
        <v>1.4514594279999999</v>
      </c>
      <c r="BG25">
        <v>1.460249162</v>
      </c>
      <c r="BH25">
        <v>1.473131374</v>
      </c>
      <c r="BI25">
        <v>1.479166875</v>
      </c>
      <c r="BJ25">
        <v>1.4820786969999999</v>
      </c>
      <c r="BK25">
        <v>1.4882598970000001</v>
      </c>
      <c r="BL25">
        <v>1.4972870089999999</v>
      </c>
      <c r="BM25">
        <v>1.507828993</v>
      </c>
      <c r="BN25">
        <v>1.52059367</v>
      </c>
      <c r="BO25">
        <v>1.5301696010000001</v>
      </c>
      <c r="BP25">
        <v>1.5377972339999999</v>
      </c>
      <c r="BQ25">
        <v>1.5424728599999999</v>
      </c>
      <c r="BR25">
        <v>1.542775668</v>
      </c>
      <c r="BS25">
        <v>1.540911197</v>
      </c>
      <c r="BT25">
        <v>1.540909901</v>
      </c>
      <c r="BU25">
        <v>1.540037801</v>
      </c>
      <c r="BV25">
        <v>1.5402911850000001</v>
      </c>
      <c r="BW25">
        <v>1.54363856</v>
      </c>
      <c r="BX25">
        <v>1.5480780599999999</v>
      </c>
      <c r="BY25">
        <v>1.551540226</v>
      </c>
      <c r="BZ25">
        <v>1.553692493</v>
      </c>
      <c r="CA25">
        <v>1.553541762</v>
      </c>
      <c r="CB25">
        <v>1.5504394260000001</v>
      </c>
      <c r="CC25">
        <v>1.5484103769999999</v>
      </c>
      <c r="CD25">
        <v>1.5464567600000001</v>
      </c>
      <c r="CE25">
        <v>1.54293736</v>
      </c>
      <c r="CF25">
        <v>1.539419426</v>
      </c>
      <c r="CG25">
        <v>1.535641485</v>
      </c>
      <c r="CH25">
        <v>1.534909919</v>
      </c>
      <c r="CI25">
        <v>1.537131668</v>
      </c>
      <c r="CJ25">
        <v>1.539225246</v>
      </c>
      <c r="CK25">
        <v>1.537350746</v>
      </c>
      <c r="CL25">
        <v>1.5325928790000001</v>
      </c>
      <c r="CM25">
        <v>1.525720779</v>
      </c>
      <c r="CN25">
        <v>1.5204631399999999</v>
      </c>
      <c r="CO25">
        <v>1.51544334</v>
      </c>
      <c r="CP25">
        <v>1.5095040399999999</v>
      </c>
      <c r="CQ25">
        <v>1.50366724</v>
      </c>
      <c r="CR25">
        <v>1.4971850259999999</v>
      </c>
      <c r="CS25">
        <v>1.4910437009999999</v>
      </c>
      <c r="CT25">
        <v>1.4869697260000001</v>
      </c>
      <c r="CU25">
        <v>1.4837323259999999</v>
      </c>
      <c r="CV25">
        <v>1.4806772260000001</v>
      </c>
      <c r="CW25">
        <v>1.4763034399999999</v>
      </c>
      <c r="CX25">
        <v>1.47105424</v>
      </c>
      <c r="CY25">
        <v>1.4641170400000001</v>
      </c>
      <c r="CZ25">
        <v>1.4566976739999999</v>
      </c>
      <c r="DA25">
        <v>1.447228591</v>
      </c>
      <c r="DB25">
        <v>1.43872384</v>
      </c>
      <c r="DC25">
        <v>1.429947936</v>
      </c>
      <c r="DD25">
        <v>1.4212730229999999</v>
      </c>
      <c r="DE25">
        <v>1.415045552</v>
      </c>
      <c r="DF25">
        <v>1.411462352</v>
      </c>
      <c r="DG25">
        <v>1.4085219280000001</v>
      </c>
      <c r="DH25">
        <v>1.407131081</v>
      </c>
      <c r="DI25">
        <v>1.4022828810000001</v>
      </c>
      <c r="DJ25">
        <v>1.3951312520000001</v>
      </c>
      <c r="DK25">
        <v>1.3865729250000001</v>
      </c>
      <c r="DL25">
        <v>1.375514358</v>
      </c>
      <c r="DM25">
        <v>1.365537725</v>
      </c>
      <c r="DN25">
        <v>1.3579118050000001</v>
      </c>
      <c r="DO25">
        <v>1.3521575050000001</v>
      </c>
      <c r="DP25">
        <v>1.347980905</v>
      </c>
    </row>
    <row r="26" spans="1:120" x14ac:dyDescent="0.25">
      <c r="A26" t="s">
        <v>129</v>
      </c>
      <c r="B26" t="s">
        <v>130</v>
      </c>
      <c r="C26" s="109" t="s">
        <v>139</v>
      </c>
      <c r="D26" s="109" t="s">
        <v>132</v>
      </c>
      <c r="E26" s="109">
        <v>50</v>
      </c>
      <c r="F26" s="109" t="s">
        <v>133</v>
      </c>
      <c r="G26" s="109" t="s">
        <v>134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402.72116499999998</v>
      </c>
      <c r="AK26">
        <v>405.43856</v>
      </c>
      <c r="AL26">
        <v>408.136235</v>
      </c>
      <c r="AM26">
        <v>410.815045</v>
      </c>
      <c r="AN26">
        <v>413.47358000000003</v>
      </c>
      <c r="AO26">
        <v>416.13619</v>
      </c>
      <c r="AP26">
        <v>418.73769499999997</v>
      </c>
      <c r="AQ26">
        <v>421.30732999999998</v>
      </c>
      <c r="AR26">
        <v>423.79491000000002</v>
      </c>
      <c r="AS26">
        <v>426.20730500000002</v>
      </c>
      <c r="AT26">
        <v>428.54640000000001</v>
      </c>
      <c r="AU26">
        <v>430.83942500000001</v>
      </c>
      <c r="AV26">
        <v>433.11640499999999</v>
      </c>
      <c r="AW26">
        <v>435.34339999999997</v>
      </c>
      <c r="AX26">
        <v>437.54395499999998</v>
      </c>
      <c r="AY26">
        <v>439.709</v>
      </c>
      <c r="AZ26">
        <v>441.78877999999997</v>
      </c>
      <c r="BA26">
        <v>443.78819499999997</v>
      </c>
      <c r="BB26">
        <v>445.731405</v>
      </c>
      <c r="BC26">
        <v>447.53563500000001</v>
      </c>
      <c r="BD26">
        <v>449.278345</v>
      </c>
      <c r="BE26">
        <v>450.98761000000002</v>
      </c>
      <c r="BF26">
        <v>452.643395</v>
      </c>
      <c r="BG26">
        <v>454.18629499999997</v>
      </c>
      <c r="BH26">
        <v>455.62893500000001</v>
      </c>
      <c r="BI26">
        <v>457.008805</v>
      </c>
      <c r="BJ26">
        <v>458.39825500000001</v>
      </c>
      <c r="BK26">
        <v>459.61816499999998</v>
      </c>
      <c r="BL26">
        <v>460.78625499999998</v>
      </c>
      <c r="BM26">
        <v>461.87450000000001</v>
      </c>
      <c r="BN26">
        <v>462.892155</v>
      </c>
      <c r="BO26">
        <v>463.77866</v>
      </c>
      <c r="BP26">
        <v>464.58028999999999</v>
      </c>
      <c r="BQ26">
        <v>465.31867999999997</v>
      </c>
      <c r="BR26">
        <v>465.97728000000001</v>
      </c>
      <c r="BS26">
        <v>466.58381500000002</v>
      </c>
      <c r="BT26">
        <v>467.16413499999999</v>
      </c>
      <c r="BU26">
        <v>467.68018000000001</v>
      </c>
      <c r="BV26">
        <v>468.13269000000003</v>
      </c>
      <c r="BW26">
        <v>468.48888499999998</v>
      </c>
      <c r="BX26">
        <v>468.78568000000001</v>
      </c>
      <c r="BY26">
        <v>469.02387499999998</v>
      </c>
      <c r="BZ26">
        <v>469.20202</v>
      </c>
      <c r="CA26">
        <v>469.32024000000001</v>
      </c>
      <c r="CB26">
        <v>469.37862000000001</v>
      </c>
      <c r="CC26">
        <v>469.35571499999998</v>
      </c>
      <c r="CD26">
        <v>469.28058499999997</v>
      </c>
      <c r="CE26">
        <v>469.15717999999998</v>
      </c>
      <c r="CF26">
        <v>468.98643499999997</v>
      </c>
      <c r="CG26">
        <v>468.76873499999999</v>
      </c>
      <c r="CH26">
        <v>468.50475</v>
      </c>
      <c r="CI26">
        <v>468.19718999999998</v>
      </c>
      <c r="CJ26">
        <v>467.871645</v>
      </c>
      <c r="CK26">
        <v>467.57467500000001</v>
      </c>
      <c r="CL26">
        <v>467.11695500000002</v>
      </c>
      <c r="CM26">
        <v>466.54831999999999</v>
      </c>
      <c r="CN26">
        <v>465.96910500000001</v>
      </c>
      <c r="CO26">
        <v>465.32835</v>
      </c>
      <c r="CP26">
        <v>464.578305</v>
      </c>
      <c r="CQ26">
        <v>463.761145</v>
      </c>
      <c r="CR26">
        <v>462.87857500000001</v>
      </c>
      <c r="CS26">
        <v>461.98099500000001</v>
      </c>
      <c r="CT26">
        <v>461.01763499999998</v>
      </c>
      <c r="CU26">
        <v>460.04253999999997</v>
      </c>
      <c r="CV26">
        <v>459.00884000000002</v>
      </c>
      <c r="CW26">
        <v>457.94259499999998</v>
      </c>
      <c r="CX26">
        <v>456.93036499999999</v>
      </c>
      <c r="CY26">
        <v>455.92293999999998</v>
      </c>
      <c r="CZ26">
        <v>454.66685999999999</v>
      </c>
      <c r="DA26">
        <v>453.40278000000001</v>
      </c>
      <c r="DB26">
        <v>451.91874999999999</v>
      </c>
      <c r="DC26">
        <v>450.36736000000002</v>
      </c>
      <c r="DD26">
        <v>448.88681500000001</v>
      </c>
      <c r="DE26">
        <v>447.60226499999999</v>
      </c>
      <c r="DF26">
        <v>446.29660999999999</v>
      </c>
      <c r="DG26">
        <v>444.99841500000002</v>
      </c>
      <c r="DH26">
        <v>443.65548000000001</v>
      </c>
      <c r="DI26">
        <v>442.31965000000002</v>
      </c>
      <c r="DJ26">
        <v>440.93752499999999</v>
      </c>
      <c r="DK26">
        <v>439.629705</v>
      </c>
      <c r="DL26">
        <v>438.40269999999998</v>
      </c>
      <c r="DM26">
        <v>437.12510500000002</v>
      </c>
      <c r="DN26">
        <v>435.88645000000002</v>
      </c>
      <c r="DO26">
        <v>434.82346999999999</v>
      </c>
      <c r="DP26">
        <v>433.75125000000003</v>
      </c>
    </row>
    <row r="27" spans="1:120" x14ac:dyDescent="0.25">
      <c r="A27" t="s">
        <v>129</v>
      </c>
      <c r="B27" t="s">
        <v>130</v>
      </c>
      <c r="C27" s="109" t="s">
        <v>139</v>
      </c>
      <c r="D27" s="109" t="s">
        <v>132</v>
      </c>
      <c r="E27" s="109">
        <v>50</v>
      </c>
      <c r="F27" s="109" t="s">
        <v>135</v>
      </c>
      <c r="G27" s="109" t="s">
        <v>136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1.115536613</v>
      </c>
      <c r="AJ27">
        <v>1.1316945540000001</v>
      </c>
      <c r="AK27">
        <v>1.1504439660000001</v>
      </c>
      <c r="AL27">
        <v>1.167021613</v>
      </c>
      <c r="AM27">
        <v>1.1856450439999999</v>
      </c>
      <c r="AN27">
        <v>1.2066500440000001</v>
      </c>
      <c r="AO27">
        <v>1.235591613</v>
      </c>
      <c r="AP27">
        <v>1.268862299</v>
      </c>
      <c r="AQ27">
        <v>1.3072821029999999</v>
      </c>
      <c r="AR27">
        <v>1.337993574</v>
      </c>
      <c r="AS27">
        <v>1.3673142599999999</v>
      </c>
      <c r="AT27">
        <v>1.3929539660000001</v>
      </c>
      <c r="AU27">
        <v>1.4160614170000001</v>
      </c>
      <c r="AV27">
        <v>1.4413346520000001</v>
      </c>
      <c r="AW27">
        <v>1.4673042599999999</v>
      </c>
      <c r="AX27">
        <v>1.491031123</v>
      </c>
      <c r="AY27">
        <v>1.5140604360000001</v>
      </c>
      <c r="AZ27">
        <v>1.537853377</v>
      </c>
      <c r="BA27">
        <v>1.5638412209999999</v>
      </c>
      <c r="BB27">
        <v>1.5929013190000001</v>
      </c>
      <c r="BC27">
        <v>1.6207468089999999</v>
      </c>
      <c r="BD27">
        <v>1.6465504360000001</v>
      </c>
      <c r="BE27">
        <v>1.6700309259999999</v>
      </c>
      <c r="BF27">
        <v>1.689459848</v>
      </c>
      <c r="BG27">
        <v>1.7064980830000001</v>
      </c>
      <c r="BH27">
        <v>1.719234162</v>
      </c>
      <c r="BI27">
        <v>1.728317691</v>
      </c>
      <c r="BJ27">
        <v>1.737232691</v>
      </c>
      <c r="BK27">
        <v>1.7485980830000001</v>
      </c>
      <c r="BL27">
        <v>1.7610927890000001</v>
      </c>
      <c r="BM27">
        <v>1.776171221</v>
      </c>
      <c r="BN27">
        <v>1.791621221</v>
      </c>
      <c r="BO27">
        <v>1.8089682789999999</v>
      </c>
      <c r="BP27">
        <v>1.822596221</v>
      </c>
      <c r="BQ27">
        <v>1.8346209259999999</v>
      </c>
      <c r="BR27">
        <v>1.8405054359999999</v>
      </c>
      <c r="BS27">
        <v>1.842587789</v>
      </c>
      <c r="BT27">
        <v>1.841830436</v>
      </c>
      <c r="BU27">
        <v>1.8427127889999999</v>
      </c>
      <c r="BV27">
        <v>1.845364652</v>
      </c>
      <c r="BW27">
        <v>1.8509690640000001</v>
      </c>
      <c r="BX27">
        <v>1.856954064</v>
      </c>
      <c r="BY27">
        <v>1.8612507300000001</v>
      </c>
      <c r="BZ27">
        <v>1.8674982790000001</v>
      </c>
      <c r="CA27">
        <v>1.8723075929999999</v>
      </c>
      <c r="CB27">
        <v>1.8732575929999999</v>
      </c>
      <c r="CC27">
        <v>1.8716309259999999</v>
      </c>
      <c r="CD27">
        <v>1.8699877890000001</v>
      </c>
      <c r="CE27">
        <v>1.8694218090000001</v>
      </c>
      <c r="CF27">
        <v>1.8667083769999999</v>
      </c>
      <c r="CG27">
        <v>1.8661240640000001</v>
      </c>
      <c r="CH27">
        <v>1.868802005</v>
      </c>
      <c r="CI27">
        <v>1.8717970049999999</v>
      </c>
      <c r="CJ27">
        <v>1.8761418089999999</v>
      </c>
      <c r="CK27">
        <v>1.8775218090000001</v>
      </c>
      <c r="CL27">
        <v>1.8762948479999999</v>
      </c>
      <c r="CM27">
        <v>1.873354848</v>
      </c>
      <c r="CN27">
        <v>1.8663390639999999</v>
      </c>
      <c r="CO27">
        <v>1.859910926</v>
      </c>
      <c r="CP27">
        <v>1.852747691</v>
      </c>
      <c r="CQ27">
        <v>1.844680044</v>
      </c>
      <c r="CR27">
        <v>1.838937397</v>
      </c>
      <c r="CS27">
        <v>1.8344073970000001</v>
      </c>
      <c r="CT27">
        <v>1.8318386719999999</v>
      </c>
      <c r="CU27">
        <v>1.830393672</v>
      </c>
      <c r="CV27">
        <v>1.8289236719999999</v>
      </c>
      <c r="CW27">
        <v>1.8262736719999999</v>
      </c>
      <c r="CX27">
        <v>1.821732887</v>
      </c>
      <c r="CY27">
        <v>1.814501613</v>
      </c>
      <c r="CZ27">
        <v>1.8066559259999999</v>
      </c>
      <c r="DA27">
        <v>1.796774358</v>
      </c>
      <c r="DB27">
        <v>1.7878824950000001</v>
      </c>
      <c r="DC27">
        <v>1.780187789</v>
      </c>
      <c r="DD27">
        <v>1.770355436</v>
      </c>
      <c r="DE27">
        <v>1.7631439659999999</v>
      </c>
      <c r="DF27">
        <v>1.7591693580000001</v>
      </c>
      <c r="DG27">
        <v>1.7550177890000001</v>
      </c>
      <c r="DH27">
        <v>1.752284358</v>
      </c>
      <c r="DI27">
        <v>1.747944358</v>
      </c>
      <c r="DJ27">
        <v>1.740719358</v>
      </c>
      <c r="DK27">
        <v>1.732044358</v>
      </c>
      <c r="DL27">
        <v>1.720442201</v>
      </c>
      <c r="DM27">
        <v>1.7099251419999999</v>
      </c>
      <c r="DN27">
        <v>1.700705044</v>
      </c>
      <c r="DO27">
        <v>1.691180044</v>
      </c>
      <c r="DP27">
        <v>1.6844250439999999</v>
      </c>
    </row>
    <row r="28" spans="1:120" x14ac:dyDescent="0.25">
      <c r="A28" t="s">
        <v>129</v>
      </c>
      <c r="B28" t="s">
        <v>130</v>
      </c>
      <c r="C28" s="109" t="s">
        <v>139</v>
      </c>
      <c r="D28" s="109" t="s">
        <v>132</v>
      </c>
      <c r="E28" s="109">
        <v>83</v>
      </c>
      <c r="F28" s="109" t="s">
        <v>133</v>
      </c>
      <c r="G28" s="109" t="s">
        <v>134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402.92069520000001</v>
      </c>
      <c r="AK28">
        <v>405.83405490000001</v>
      </c>
      <c r="AL28">
        <v>408.74771829999997</v>
      </c>
      <c r="AM28">
        <v>411.64532179999998</v>
      </c>
      <c r="AN28">
        <v>414.53704010000001</v>
      </c>
      <c r="AO28">
        <v>417.4122059</v>
      </c>
      <c r="AP28">
        <v>420.19868279999997</v>
      </c>
      <c r="AQ28">
        <v>422.959339</v>
      </c>
      <c r="AR28">
        <v>425.64665409999998</v>
      </c>
      <c r="AS28">
        <v>428.27818009999999</v>
      </c>
      <c r="AT28">
        <v>430.85911349999998</v>
      </c>
      <c r="AU28">
        <v>433.43783159999998</v>
      </c>
      <c r="AV28">
        <v>435.93309729999999</v>
      </c>
      <c r="AW28">
        <v>438.39264259999999</v>
      </c>
      <c r="AX28" s="109">
        <v>440.83949430000001</v>
      </c>
      <c r="AY28">
        <v>443.24321700000002</v>
      </c>
      <c r="AZ28">
        <v>445.5538062</v>
      </c>
      <c r="BA28">
        <v>447.82969220000001</v>
      </c>
      <c r="BB28">
        <v>449.98935949999998</v>
      </c>
      <c r="BC28">
        <v>452.11588310000002</v>
      </c>
      <c r="BD28">
        <v>454.16501119999998</v>
      </c>
      <c r="BE28">
        <v>456.1322657</v>
      </c>
      <c r="BF28">
        <v>458.00269329999998</v>
      </c>
      <c r="BG28">
        <v>459.84659199999999</v>
      </c>
      <c r="BH28">
        <v>461.59232600000001</v>
      </c>
      <c r="BI28">
        <v>463.25745610000001</v>
      </c>
      <c r="BJ28">
        <v>464.90114690000001</v>
      </c>
      <c r="BK28">
        <v>466.4688744</v>
      </c>
      <c r="BL28">
        <v>467.93117860000001</v>
      </c>
      <c r="BM28">
        <v>469.34386050000001</v>
      </c>
      <c r="BN28">
        <v>470.60130170000002</v>
      </c>
      <c r="BO28">
        <v>471.83521789999998</v>
      </c>
      <c r="BP28">
        <v>473.0029437</v>
      </c>
      <c r="BQ28">
        <v>474.0711513</v>
      </c>
      <c r="BR28">
        <v>475.09308470000002</v>
      </c>
      <c r="BS28">
        <v>476.10292709999999</v>
      </c>
      <c r="BT28">
        <v>476.93670780000002</v>
      </c>
      <c r="BU28">
        <v>477.66503940000001</v>
      </c>
      <c r="BV28">
        <v>478.38897359999999</v>
      </c>
      <c r="BW28">
        <v>479.02380499999998</v>
      </c>
      <c r="BX28">
        <v>479.63388070000002</v>
      </c>
      <c r="BY28">
        <v>480.09642280000003</v>
      </c>
      <c r="BZ28">
        <v>480.59017840000001</v>
      </c>
      <c r="CA28">
        <v>481.13790879999999</v>
      </c>
      <c r="CB28">
        <v>481.55407159999999</v>
      </c>
      <c r="CC28">
        <v>481.90193340000002</v>
      </c>
      <c r="CD28">
        <v>482.18907860000002</v>
      </c>
      <c r="CE28">
        <v>482.27870819999998</v>
      </c>
      <c r="CF28">
        <v>482.36282360000001</v>
      </c>
      <c r="CG28">
        <v>482.44895550000001</v>
      </c>
      <c r="CH28">
        <v>482.62286399999999</v>
      </c>
      <c r="CI28">
        <v>482.54449160000001</v>
      </c>
      <c r="CJ28">
        <v>482.32401220000003</v>
      </c>
      <c r="CK28">
        <v>482.25399010000001</v>
      </c>
      <c r="CL28">
        <v>482.07756419999998</v>
      </c>
      <c r="CM28">
        <v>481.78367500000002</v>
      </c>
      <c r="CN28">
        <v>481.4728652</v>
      </c>
      <c r="CO28">
        <v>481.17620269999998</v>
      </c>
      <c r="CP28">
        <v>480.75180979999999</v>
      </c>
      <c r="CQ28">
        <v>480.0719545</v>
      </c>
      <c r="CR28">
        <v>479.39053489999998</v>
      </c>
      <c r="CS28">
        <v>478.69718719999997</v>
      </c>
      <c r="CT28">
        <v>478.05339520000001</v>
      </c>
      <c r="CU28">
        <v>477.23529020000001</v>
      </c>
      <c r="CV28">
        <v>476.43681509999999</v>
      </c>
      <c r="CW28">
        <v>475.4815577</v>
      </c>
      <c r="CX28">
        <v>474.66507330000002</v>
      </c>
      <c r="CY28">
        <v>473.80805770000001</v>
      </c>
      <c r="CZ28">
        <v>472.79904900000002</v>
      </c>
      <c r="DA28">
        <v>471.7874018</v>
      </c>
      <c r="DB28">
        <v>470.67182680000002</v>
      </c>
      <c r="DC28">
        <v>469.46299909999999</v>
      </c>
      <c r="DD28">
        <v>468.34774900000002</v>
      </c>
      <c r="DE28">
        <v>467.08382010000003</v>
      </c>
      <c r="DF28">
        <v>465.89344360000001</v>
      </c>
      <c r="DG28">
        <v>464.65694000000002</v>
      </c>
      <c r="DH28">
        <v>463.46756240000002</v>
      </c>
      <c r="DI28">
        <v>462.39473550000002</v>
      </c>
      <c r="DJ28">
        <v>461.2244389</v>
      </c>
      <c r="DK28">
        <v>459.97441509999999</v>
      </c>
      <c r="DL28">
        <v>458.90931840000002</v>
      </c>
      <c r="DM28">
        <v>457.79482719999999</v>
      </c>
      <c r="DN28">
        <v>456.63800620000001</v>
      </c>
      <c r="DO28">
        <v>455.53452600000003</v>
      </c>
      <c r="DP28">
        <v>454.46237489999999</v>
      </c>
    </row>
    <row r="29" spans="1:120" x14ac:dyDescent="0.25">
      <c r="A29" t="s">
        <v>129</v>
      </c>
      <c r="B29" t="s">
        <v>130</v>
      </c>
      <c r="C29" s="109" t="s">
        <v>139</v>
      </c>
      <c r="D29" s="109" t="s">
        <v>132</v>
      </c>
      <c r="E29" s="109">
        <v>83</v>
      </c>
      <c r="F29" s="109" t="s">
        <v>135</v>
      </c>
      <c r="G29" s="109" t="s">
        <v>136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1.2167139419999999</v>
      </c>
      <c r="AJ29">
        <v>1.2384279090000001</v>
      </c>
      <c r="AK29">
        <v>1.26114273</v>
      </c>
      <c r="AL29">
        <v>1.2844190499999999</v>
      </c>
      <c r="AM29">
        <v>1.304065407</v>
      </c>
      <c r="AN29">
        <v>1.331392597</v>
      </c>
      <c r="AO29">
        <v>1.3685846070000001</v>
      </c>
      <c r="AP29">
        <v>1.409907617</v>
      </c>
      <c r="AQ29">
        <v>1.4524689230000001</v>
      </c>
      <c r="AR29">
        <v>1.49337656</v>
      </c>
      <c r="AS29">
        <v>1.5280537620000001</v>
      </c>
      <c r="AT29">
        <v>1.562072903</v>
      </c>
      <c r="AU29">
        <v>1.594974874</v>
      </c>
      <c r="AV29">
        <v>1.627978946</v>
      </c>
      <c r="AW29">
        <v>1.6586947599999999</v>
      </c>
      <c r="AX29">
        <v>1.6876712869999999</v>
      </c>
      <c r="AY29" s="109">
        <v>1.7159997229999999</v>
      </c>
      <c r="AZ29" s="109">
        <v>1.744625238</v>
      </c>
      <c r="BA29" s="109">
        <v>1.777957856</v>
      </c>
      <c r="BB29" s="109">
        <v>1.816228819</v>
      </c>
      <c r="BC29">
        <v>1.853789119</v>
      </c>
      <c r="BD29">
        <v>1.8882286049999999</v>
      </c>
      <c r="BE29">
        <v>1.920373393</v>
      </c>
      <c r="BF29">
        <v>1.9482273910000001</v>
      </c>
      <c r="BG29">
        <v>1.9738648830000001</v>
      </c>
      <c r="BH29">
        <v>1.9939698379999999</v>
      </c>
      <c r="BI29">
        <v>2.0047171069999998</v>
      </c>
      <c r="BJ29">
        <v>2.0232798129999998</v>
      </c>
      <c r="BK29">
        <v>2.0394337889999998</v>
      </c>
      <c r="BL29">
        <v>2.0550111499999999</v>
      </c>
      <c r="BM29">
        <v>2.07568375</v>
      </c>
      <c r="BN29">
        <v>2.095570377</v>
      </c>
      <c r="BO29">
        <v>2.1180656770000001</v>
      </c>
      <c r="BP29">
        <v>2.1384439770000001</v>
      </c>
      <c r="BQ29">
        <v>2.154509172</v>
      </c>
      <c r="BR29">
        <v>2.1640742049999999</v>
      </c>
      <c r="BS29">
        <v>2.172822595</v>
      </c>
      <c r="BT29">
        <v>2.1806852870000002</v>
      </c>
      <c r="BU29">
        <v>2.185610611</v>
      </c>
      <c r="BV29">
        <v>2.1893905359999999</v>
      </c>
      <c r="BW29">
        <v>2.1976188699999999</v>
      </c>
      <c r="BX29">
        <v>2.2115756700000002</v>
      </c>
      <c r="BY29">
        <v>2.223011477</v>
      </c>
      <c r="BZ29">
        <v>2.2315638770000001</v>
      </c>
      <c r="CA29">
        <v>2.2389337540000001</v>
      </c>
      <c r="CB29">
        <v>2.2414484539999999</v>
      </c>
      <c r="CC29">
        <v>2.2422629440000001</v>
      </c>
      <c r="CD29">
        <v>2.2441754500000002</v>
      </c>
      <c r="CE29">
        <v>2.2478858989999999</v>
      </c>
      <c r="CF29">
        <v>2.2466846700000001</v>
      </c>
      <c r="CG29">
        <v>2.2457781749999999</v>
      </c>
      <c r="CH29">
        <v>2.2488257169999999</v>
      </c>
      <c r="CI29">
        <v>2.253742275</v>
      </c>
      <c r="CJ29">
        <v>2.2582087030000002</v>
      </c>
      <c r="CK29">
        <v>2.263951144</v>
      </c>
      <c r="CL29">
        <v>2.266492344</v>
      </c>
      <c r="CM29">
        <v>2.2662802580000001</v>
      </c>
      <c r="CN29">
        <v>2.265093287</v>
      </c>
      <c r="CO29">
        <v>2.2621322109999999</v>
      </c>
      <c r="CP29">
        <v>2.2582412110000001</v>
      </c>
      <c r="CQ29">
        <v>2.2541923110000002</v>
      </c>
      <c r="CR29">
        <v>2.2496060440000001</v>
      </c>
      <c r="CS29">
        <v>2.2472088769999998</v>
      </c>
      <c r="CT29">
        <v>2.2456944640000001</v>
      </c>
      <c r="CU29">
        <v>2.2434529639999998</v>
      </c>
      <c r="CV29">
        <v>2.242901464</v>
      </c>
      <c r="CW29">
        <v>2.2433895640000001</v>
      </c>
      <c r="CX29">
        <v>2.2417944639999998</v>
      </c>
      <c r="CY29">
        <v>2.2360910340000002</v>
      </c>
      <c r="CZ29">
        <v>2.226108934</v>
      </c>
      <c r="DA29">
        <v>2.2142140440000002</v>
      </c>
      <c r="DB29">
        <v>2.2053359399999999</v>
      </c>
      <c r="DC29">
        <v>2.1998863740000001</v>
      </c>
      <c r="DD29">
        <v>2.1945433740000002</v>
      </c>
      <c r="DE29">
        <v>2.1892354699999999</v>
      </c>
      <c r="DF29">
        <v>2.1813934700000002</v>
      </c>
      <c r="DG29">
        <v>2.18030846</v>
      </c>
      <c r="DH29">
        <v>2.1839493600000002</v>
      </c>
      <c r="DI29">
        <v>2.183300977</v>
      </c>
      <c r="DJ29">
        <v>2.1753337770000001</v>
      </c>
      <c r="DK29">
        <v>2.1640527770000002</v>
      </c>
      <c r="DL29">
        <v>2.149639477</v>
      </c>
      <c r="DM29">
        <v>2.1388194149999999</v>
      </c>
      <c r="DN29">
        <v>2.1302425540000001</v>
      </c>
      <c r="DO29">
        <v>2.1245611539999998</v>
      </c>
      <c r="DP29">
        <v>2.121196554</v>
      </c>
    </row>
    <row r="30" spans="1:120" x14ac:dyDescent="0.25">
      <c r="A30" t="s">
        <v>129</v>
      </c>
      <c r="B30" t="s">
        <v>130</v>
      </c>
      <c r="C30" s="109" t="s">
        <v>139</v>
      </c>
      <c r="D30" s="109" t="s">
        <v>132</v>
      </c>
      <c r="E30" s="109">
        <v>95</v>
      </c>
      <c r="F30" s="109" t="s">
        <v>133</v>
      </c>
      <c r="G30" s="109" t="s">
        <v>134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403.07779699999998</v>
      </c>
      <c r="AK30">
        <v>406.13290999999998</v>
      </c>
      <c r="AL30">
        <v>409.153773</v>
      </c>
      <c r="AM30">
        <v>412.13466699999998</v>
      </c>
      <c r="AN30">
        <v>415.13648549999999</v>
      </c>
      <c r="AO30">
        <v>418.13974899999999</v>
      </c>
      <c r="AP30">
        <v>421.06101899999999</v>
      </c>
      <c r="AQ30">
        <v>423.96583950000002</v>
      </c>
      <c r="AR30">
        <v>426.84279149999998</v>
      </c>
      <c r="AS30">
        <v>429.69908500000003</v>
      </c>
      <c r="AT30">
        <v>432.50659200000001</v>
      </c>
      <c r="AU30">
        <v>435.19271950000001</v>
      </c>
      <c r="AV30">
        <v>437.83021250000002</v>
      </c>
      <c r="AW30">
        <v>440.51764400000002</v>
      </c>
      <c r="AX30">
        <v>443.12103200000001</v>
      </c>
      <c r="AY30">
        <v>445.69293149999999</v>
      </c>
      <c r="AZ30">
        <v>448.11699199999998</v>
      </c>
      <c r="BA30">
        <v>450.52632949999997</v>
      </c>
      <c r="BB30">
        <v>452.88119799999998</v>
      </c>
      <c r="BC30">
        <v>455.25018699999998</v>
      </c>
      <c r="BD30">
        <v>457.56609900000001</v>
      </c>
      <c r="BE30">
        <v>459.76275650000002</v>
      </c>
      <c r="BF30">
        <v>461.82557750000001</v>
      </c>
      <c r="BG30">
        <v>463.810497</v>
      </c>
      <c r="BH30">
        <v>465.82861000000003</v>
      </c>
      <c r="BI30">
        <v>467.70589999999999</v>
      </c>
      <c r="BJ30">
        <v>469.4547005</v>
      </c>
      <c r="BK30">
        <v>471.134998</v>
      </c>
      <c r="BL30">
        <v>472.76350300000001</v>
      </c>
      <c r="BM30">
        <v>474.30814700000002</v>
      </c>
      <c r="BN30">
        <v>475.75002599999999</v>
      </c>
      <c r="BO30">
        <v>477.15001949999998</v>
      </c>
      <c r="BP30">
        <v>478.4411475</v>
      </c>
      <c r="BQ30">
        <v>479.6464795</v>
      </c>
      <c r="BR30">
        <v>480.86303700000002</v>
      </c>
      <c r="BS30">
        <v>481.99907250000001</v>
      </c>
      <c r="BT30">
        <v>482.98302949999999</v>
      </c>
      <c r="BU30">
        <v>483.918226</v>
      </c>
      <c r="BV30">
        <v>484.8719845</v>
      </c>
      <c r="BW30">
        <v>485.75405649999999</v>
      </c>
      <c r="BX30">
        <v>486.50541800000002</v>
      </c>
      <c r="BY30">
        <v>487.12449500000002</v>
      </c>
      <c r="BZ30">
        <v>487.66940399999999</v>
      </c>
      <c r="CA30">
        <v>488.14323350000001</v>
      </c>
      <c r="CB30">
        <v>488.54837850000001</v>
      </c>
      <c r="CC30">
        <v>488.91956299999998</v>
      </c>
      <c r="CD30">
        <v>489.22263500000003</v>
      </c>
      <c r="CE30">
        <v>489.39943049999999</v>
      </c>
      <c r="CF30">
        <v>489.81472150000002</v>
      </c>
      <c r="CG30">
        <v>489.92224850000002</v>
      </c>
      <c r="CH30">
        <v>489.99670300000002</v>
      </c>
      <c r="CI30">
        <v>490.25976300000002</v>
      </c>
      <c r="CJ30">
        <v>490.35453649999999</v>
      </c>
      <c r="CK30">
        <v>490.36380350000002</v>
      </c>
      <c r="CL30">
        <v>490.23080499999998</v>
      </c>
      <c r="CM30">
        <v>490.19800099999998</v>
      </c>
      <c r="CN30">
        <v>490.22083400000002</v>
      </c>
      <c r="CO30">
        <v>490.1843695</v>
      </c>
      <c r="CP30">
        <v>490.08134699999999</v>
      </c>
      <c r="CQ30">
        <v>489.71034900000001</v>
      </c>
      <c r="CR30">
        <v>489.28297900000001</v>
      </c>
      <c r="CS30">
        <v>488.85579050000001</v>
      </c>
      <c r="CT30">
        <v>488.16444899999999</v>
      </c>
      <c r="CU30">
        <v>487.629638</v>
      </c>
      <c r="CV30">
        <v>487.04407750000001</v>
      </c>
      <c r="CW30">
        <v>486.20558549999998</v>
      </c>
      <c r="CX30">
        <v>485.50064099999997</v>
      </c>
      <c r="CY30">
        <v>484.76361400000002</v>
      </c>
      <c r="CZ30">
        <v>483.99544500000002</v>
      </c>
      <c r="DA30">
        <v>483.18584499999997</v>
      </c>
      <c r="DB30">
        <v>482.04104649999999</v>
      </c>
      <c r="DC30">
        <v>481.23827799999998</v>
      </c>
      <c r="DD30">
        <v>480.00264650000003</v>
      </c>
      <c r="DE30">
        <v>478.56187349999999</v>
      </c>
      <c r="DF30">
        <v>477.55790250000001</v>
      </c>
      <c r="DG30">
        <v>476.53727149999997</v>
      </c>
      <c r="DH30">
        <v>475.520805</v>
      </c>
      <c r="DI30">
        <v>474.154764</v>
      </c>
      <c r="DJ30">
        <v>472.82164749999998</v>
      </c>
      <c r="DK30">
        <v>471.90127849999999</v>
      </c>
      <c r="DL30">
        <v>470.83348100000001</v>
      </c>
      <c r="DM30">
        <v>469.86998249999999</v>
      </c>
      <c r="DN30">
        <v>468.98168249999998</v>
      </c>
      <c r="DO30">
        <v>468.10464450000001</v>
      </c>
      <c r="DP30">
        <v>467.23126100000002</v>
      </c>
    </row>
    <row r="31" spans="1:120" x14ac:dyDescent="0.25">
      <c r="A31" t="s">
        <v>129</v>
      </c>
      <c r="B31" t="s">
        <v>130</v>
      </c>
      <c r="C31" s="109" t="s">
        <v>139</v>
      </c>
      <c r="D31" s="109" t="s">
        <v>132</v>
      </c>
      <c r="E31" s="109">
        <v>95</v>
      </c>
      <c r="F31" s="109" t="s">
        <v>135</v>
      </c>
      <c r="G31" s="109" t="s">
        <v>136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1.295816123</v>
      </c>
      <c r="AJ31">
        <v>1.322935505</v>
      </c>
      <c r="AK31">
        <v>1.3453395829999999</v>
      </c>
      <c r="AL31">
        <v>1.36993323</v>
      </c>
      <c r="AM31">
        <v>1.3924383769999999</v>
      </c>
      <c r="AN31">
        <v>1.4247741810000001</v>
      </c>
      <c r="AO31">
        <v>1.4608824659999999</v>
      </c>
      <c r="AP31">
        <v>1.5121188480000001</v>
      </c>
      <c r="AQ31">
        <v>1.5554344659999999</v>
      </c>
      <c r="AR31">
        <v>1.60195624</v>
      </c>
      <c r="AS31">
        <v>1.6397981420000001</v>
      </c>
      <c r="AT31">
        <v>1.6783833480000001</v>
      </c>
      <c r="AU31">
        <v>1.725541701</v>
      </c>
      <c r="AV31">
        <v>1.7620639360000001</v>
      </c>
      <c r="AW31">
        <v>1.798151936</v>
      </c>
      <c r="AX31">
        <v>1.8378426130000001</v>
      </c>
      <c r="AY31">
        <v>1.8781716129999999</v>
      </c>
      <c r="AZ31">
        <v>1.9210888580000001</v>
      </c>
      <c r="BA31">
        <v>1.9642762499999999</v>
      </c>
      <c r="BB31">
        <v>2.0087851720000001</v>
      </c>
      <c r="BC31">
        <v>2.057571662</v>
      </c>
      <c r="BD31">
        <v>2.1003213970000001</v>
      </c>
      <c r="BE31">
        <v>2.137453201</v>
      </c>
      <c r="BF31">
        <v>2.177840701</v>
      </c>
      <c r="BG31">
        <v>2.2132560250000002</v>
      </c>
      <c r="BH31">
        <v>2.2431747990000002</v>
      </c>
      <c r="BI31">
        <v>2.2709801129999998</v>
      </c>
      <c r="BJ31">
        <v>2.2919878480000002</v>
      </c>
      <c r="BK31">
        <v>2.3163085539999999</v>
      </c>
      <c r="BL31">
        <v>2.3438050540000002</v>
      </c>
      <c r="BM31">
        <v>2.3736925539999998</v>
      </c>
      <c r="BN31">
        <v>2.4049275539999999</v>
      </c>
      <c r="BO31">
        <v>2.436242966</v>
      </c>
      <c r="BP31">
        <v>2.4649489660000001</v>
      </c>
      <c r="BQ31">
        <v>2.486935103</v>
      </c>
      <c r="BR31">
        <v>2.4974341029999998</v>
      </c>
      <c r="BS31">
        <v>2.5080908279999998</v>
      </c>
      <c r="BT31">
        <v>2.5219338279999999</v>
      </c>
      <c r="BU31">
        <v>2.5339802699999998</v>
      </c>
      <c r="BV31">
        <v>2.5467250930000001</v>
      </c>
      <c r="BW31">
        <v>2.562785436</v>
      </c>
      <c r="BX31">
        <v>2.5794294359999999</v>
      </c>
      <c r="BY31">
        <v>2.598879819</v>
      </c>
      <c r="BZ31">
        <v>2.6119398579999999</v>
      </c>
      <c r="CA31">
        <v>2.623994358</v>
      </c>
      <c r="CB31">
        <v>2.6326398580000001</v>
      </c>
      <c r="CC31">
        <v>2.6378648280000001</v>
      </c>
      <c r="CD31">
        <v>2.640980828</v>
      </c>
      <c r="CE31">
        <v>2.6437253279999999</v>
      </c>
      <c r="CF31">
        <v>2.6469643970000001</v>
      </c>
      <c r="CG31">
        <v>2.6508731320000001</v>
      </c>
      <c r="CH31">
        <v>2.65755176</v>
      </c>
      <c r="CI31">
        <v>2.6666802600000001</v>
      </c>
      <c r="CJ31">
        <v>2.6760492990000002</v>
      </c>
      <c r="CK31">
        <v>2.6841752990000001</v>
      </c>
      <c r="CL31">
        <v>2.6877182990000001</v>
      </c>
      <c r="CM31">
        <v>2.689965328</v>
      </c>
      <c r="CN31">
        <v>2.6880211520000001</v>
      </c>
      <c r="CO31">
        <v>2.6849888480000002</v>
      </c>
      <c r="CP31">
        <v>2.680946348</v>
      </c>
      <c r="CQ31">
        <v>2.676638348</v>
      </c>
      <c r="CR31">
        <v>2.6753384260000002</v>
      </c>
      <c r="CS31">
        <v>2.6779209260000001</v>
      </c>
      <c r="CT31">
        <v>2.6814289260000002</v>
      </c>
      <c r="CU31">
        <v>2.679434681</v>
      </c>
      <c r="CV31">
        <v>2.6815344749999999</v>
      </c>
      <c r="CW31">
        <v>2.6853729749999999</v>
      </c>
      <c r="CX31">
        <v>2.686400034</v>
      </c>
      <c r="CY31">
        <v>2.6814035340000002</v>
      </c>
      <c r="CZ31">
        <v>2.6742178870000002</v>
      </c>
      <c r="DA31">
        <v>2.6647871319999998</v>
      </c>
      <c r="DB31">
        <v>2.6557186320000001</v>
      </c>
      <c r="DC31">
        <v>2.647908632</v>
      </c>
      <c r="DD31">
        <v>2.6415966320000002</v>
      </c>
      <c r="DE31">
        <v>2.634747221</v>
      </c>
      <c r="DF31">
        <v>2.6298028680000001</v>
      </c>
      <c r="DG31">
        <v>2.6261663679999998</v>
      </c>
      <c r="DH31">
        <v>2.626753779</v>
      </c>
      <c r="DI31">
        <v>2.624959279</v>
      </c>
      <c r="DJ31">
        <v>2.6172277789999998</v>
      </c>
      <c r="DK31">
        <v>2.6111933280000001</v>
      </c>
      <c r="DL31">
        <v>2.60149024</v>
      </c>
      <c r="DM31">
        <v>2.5927841909999998</v>
      </c>
      <c r="DN31">
        <v>2.5849855439999998</v>
      </c>
      <c r="DO31">
        <v>2.5756389849999999</v>
      </c>
      <c r="DP31">
        <v>2.5695009849999999</v>
      </c>
    </row>
    <row r="32" spans="1:120" x14ac:dyDescent="0.25">
      <c r="C32" s="109"/>
      <c r="D32" s="109"/>
      <c r="E32" s="109"/>
      <c r="F32" s="109"/>
      <c r="G32" s="109"/>
    </row>
    <row r="33" spans="3:7" x14ac:dyDescent="0.25">
      <c r="C33" s="109"/>
      <c r="D33" s="109"/>
      <c r="E33" s="109"/>
      <c r="F33" s="109"/>
      <c r="G33" s="109"/>
    </row>
    <row r="34" spans="3:7" x14ac:dyDescent="0.25">
      <c r="C34" s="109"/>
      <c r="D34" s="109"/>
      <c r="E34" s="109"/>
      <c r="F34" s="109"/>
      <c r="G34" s="109"/>
    </row>
    <row r="35" spans="3:7" x14ac:dyDescent="0.25">
      <c r="C35" s="109"/>
      <c r="D35" s="109"/>
      <c r="E35" s="109"/>
      <c r="F35" s="109"/>
      <c r="G35" s="109"/>
    </row>
    <row r="36" spans="3:7" x14ac:dyDescent="0.25">
      <c r="C36" s="109"/>
      <c r="D36" s="109"/>
      <c r="E36" s="109"/>
      <c r="F36" s="109"/>
      <c r="G36" s="109"/>
    </row>
    <row r="37" spans="3:7" x14ac:dyDescent="0.25">
      <c r="C37" s="109"/>
      <c r="D37" s="109"/>
      <c r="E37" s="109"/>
      <c r="F37" s="109"/>
      <c r="G37" s="109"/>
    </row>
    <row r="38" spans="3:7" x14ac:dyDescent="0.25">
      <c r="C38" s="109"/>
      <c r="D38" s="109"/>
      <c r="E38" s="109"/>
      <c r="F38" s="109"/>
      <c r="G38" s="109"/>
    </row>
    <row r="39" spans="3:7" x14ac:dyDescent="0.25">
      <c r="C39" s="109"/>
      <c r="D39" s="109"/>
      <c r="E39" s="109"/>
      <c r="F39" s="109"/>
      <c r="G39" s="109"/>
    </row>
    <row r="40" spans="3:7" x14ac:dyDescent="0.25">
      <c r="C40" s="109"/>
      <c r="D40" s="109"/>
      <c r="E40" s="109"/>
      <c r="F40" s="109"/>
      <c r="G40" s="109"/>
    </row>
    <row r="41" spans="3:7" x14ac:dyDescent="0.25">
      <c r="C41" s="109"/>
      <c r="D41" s="109"/>
      <c r="E41" s="109"/>
      <c r="F41" s="109"/>
      <c r="G41" s="109"/>
    </row>
    <row r="42" spans="3:7" x14ac:dyDescent="0.25">
      <c r="C42" s="109"/>
      <c r="D42" s="109"/>
      <c r="E42" s="109"/>
      <c r="F42" s="109"/>
      <c r="G42" s="109"/>
    </row>
    <row r="43" spans="3:7" x14ac:dyDescent="0.25">
      <c r="C43" s="109"/>
      <c r="D43" s="109"/>
      <c r="E43" s="109"/>
      <c r="F43" s="109"/>
      <c r="G43" s="109"/>
    </row>
    <row r="44" spans="3:7" x14ac:dyDescent="0.25">
      <c r="C44" s="109"/>
      <c r="D44" s="109"/>
      <c r="E44" s="109"/>
      <c r="F44" s="109"/>
      <c r="G44" s="109"/>
    </row>
    <row r="45" spans="3:7" x14ac:dyDescent="0.25">
      <c r="C45" s="109"/>
      <c r="D45" s="109"/>
      <c r="E45" s="109"/>
      <c r="F45" s="109"/>
      <c r="G45" s="109"/>
    </row>
    <row r="46" spans="3:7" x14ac:dyDescent="0.25">
      <c r="C46" s="109"/>
      <c r="D46" s="109"/>
      <c r="E46" s="109"/>
      <c r="F46" s="109"/>
      <c r="G46" s="109"/>
    </row>
    <row r="47" spans="3:7" x14ac:dyDescent="0.25">
      <c r="C47" s="109"/>
      <c r="D47" s="109"/>
      <c r="E47" s="109"/>
      <c r="F47" s="109"/>
      <c r="G47" s="109"/>
    </row>
    <row r="48" spans="3:7" x14ac:dyDescent="0.25">
      <c r="C48" s="109"/>
      <c r="D48" s="109"/>
      <c r="E48" s="109"/>
      <c r="F48" s="109"/>
      <c r="G48" s="109"/>
    </row>
    <row r="49" spans="3:7" x14ac:dyDescent="0.25">
      <c r="C49" s="109"/>
      <c r="D49" s="109"/>
      <c r="E49" s="109"/>
      <c r="F49" s="109"/>
      <c r="G49" s="109"/>
    </row>
    <row r="50" spans="3:7" x14ac:dyDescent="0.25">
      <c r="C50" s="109"/>
      <c r="D50" s="109"/>
      <c r="E50" s="109"/>
      <c r="F50" s="109"/>
      <c r="G50" s="109"/>
    </row>
    <row r="51" spans="3:7" x14ac:dyDescent="0.25">
      <c r="C51" s="109"/>
      <c r="D51" s="109"/>
      <c r="E51" s="109"/>
      <c r="F51" s="109"/>
      <c r="G51" s="109"/>
    </row>
    <row r="52" spans="3:7" x14ac:dyDescent="0.25">
      <c r="C52" s="109"/>
      <c r="D52" s="109"/>
      <c r="E52" s="109"/>
      <c r="F52" s="109"/>
      <c r="G52" s="109"/>
    </row>
    <row r="53" spans="3:7" x14ac:dyDescent="0.25">
      <c r="C53" s="109"/>
      <c r="D53" s="109"/>
      <c r="E53" s="109"/>
      <c r="F53" s="109"/>
      <c r="G53" s="109"/>
    </row>
    <row r="54" spans="3:7" x14ac:dyDescent="0.25">
      <c r="C54" s="109"/>
      <c r="D54" s="109"/>
      <c r="E54" s="109"/>
      <c r="F54" s="109"/>
      <c r="G54" s="109"/>
    </row>
    <row r="55" spans="3:7" x14ac:dyDescent="0.25">
      <c r="C55" s="109"/>
      <c r="D55" s="109"/>
      <c r="E55" s="109"/>
      <c r="F55" s="109"/>
      <c r="G55" s="109"/>
    </row>
    <row r="56" spans="3:7" x14ac:dyDescent="0.25">
      <c r="C56" s="109"/>
      <c r="D56" s="109"/>
      <c r="E56" s="109"/>
      <c r="F56" s="109"/>
      <c r="G56" s="109"/>
    </row>
    <row r="57" spans="3:7" x14ac:dyDescent="0.25">
      <c r="C57" s="109"/>
      <c r="D57" s="109"/>
      <c r="E57" s="109"/>
      <c r="F57" s="109"/>
      <c r="G57" s="109"/>
    </row>
    <row r="58" spans="3:7" x14ac:dyDescent="0.25">
      <c r="C58" s="109"/>
      <c r="D58" s="109"/>
      <c r="E58" s="109"/>
      <c r="F58" s="109"/>
      <c r="G58" s="109"/>
    </row>
    <row r="59" spans="3:7" x14ac:dyDescent="0.25">
      <c r="C59" s="109"/>
      <c r="D59" s="109"/>
      <c r="E59" s="109"/>
      <c r="F59" s="109"/>
      <c r="G59" s="109"/>
    </row>
    <row r="60" spans="3:7" x14ac:dyDescent="0.25">
      <c r="C60" s="109"/>
      <c r="D60" s="109"/>
      <c r="E60" s="109"/>
      <c r="F60" s="109"/>
      <c r="G60" s="109"/>
    </row>
    <row r="61" spans="3:7" x14ac:dyDescent="0.25">
      <c r="C61" s="109"/>
      <c r="D61" s="109"/>
      <c r="E61" s="109"/>
      <c r="F61" s="109"/>
      <c r="G61" s="109"/>
    </row>
    <row r="62" spans="3:7" x14ac:dyDescent="0.25">
      <c r="C62" s="109"/>
      <c r="D62" s="109"/>
      <c r="E62" s="109"/>
      <c r="F62" s="109"/>
      <c r="G62" s="109"/>
    </row>
    <row r="63" spans="3:7" x14ac:dyDescent="0.25">
      <c r="C63" s="109"/>
      <c r="D63" s="109"/>
      <c r="E63" s="109"/>
      <c r="F63" s="109"/>
      <c r="G63" s="109"/>
    </row>
    <row r="64" spans="3:7" x14ac:dyDescent="0.25">
      <c r="C64" s="109"/>
      <c r="D64" s="109"/>
      <c r="E64" s="109"/>
      <c r="F64" s="109"/>
      <c r="G64" s="109"/>
    </row>
    <row r="65" spans="3:7" x14ac:dyDescent="0.25">
      <c r="C65" s="109"/>
      <c r="D65" s="109"/>
      <c r="E65" s="109"/>
      <c r="F65" s="109"/>
      <c r="G65" s="109"/>
    </row>
    <row r="66" spans="3:7" x14ac:dyDescent="0.25">
      <c r="C66" s="109"/>
      <c r="D66" s="109"/>
      <c r="E66" s="109"/>
      <c r="F66" s="109"/>
      <c r="G66" s="109"/>
    </row>
    <row r="67" spans="3:7" x14ac:dyDescent="0.25">
      <c r="C67" s="109"/>
      <c r="D67" s="109"/>
      <c r="E67" s="109"/>
      <c r="F67" s="109"/>
      <c r="G67" s="109"/>
    </row>
    <row r="68" spans="3:7" x14ac:dyDescent="0.25">
      <c r="C68" s="109"/>
      <c r="D68" s="109"/>
      <c r="E68" s="109"/>
      <c r="F68" s="109"/>
      <c r="G68" s="109"/>
    </row>
    <row r="69" spans="3:7" x14ac:dyDescent="0.25">
      <c r="C69" s="109"/>
      <c r="D69" s="109"/>
      <c r="E69" s="109"/>
      <c r="F69" s="109"/>
      <c r="G69" s="109"/>
    </row>
    <row r="70" spans="3:7" x14ac:dyDescent="0.25">
      <c r="C70" s="109"/>
      <c r="D70" s="109"/>
      <c r="E70" s="109"/>
      <c r="F70" s="109"/>
      <c r="G70" s="109"/>
    </row>
    <row r="71" spans="3:7" x14ac:dyDescent="0.25">
      <c r="C71" s="109"/>
      <c r="D71" s="109"/>
      <c r="E71" s="109"/>
      <c r="F71" s="109"/>
      <c r="G71" s="109"/>
    </row>
    <row r="72" spans="3:7" x14ac:dyDescent="0.25">
      <c r="C72" s="109"/>
      <c r="D72" s="109"/>
      <c r="E72" s="109"/>
      <c r="F72" s="109"/>
      <c r="G72" s="109"/>
    </row>
    <row r="73" spans="3:7" x14ac:dyDescent="0.25">
      <c r="C73" s="109"/>
      <c r="D73" s="109"/>
      <c r="E73" s="109"/>
      <c r="F73" s="109"/>
      <c r="G73" s="109"/>
    </row>
    <row r="74" spans="3:7" x14ac:dyDescent="0.25">
      <c r="C74" s="109"/>
      <c r="D74" s="109"/>
      <c r="E74" s="109"/>
      <c r="F74" s="109"/>
      <c r="G74" s="109"/>
    </row>
    <row r="75" spans="3:7" x14ac:dyDescent="0.25">
      <c r="C75" s="109"/>
      <c r="D75" s="109"/>
      <c r="E75" s="109"/>
      <c r="F75" s="109"/>
      <c r="G75" s="109"/>
    </row>
    <row r="76" spans="3:7" x14ac:dyDescent="0.25">
      <c r="C76" s="109"/>
      <c r="D76" s="109"/>
      <c r="E76" s="109"/>
      <c r="F76" s="109"/>
      <c r="G76" s="109"/>
    </row>
    <row r="77" spans="3:7" x14ac:dyDescent="0.25">
      <c r="C77" s="109"/>
      <c r="D77" s="109"/>
      <c r="E77" s="109"/>
      <c r="F77" s="109"/>
      <c r="G77" s="109"/>
    </row>
    <row r="78" spans="3:7" x14ac:dyDescent="0.25">
      <c r="C78" s="109"/>
      <c r="D78" s="109"/>
      <c r="E78" s="109"/>
      <c r="F78" s="109"/>
      <c r="G78" s="109"/>
    </row>
    <row r="79" spans="3:7" x14ac:dyDescent="0.25">
      <c r="C79" s="109"/>
      <c r="D79" s="109"/>
      <c r="E79" s="109"/>
      <c r="F79" s="109"/>
      <c r="G79" s="109"/>
    </row>
    <row r="80" spans="3:7" x14ac:dyDescent="0.25">
      <c r="C80" s="109"/>
      <c r="D80" s="109"/>
      <c r="E80" s="109"/>
      <c r="F80" s="109"/>
      <c r="G80" s="109"/>
    </row>
    <row r="81" spans="3:7" x14ac:dyDescent="0.25">
      <c r="C81" s="109"/>
      <c r="D81" s="109"/>
      <c r="E81" s="109"/>
      <c r="F81" s="109"/>
      <c r="G81" s="109"/>
    </row>
    <row r="82" spans="3:7" x14ac:dyDescent="0.25">
      <c r="C82" s="109"/>
      <c r="D82" s="109"/>
      <c r="E82" s="109"/>
      <c r="F82" s="109"/>
      <c r="G82" s="109"/>
    </row>
    <row r="83" spans="3:7" x14ac:dyDescent="0.25">
      <c r="C83" s="109"/>
      <c r="D83" s="109"/>
      <c r="E83" s="109"/>
      <c r="F83" s="109"/>
      <c r="G83" s="109"/>
    </row>
    <row r="84" spans="3:7" x14ac:dyDescent="0.25">
      <c r="C84" s="109"/>
      <c r="D84" s="109"/>
      <c r="E84" s="109"/>
      <c r="F84" s="109"/>
      <c r="G84" s="109"/>
    </row>
    <row r="85" spans="3:7" x14ac:dyDescent="0.25">
      <c r="C85" s="109"/>
      <c r="D85" s="109"/>
      <c r="E85" s="109"/>
      <c r="F85" s="109"/>
      <c r="G85" s="109"/>
    </row>
    <row r="86" spans="3:7" x14ac:dyDescent="0.25">
      <c r="C86" s="109"/>
      <c r="D86" s="109"/>
      <c r="E86" s="109"/>
      <c r="F86" s="109"/>
      <c r="G86" s="109"/>
    </row>
    <row r="87" spans="3:7" x14ac:dyDescent="0.25">
      <c r="C87" s="109"/>
      <c r="D87" s="109"/>
      <c r="E87" s="109"/>
      <c r="F87" s="109"/>
      <c r="G87" s="109"/>
    </row>
    <row r="88" spans="3:7" x14ac:dyDescent="0.25">
      <c r="C88" s="109"/>
      <c r="D88" s="109"/>
      <c r="E88" s="109"/>
      <c r="F88" s="109"/>
      <c r="G88" s="109"/>
    </row>
    <row r="89" spans="3:7" x14ac:dyDescent="0.25">
      <c r="C89" s="109"/>
      <c r="D89" s="109"/>
      <c r="E89" s="109"/>
      <c r="F89" s="109"/>
      <c r="G89" s="109"/>
    </row>
    <row r="90" spans="3:7" x14ac:dyDescent="0.25">
      <c r="C90" s="109"/>
      <c r="D90" s="109"/>
      <c r="E90" s="109"/>
      <c r="F90" s="109"/>
      <c r="G90" s="109"/>
    </row>
    <row r="91" spans="3:7" x14ac:dyDescent="0.25">
      <c r="C91" s="109"/>
      <c r="D91" s="109"/>
      <c r="E91" s="109"/>
      <c r="F91" s="109"/>
      <c r="G91" s="109"/>
    </row>
    <row r="92" spans="3:7" x14ac:dyDescent="0.25">
      <c r="C92" s="109"/>
      <c r="D92" s="109"/>
      <c r="E92" s="109"/>
      <c r="F92" s="109"/>
      <c r="G92" s="109"/>
    </row>
    <row r="93" spans="3:7" x14ac:dyDescent="0.25">
      <c r="C93" s="109"/>
      <c r="D93" s="109"/>
      <c r="E93" s="109"/>
      <c r="F93" s="109"/>
      <c r="G93" s="109"/>
    </row>
    <row r="94" spans="3:7" x14ac:dyDescent="0.25">
      <c r="C94" s="109"/>
      <c r="D94" s="109"/>
      <c r="E94" s="109"/>
      <c r="F94" s="109"/>
      <c r="G94" s="109"/>
    </row>
    <row r="95" spans="3:7" x14ac:dyDescent="0.25">
      <c r="C95" s="109"/>
      <c r="D95" s="109"/>
      <c r="E95" s="109"/>
      <c r="F95" s="109"/>
      <c r="G95" s="109"/>
    </row>
    <row r="96" spans="3:7" x14ac:dyDescent="0.25">
      <c r="C96" s="109"/>
      <c r="D96" s="109"/>
      <c r="E96" s="109"/>
      <c r="F96" s="109"/>
      <c r="G96" s="109"/>
    </row>
    <row r="97" spans="3:7" x14ac:dyDescent="0.25">
      <c r="C97" s="109"/>
      <c r="D97" s="109"/>
      <c r="E97" s="109"/>
      <c r="F97" s="109"/>
      <c r="G97" s="109"/>
    </row>
    <row r="98" spans="3:7" x14ac:dyDescent="0.25">
      <c r="C98" s="109"/>
      <c r="D98" s="109"/>
      <c r="E98" s="109"/>
      <c r="F98" s="109"/>
      <c r="G98" s="109"/>
    </row>
    <row r="99" spans="3:7" x14ac:dyDescent="0.25">
      <c r="C99" s="109"/>
      <c r="D99" s="109"/>
      <c r="E99" s="109"/>
      <c r="F99" s="109"/>
      <c r="G99" s="109"/>
    </row>
    <row r="100" spans="3:7" x14ac:dyDescent="0.25">
      <c r="C100" s="109"/>
      <c r="D100" s="109"/>
      <c r="E100" s="109"/>
      <c r="F100" s="109"/>
      <c r="G100" s="109"/>
    </row>
    <row r="101" spans="3:7" x14ac:dyDescent="0.25">
      <c r="C101" s="109"/>
      <c r="D101" s="109"/>
      <c r="E101" s="109"/>
      <c r="F101" s="109"/>
      <c r="G101" s="109"/>
    </row>
    <row r="102" spans="3:7" x14ac:dyDescent="0.25">
      <c r="C102" s="109"/>
      <c r="D102" s="109"/>
      <c r="E102" s="109"/>
      <c r="F102" s="109"/>
      <c r="G102" s="109"/>
    </row>
    <row r="103" spans="3:7" x14ac:dyDescent="0.25">
      <c r="C103" s="109"/>
      <c r="D103" s="109"/>
      <c r="E103" s="109"/>
      <c r="F103" s="109"/>
      <c r="G103" s="109"/>
    </row>
    <row r="104" spans="3:7" x14ac:dyDescent="0.25">
      <c r="C104" s="109"/>
      <c r="D104" s="109"/>
      <c r="E104" s="109"/>
      <c r="F104" s="109"/>
      <c r="G104" s="109"/>
    </row>
    <row r="105" spans="3:7" x14ac:dyDescent="0.25">
      <c r="C105" s="109"/>
      <c r="D105" s="109"/>
      <c r="E105" s="109"/>
      <c r="F105" s="109"/>
      <c r="G105" s="109"/>
    </row>
    <row r="106" spans="3:7" x14ac:dyDescent="0.25">
      <c r="C106" s="109"/>
      <c r="D106" s="109"/>
      <c r="E106" s="109"/>
      <c r="F106" s="109"/>
      <c r="G106" s="109"/>
    </row>
    <row r="107" spans="3:7" x14ac:dyDescent="0.25">
      <c r="C107" s="109"/>
      <c r="D107" s="109"/>
      <c r="E107" s="109"/>
      <c r="F107" s="109"/>
      <c r="G107" s="109"/>
    </row>
    <row r="108" spans="3:7" x14ac:dyDescent="0.25">
      <c r="C108" s="109"/>
      <c r="D108" s="109"/>
      <c r="E108" s="109"/>
      <c r="F108" s="109"/>
      <c r="G108" s="109"/>
    </row>
    <row r="109" spans="3:7" x14ac:dyDescent="0.25">
      <c r="C109" s="109"/>
      <c r="D109" s="109"/>
      <c r="E109" s="109"/>
      <c r="F109" s="109"/>
      <c r="G109" s="109"/>
    </row>
    <row r="110" spans="3:7" x14ac:dyDescent="0.25">
      <c r="C110" s="109"/>
      <c r="D110" s="109"/>
      <c r="E110" s="109"/>
      <c r="F110" s="109"/>
      <c r="G110" s="109"/>
    </row>
    <row r="111" spans="3:7" x14ac:dyDescent="0.25">
      <c r="C111" s="109"/>
      <c r="D111" s="109"/>
      <c r="E111" s="109"/>
      <c r="F111" s="109"/>
      <c r="G111" s="109"/>
    </row>
    <row r="112" spans="3:7" x14ac:dyDescent="0.25">
      <c r="C112" s="109"/>
      <c r="D112" s="109"/>
      <c r="E112" s="109"/>
      <c r="F112" s="109"/>
      <c r="G112" s="109"/>
    </row>
    <row r="113" spans="3:7" x14ac:dyDescent="0.25">
      <c r="C113" s="109"/>
      <c r="D113" s="109"/>
      <c r="E113" s="109"/>
      <c r="F113" s="109"/>
      <c r="G113" s="109"/>
    </row>
    <row r="114" spans="3:7" x14ac:dyDescent="0.25">
      <c r="C114" s="109"/>
      <c r="D114" s="109"/>
      <c r="E114" s="109"/>
      <c r="F114" s="109"/>
      <c r="G114" s="109"/>
    </row>
    <row r="115" spans="3:7" x14ac:dyDescent="0.25">
      <c r="C115" s="109"/>
      <c r="D115" s="109"/>
      <c r="E115" s="109"/>
      <c r="F115" s="109"/>
      <c r="G115" s="109"/>
    </row>
    <row r="116" spans="3:7" x14ac:dyDescent="0.25">
      <c r="C116" s="109"/>
      <c r="D116" s="109"/>
      <c r="E116" s="109"/>
      <c r="F116" s="109"/>
      <c r="G116" s="109"/>
    </row>
    <row r="117" spans="3:7" x14ac:dyDescent="0.25">
      <c r="C117" s="109"/>
      <c r="D117" s="109"/>
      <c r="E117" s="109"/>
      <c r="F117" s="109"/>
      <c r="G117" s="109"/>
    </row>
    <row r="118" spans="3:7" x14ac:dyDescent="0.25">
      <c r="C118" s="109"/>
      <c r="D118" s="109"/>
      <c r="E118" s="109"/>
      <c r="F118" s="109"/>
      <c r="G118" s="109"/>
    </row>
    <row r="119" spans="3:7" x14ac:dyDescent="0.25">
      <c r="C119" s="109"/>
      <c r="D119" s="109"/>
      <c r="E119" s="109"/>
      <c r="F119" s="109"/>
      <c r="G119" s="109"/>
    </row>
    <row r="120" spans="3:7" x14ac:dyDescent="0.25">
      <c r="C120" s="109"/>
      <c r="D120" s="109"/>
      <c r="E120" s="109"/>
      <c r="F120" s="109"/>
      <c r="G120" s="109"/>
    </row>
    <row r="121" spans="3:7" x14ac:dyDescent="0.25">
      <c r="C121" s="109"/>
      <c r="D121" s="109"/>
      <c r="E121" s="109"/>
      <c r="F121" s="109"/>
      <c r="G121" s="109"/>
    </row>
    <row r="122" spans="3:7" x14ac:dyDescent="0.25">
      <c r="C122" s="109"/>
      <c r="D122" s="109"/>
      <c r="E122" s="109"/>
      <c r="F122" s="109"/>
      <c r="G122" s="109"/>
    </row>
    <row r="123" spans="3:7" x14ac:dyDescent="0.25">
      <c r="C123" s="109"/>
      <c r="D123" s="109"/>
      <c r="E123" s="109"/>
      <c r="F123" s="109"/>
      <c r="G123" s="109"/>
    </row>
    <row r="124" spans="3:7" x14ac:dyDescent="0.25">
      <c r="C124" s="109"/>
      <c r="D124" s="109"/>
      <c r="E124" s="109"/>
      <c r="F124" s="109"/>
      <c r="G124" s="109"/>
    </row>
    <row r="125" spans="3:7" x14ac:dyDescent="0.25">
      <c r="C125" s="109"/>
      <c r="D125" s="109"/>
      <c r="E125" s="109"/>
      <c r="F125" s="109"/>
      <c r="G125" s="109"/>
    </row>
    <row r="126" spans="3:7" x14ac:dyDescent="0.25">
      <c r="C126" s="109"/>
      <c r="D126" s="109"/>
      <c r="E126" s="109"/>
      <c r="F126" s="109"/>
      <c r="G126" s="109"/>
    </row>
    <row r="127" spans="3:7" x14ac:dyDescent="0.25">
      <c r="C127" s="109"/>
      <c r="D127" s="109"/>
      <c r="E127" s="109"/>
      <c r="F127" s="109"/>
      <c r="G127" s="109"/>
    </row>
    <row r="128" spans="3:7" x14ac:dyDescent="0.25">
      <c r="C128" s="109"/>
      <c r="D128" s="109"/>
      <c r="E128" s="109"/>
      <c r="F128" s="109"/>
      <c r="G128" s="109"/>
    </row>
    <row r="129" spans="3:7" x14ac:dyDescent="0.25">
      <c r="C129" s="109"/>
      <c r="D129" s="109"/>
      <c r="E129" s="109"/>
      <c r="F129" s="109"/>
      <c r="G129" s="109"/>
    </row>
    <row r="130" spans="3:7" x14ac:dyDescent="0.25">
      <c r="C130" s="109"/>
      <c r="D130" s="109"/>
      <c r="E130" s="109"/>
      <c r="F130" s="109"/>
      <c r="G130" s="109"/>
    </row>
    <row r="131" spans="3:7" x14ac:dyDescent="0.25">
      <c r="C131" s="109"/>
      <c r="D131" s="109"/>
      <c r="E131" s="109"/>
      <c r="F131" s="109"/>
      <c r="G131" s="109"/>
    </row>
    <row r="132" spans="3:7" x14ac:dyDescent="0.25">
      <c r="C132" s="109"/>
      <c r="D132" s="109"/>
      <c r="E132" s="109"/>
      <c r="F132" s="109"/>
      <c r="G132" s="109"/>
    </row>
    <row r="133" spans="3:7" x14ac:dyDescent="0.25">
      <c r="C133" s="109"/>
      <c r="D133" s="109"/>
      <c r="E133" s="109"/>
      <c r="F133" s="109"/>
      <c r="G133" s="109"/>
    </row>
    <row r="134" spans="3:7" x14ac:dyDescent="0.25">
      <c r="C134" s="109"/>
      <c r="D134" s="109"/>
      <c r="E134" s="109"/>
      <c r="F134" s="109"/>
      <c r="G134" s="109"/>
    </row>
    <row r="135" spans="3:7" x14ac:dyDescent="0.25">
      <c r="C135" s="109"/>
      <c r="D135" s="109"/>
      <c r="E135" s="109"/>
      <c r="F135" s="109"/>
      <c r="G135" s="109"/>
    </row>
    <row r="136" spans="3:7" x14ac:dyDescent="0.25">
      <c r="C136" s="109"/>
      <c r="D136" s="109"/>
      <c r="E136" s="109"/>
      <c r="F136" s="109"/>
      <c r="G136" s="109"/>
    </row>
    <row r="137" spans="3:7" x14ac:dyDescent="0.25">
      <c r="C137" s="109"/>
      <c r="D137" s="109"/>
      <c r="E137" s="109"/>
      <c r="F137" s="109"/>
      <c r="G137" s="109"/>
    </row>
    <row r="138" spans="3:7" x14ac:dyDescent="0.25">
      <c r="C138" s="109"/>
      <c r="D138" s="109"/>
      <c r="E138" s="109"/>
      <c r="F138" s="109"/>
      <c r="G138" s="109"/>
    </row>
    <row r="139" spans="3:7" x14ac:dyDescent="0.25">
      <c r="C139" s="109"/>
      <c r="D139" s="109"/>
      <c r="E139" s="109"/>
      <c r="F139" s="109"/>
      <c r="G139" s="109"/>
    </row>
    <row r="140" spans="3:7" x14ac:dyDescent="0.25">
      <c r="C140" s="109"/>
      <c r="D140" s="109"/>
      <c r="E140" s="109"/>
      <c r="F140" s="109"/>
      <c r="G140" s="109"/>
    </row>
    <row r="141" spans="3:7" x14ac:dyDescent="0.25">
      <c r="C141" s="109"/>
      <c r="D141" s="109"/>
      <c r="E141" s="109"/>
      <c r="F141" s="109"/>
      <c r="G141" s="109"/>
    </row>
    <row r="142" spans="3:7" x14ac:dyDescent="0.25">
      <c r="C142" s="109"/>
      <c r="D142" s="109"/>
      <c r="E142" s="109"/>
      <c r="F142" s="109"/>
      <c r="G142" s="109"/>
    </row>
    <row r="143" spans="3:7" x14ac:dyDescent="0.25">
      <c r="C143" s="109"/>
      <c r="D143" s="109"/>
      <c r="E143" s="109"/>
      <c r="F143" s="109"/>
      <c r="G143" s="109"/>
    </row>
    <row r="144" spans="3:7" x14ac:dyDescent="0.25">
      <c r="C144" s="109"/>
      <c r="D144" s="109"/>
      <c r="E144" s="109"/>
      <c r="F144" s="109"/>
      <c r="G144" s="109"/>
    </row>
    <row r="145" spans="3:7" x14ac:dyDescent="0.25">
      <c r="C145" s="109"/>
      <c r="D145" s="109"/>
      <c r="E145" s="109"/>
      <c r="F145" s="109"/>
      <c r="G145" s="109"/>
    </row>
    <row r="146" spans="3:7" x14ac:dyDescent="0.25">
      <c r="C146" s="109"/>
      <c r="D146" s="109"/>
      <c r="E146" s="109"/>
      <c r="F146" s="109"/>
      <c r="G146" s="109"/>
    </row>
    <row r="147" spans="3:7" x14ac:dyDescent="0.25">
      <c r="C147" s="109"/>
      <c r="D147" s="109"/>
      <c r="E147" s="109"/>
      <c r="F147" s="109"/>
      <c r="G147" s="109"/>
    </row>
    <row r="148" spans="3:7" x14ac:dyDescent="0.25">
      <c r="C148" s="109"/>
      <c r="D148" s="109"/>
      <c r="E148" s="109"/>
      <c r="F148" s="109"/>
      <c r="G148" s="109"/>
    </row>
    <row r="149" spans="3:7" x14ac:dyDescent="0.25">
      <c r="C149" s="109"/>
      <c r="D149" s="109"/>
      <c r="E149" s="109"/>
      <c r="F149" s="109"/>
      <c r="G149" s="109"/>
    </row>
    <row r="150" spans="3:7" x14ac:dyDescent="0.25">
      <c r="C150" s="109"/>
      <c r="D150" s="109"/>
      <c r="E150" s="109"/>
      <c r="F150" s="109"/>
      <c r="G150" s="109"/>
    </row>
    <row r="151" spans="3:7" x14ac:dyDescent="0.25">
      <c r="C151" s="109"/>
      <c r="D151" s="109"/>
      <c r="E151" s="109"/>
      <c r="F151" s="109"/>
      <c r="G151" s="109"/>
    </row>
    <row r="152" spans="3:7" x14ac:dyDescent="0.25">
      <c r="C152" s="109"/>
      <c r="D152" s="109"/>
      <c r="E152" s="109"/>
      <c r="F152" s="109"/>
      <c r="G152" s="109"/>
    </row>
    <row r="153" spans="3:7" x14ac:dyDescent="0.25">
      <c r="C153" s="109"/>
      <c r="D153" s="109"/>
      <c r="E153" s="109"/>
      <c r="F153" s="109"/>
      <c r="G153" s="109"/>
    </row>
    <row r="154" spans="3:7" x14ac:dyDescent="0.25">
      <c r="C154" s="109"/>
      <c r="D154" s="109"/>
      <c r="E154" s="109"/>
      <c r="F154" s="109"/>
      <c r="G154" s="109"/>
    </row>
    <row r="155" spans="3:7" x14ac:dyDescent="0.25">
      <c r="C155" s="109"/>
      <c r="D155" s="109"/>
      <c r="E155" s="109"/>
      <c r="F155" s="109"/>
      <c r="G155" s="109"/>
    </row>
    <row r="156" spans="3:7" x14ac:dyDescent="0.25">
      <c r="C156" s="109"/>
      <c r="D156" s="109"/>
      <c r="E156" s="109"/>
      <c r="F156" s="109"/>
      <c r="G156" s="109"/>
    </row>
    <row r="157" spans="3:7" x14ac:dyDescent="0.25">
      <c r="C157" s="109"/>
      <c r="D157" s="109"/>
      <c r="E157" s="109"/>
      <c r="F157" s="109"/>
      <c r="G157" s="109"/>
    </row>
    <row r="158" spans="3:7" x14ac:dyDescent="0.25">
      <c r="C158" s="109"/>
      <c r="D158" s="109"/>
      <c r="E158" s="109"/>
      <c r="F158" s="109"/>
      <c r="G158" s="109"/>
    </row>
    <row r="159" spans="3:7" x14ac:dyDescent="0.25">
      <c r="C159" s="109"/>
      <c r="D159" s="109"/>
      <c r="E159" s="109"/>
      <c r="F159" s="109"/>
      <c r="G159" s="109"/>
    </row>
    <row r="160" spans="3:7" x14ac:dyDescent="0.25">
      <c r="C160" s="109"/>
      <c r="D160" s="109"/>
      <c r="E160" s="109"/>
      <c r="F160" s="109"/>
      <c r="G160" s="109"/>
    </row>
    <row r="161" spans="3:7" x14ac:dyDescent="0.25">
      <c r="C161" s="109"/>
      <c r="D161" s="109"/>
      <c r="E161" s="109"/>
      <c r="F161" s="109"/>
      <c r="G161" s="109"/>
    </row>
    <row r="162" spans="3:7" x14ac:dyDescent="0.25">
      <c r="C162" s="109"/>
      <c r="D162" s="109"/>
      <c r="E162" s="109"/>
      <c r="F162" s="109"/>
      <c r="G162" s="109"/>
    </row>
    <row r="163" spans="3:7" x14ac:dyDescent="0.25">
      <c r="C163" s="109"/>
      <c r="D163" s="109"/>
      <c r="E163" s="109"/>
      <c r="F163" s="109"/>
      <c r="G163" s="109"/>
    </row>
    <row r="164" spans="3:7" x14ac:dyDescent="0.25">
      <c r="C164" s="109"/>
      <c r="D164" s="109"/>
      <c r="E164" s="109"/>
      <c r="F164" s="109"/>
      <c r="G164" s="109"/>
    </row>
    <row r="165" spans="3:7" x14ac:dyDescent="0.25">
      <c r="C165" s="109"/>
      <c r="D165" s="109"/>
      <c r="E165" s="109"/>
      <c r="F165" s="109"/>
      <c r="G165" s="109"/>
    </row>
    <row r="166" spans="3:7" x14ac:dyDescent="0.25">
      <c r="C166" s="109"/>
      <c r="D166" s="109"/>
      <c r="E166" s="109"/>
      <c r="F166" s="109"/>
      <c r="G166" s="109"/>
    </row>
    <row r="167" spans="3:7" x14ac:dyDescent="0.25">
      <c r="C167" s="109"/>
      <c r="D167" s="109"/>
      <c r="E167" s="109"/>
      <c r="F167" s="109"/>
      <c r="G167" s="109"/>
    </row>
    <row r="168" spans="3:7" x14ac:dyDescent="0.25">
      <c r="C168" s="109"/>
      <c r="D168" s="109"/>
      <c r="E168" s="109"/>
      <c r="F168" s="109"/>
      <c r="G168" s="109"/>
    </row>
    <row r="169" spans="3:7" x14ac:dyDescent="0.25">
      <c r="C169" s="109"/>
      <c r="D169" s="109"/>
      <c r="E169" s="109"/>
      <c r="F169" s="109"/>
      <c r="G169" s="109"/>
    </row>
    <row r="170" spans="3:7" x14ac:dyDescent="0.25">
      <c r="C170" s="109"/>
      <c r="D170" s="109"/>
      <c r="E170" s="109"/>
      <c r="F170" s="109"/>
      <c r="G170" s="109"/>
    </row>
    <row r="171" spans="3:7" x14ac:dyDescent="0.25">
      <c r="C171" s="109"/>
      <c r="D171" s="109"/>
      <c r="E171" s="109"/>
      <c r="F171" s="109"/>
      <c r="G171" s="109"/>
    </row>
    <row r="172" spans="3:7" x14ac:dyDescent="0.25">
      <c r="C172" s="109"/>
      <c r="D172" s="109"/>
      <c r="E172" s="109"/>
      <c r="F172" s="109"/>
      <c r="G172" s="109"/>
    </row>
    <row r="173" spans="3:7" x14ac:dyDescent="0.25">
      <c r="C173" s="109"/>
      <c r="D173" s="109"/>
      <c r="E173" s="109"/>
      <c r="F173" s="109"/>
      <c r="G173" s="109"/>
    </row>
    <row r="174" spans="3:7" x14ac:dyDescent="0.25">
      <c r="C174" s="109"/>
      <c r="D174" s="109"/>
      <c r="E174" s="109"/>
      <c r="F174" s="109"/>
      <c r="G174" s="109"/>
    </row>
    <row r="175" spans="3:7" x14ac:dyDescent="0.25">
      <c r="C175" s="109"/>
      <c r="D175" s="109"/>
      <c r="E175" s="109"/>
      <c r="F175" s="109"/>
      <c r="G175" s="109"/>
    </row>
    <row r="176" spans="3:7" x14ac:dyDescent="0.25">
      <c r="C176" s="109"/>
      <c r="D176" s="109"/>
      <c r="E176" s="109"/>
      <c r="F176" s="109"/>
      <c r="G176" s="109"/>
    </row>
    <row r="177" spans="3:7" x14ac:dyDescent="0.25">
      <c r="C177" s="109"/>
      <c r="D177" s="109"/>
      <c r="E177" s="109"/>
      <c r="F177" s="109"/>
      <c r="G177" s="109"/>
    </row>
    <row r="178" spans="3:7" x14ac:dyDescent="0.25">
      <c r="C178" s="109"/>
      <c r="D178" s="109"/>
      <c r="E178" s="109"/>
      <c r="F178" s="109"/>
      <c r="G178" s="109"/>
    </row>
    <row r="179" spans="3:7" x14ac:dyDescent="0.25">
      <c r="C179" s="109"/>
      <c r="D179" s="109"/>
      <c r="E179" s="109"/>
      <c r="F179" s="109"/>
      <c r="G179" s="109"/>
    </row>
    <row r="180" spans="3:7" x14ac:dyDescent="0.25">
      <c r="C180" s="109"/>
      <c r="D180" s="109"/>
      <c r="E180" s="109"/>
      <c r="F180" s="109"/>
      <c r="G180" s="109"/>
    </row>
    <row r="181" spans="3:7" x14ac:dyDescent="0.25">
      <c r="C181" s="109"/>
      <c r="D181" s="109"/>
      <c r="E181" s="109"/>
      <c r="F181" s="109"/>
      <c r="G181" s="109"/>
    </row>
    <row r="182" spans="3:7" x14ac:dyDescent="0.25">
      <c r="C182" s="109"/>
      <c r="D182" s="109"/>
      <c r="E182" s="109"/>
      <c r="F182" s="109"/>
      <c r="G182" s="109"/>
    </row>
    <row r="183" spans="3:7" x14ac:dyDescent="0.25">
      <c r="C183" s="109"/>
      <c r="D183" s="109"/>
      <c r="E183" s="109"/>
      <c r="F183" s="109"/>
      <c r="G183" s="109"/>
    </row>
    <row r="184" spans="3:7" x14ac:dyDescent="0.25">
      <c r="C184" s="109"/>
      <c r="D184" s="109"/>
      <c r="E184" s="109"/>
      <c r="F184" s="109"/>
      <c r="G184" s="109"/>
    </row>
    <row r="185" spans="3:7" x14ac:dyDescent="0.25">
      <c r="C185" s="109"/>
      <c r="D185" s="109"/>
      <c r="E185" s="109"/>
      <c r="F185" s="109"/>
      <c r="G185" s="109"/>
    </row>
    <row r="186" spans="3:7" x14ac:dyDescent="0.25">
      <c r="C186" s="109"/>
      <c r="D186" s="109"/>
      <c r="E186" s="109"/>
      <c r="F186" s="109"/>
      <c r="G186" s="109"/>
    </row>
    <row r="187" spans="3:7" x14ac:dyDescent="0.25">
      <c r="C187" s="109"/>
      <c r="D187" s="109"/>
      <c r="E187" s="109"/>
      <c r="F187" s="109"/>
      <c r="G187" s="109"/>
    </row>
    <row r="188" spans="3:7" x14ac:dyDescent="0.25">
      <c r="C188" s="109"/>
      <c r="D188" s="109"/>
      <c r="E188" s="109"/>
      <c r="F188" s="109"/>
      <c r="G188" s="109"/>
    </row>
    <row r="189" spans="3:7" x14ac:dyDescent="0.25">
      <c r="C189" s="109"/>
      <c r="D189" s="109"/>
      <c r="E189" s="109"/>
      <c r="F189" s="109"/>
      <c r="G189" s="109"/>
    </row>
    <row r="190" spans="3:7" x14ac:dyDescent="0.25">
      <c r="C190" s="109"/>
      <c r="D190" s="109"/>
      <c r="E190" s="109"/>
      <c r="F190" s="109"/>
      <c r="G190" s="109"/>
    </row>
    <row r="191" spans="3:7" x14ac:dyDescent="0.25">
      <c r="C191" s="109"/>
      <c r="D191" s="109"/>
      <c r="E191" s="109"/>
      <c r="F191" s="109"/>
      <c r="G191" s="109"/>
    </row>
    <row r="192" spans="3:7" x14ac:dyDescent="0.25">
      <c r="C192" s="109"/>
      <c r="D192" s="109"/>
      <c r="E192" s="109"/>
      <c r="F192" s="109"/>
      <c r="G192" s="109"/>
    </row>
    <row r="193" spans="3:7" x14ac:dyDescent="0.25">
      <c r="C193" s="109"/>
      <c r="D193" s="109"/>
      <c r="E193" s="109"/>
      <c r="F193" s="109"/>
      <c r="G193" s="109"/>
    </row>
    <row r="194" spans="3:7" x14ac:dyDescent="0.25">
      <c r="C194" s="109"/>
      <c r="D194" s="109"/>
      <c r="E194" s="109"/>
      <c r="F194" s="109"/>
      <c r="G194" s="109"/>
    </row>
    <row r="195" spans="3:7" x14ac:dyDescent="0.25">
      <c r="C195" s="109"/>
      <c r="D195" s="109"/>
      <c r="E195" s="109"/>
      <c r="F195" s="109"/>
      <c r="G195" s="109"/>
    </row>
    <row r="196" spans="3:7" x14ac:dyDescent="0.25">
      <c r="C196" s="109"/>
      <c r="D196" s="109"/>
      <c r="E196" s="109"/>
      <c r="F196" s="109"/>
      <c r="G196" s="109"/>
    </row>
    <row r="197" spans="3:7" x14ac:dyDescent="0.25">
      <c r="C197" s="109"/>
      <c r="D197" s="109"/>
      <c r="E197" s="109"/>
      <c r="F197" s="109"/>
      <c r="G197" s="109"/>
    </row>
    <row r="198" spans="3:7" x14ac:dyDescent="0.25">
      <c r="C198" s="109"/>
      <c r="D198" s="109"/>
      <c r="E198" s="109"/>
      <c r="F198" s="109"/>
      <c r="G198" s="109"/>
    </row>
    <row r="199" spans="3:7" x14ac:dyDescent="0.25">
      <c r="C199" s="109"/>
      <c r="D199" s="109"/>
      <c r="E199" s="109"/>
      <c r="F199" s="109"/>
      <c r="G199" s="109"/>
    </row>
    <row r="200" spans="3:7" x14ac:dyDescent="0.25">
      <c r="C200" s="109"/>
      <c r="D200" s="109"/>
      <c r="E200" s="109"/>
      <c r="F200" s="109"/>
      <c r="G200" s="109"/>
    </row>
    <row r="201" spans="3:7" x14ac:dyDescent="0.25">
      <c r="C201" s="109"/>
      <c r="D201" s="109"/>
      <c r="E201" s="109"/>
      <c r="F201" s="109"/>
      <c r="G201" s="109"/>
    </row>
    <row r="202" spans="3:7" x14ac:dyDescent="0.25">
      <c r="C202" s="109"/>
      <c r="D202" s="109"/>
      <c r="E202" s="109"/>
      <c r="F202" s="109"/>
      <c r="G202" s="109"/>
    </row>
    <row r="203" spans="3:7" x14ac:dyDescent="0.25">
      <c r="C203" s="109"/>
      <c r="D203" s="109"/>
      <c r="E203" s="109"/>
      <c r="F203" s="109"/>
      <c r="G203" s="109"/>
    </row>
    <row r="204" spans="3:7" x14ac:dyDescent="0.25">
      <c r="C204" s="109"/>
      <c r="D204" s="109"/>
      <c r="E204" s="109"/>
      <c r="F204" s="109"/>
      <c r="G204" s="109"/>
    </row>
    <row r="205" spans="3:7" x14ac:dyDescent="0.25">
      <c r="C205" s="109"/>
      <c r="D205" s="109"/>
      <c r="E205" s="109"/>
      <c r="F205" s="109"/>
      <c r="G205" s="109"/>
    </row>
    <row r="206" spans="3:7" x14ac:dyDescent="0.25">
      <c r="C206" s="109"/>
      <c r="D206" s="109"/>
      <c r="E206" s="109"/>
      <c r="F206" s="109"/>
      <c r="G206" s="109"/>
    </row>
    <row r="207" spans="3:7" x14ac:dyDescent="0.25">
      <c r="C207" s="109"/>
      <c r="D207" s="109"/>
      <c r="E207" s="109"/>
      <c r="F207" s="109"/>
      <c r="G207" s="109"/>
    </row>
    <row r="208" spans="3:7" x14ac:dyDescent="0.25">
      <c r="C208" s="109"/>
      <c r="D208" s="109"/>
      <c r="E208" s="109"/>
      <c r="F208" s="109"/>
      <c r="G208" s="109"/>
    </row>
    <row r="209" spans="3:7" x14ac:dyDescent="0.25">
      <c r="C209" s="109"/>
      <c r="D209" s="109"/>
      <c r="E209" s="109"/>
      <c r="F209" s="109"/>
      <c r="G209" s="109"/>
    </row>
    <row r="210" spans="3:7" x14ac:dyDescent="0.25">
      <c r="C210" s="109"/>
      <c r="D210" s="109"/>
      <c r="E210" s="109"/>
      <c r="F210" s="109"/>
      <c r="G210" s="109"/>
    </row>
    <row r="211" spans="3:7" x14ac:dyDescent="0.25">
      <c r="C211" s="109"/>
      <c r="D211" s="109"/>
      <c r="E211" s="109"/>
      <c r="F211" s="109"/>
      <c r="G211" s="109"/>
    </row>
    <row r="212" spans="3:7" x14ac:dyDescent="0.25">
      <c r="C212" s="109"/>
      <c r="D212" s="109"/>
      <c r="E212" s="109"/>
      <c r="F212" s="109"/>
      <c r="G212" s="109"/>
    </row>
    <row r="213" spans="3:7" x14ac:dyDescent="0.25">
      <c r="C213" s="109"/>
      <c r="D213" s="109"/>
      <c r="E213" s="109"/>
      <c r="F213" s="109"/>
      <c r="G213" s="109"/>
    </row>
    <row r="214" spans="3:7" x14ac:dyDescent="0.25">
      <c r="C214" s="109"/>
      <c r="D214" s="109"/>
      <c r="E214" s="109"/>
      <c r="F214" s="109"/>
      <c r="G214" s="109"/>
    </row>
    <row r="215" spans="3:7" x14ac:dyDescent="0.25">
      <c r="C215" s="109"/>
      <c r="D215" s="109"/>
      <c r="E215" s="109"/>
      <c r="F215" s="109"/>
      <c r="G215" s="109"/>
    </row>
    <row r="216" spans="3:7" x14ac:dyDescent="0.25">
      <c r="C216" s="109"/>
      <c r="D216" s="109"/>
      <c r="E216" s="109"/>
      <c r="F216" s="109"/>
      <c r="G216" s="109"/>
    </row>
    <row r="217" spans="3:7" x14ac:dyDescent="0.25">
      <c r="C217" s="109"/>
      <c r="D217" s="109"/>
      <c r="E217" s="109"/>
      <c r="F217" s="109"/>
      <c r="G217" s="109"/>
    </row>
    <row r="218" spans="3:7" x14ac:dyDescent="0.25">
      <c r="C218" s="109"/>
      <c r="D218" s="109"/>
      <c r="E218" s="109"/>
      <c r="F218" s="109"/>
      <c r="G218" s="109"/>
    </row>
    <row r="219" spans="3:7" x14ac:dyDescent="0.25">
      <c r="C219" s="109"/>
      <c r="D219" s="109"/>
      <c r="E219" s="109"/>
      <c r="F219" s="109"/>
      <c r="G219" s="109"/>
    </row>
    <row r="220" spans="3:7" x14ac:dyDescent="0.25">
      <c r="C220" s="109"/>
      <c r="D220" s="109"/>
      <c r="E220" s="109"/>
      <c r="F220" s="109"/>
      <c r="G220" s="109"/>
    </row>
    <row r="221" spans="3:7" x14ac:dyDescent="0.25">
      <c r="C221" s="109"/>
      <c r="D221" s="109"/>
      <c r="E221" s="109"/>
      <c r="F221" s="109"/>
      <c r="G221" s="109"/>
    </row>
    <row r="222" spans="3:7" x14ac:dyDescent="0.25">
      <c r="C222" s="109"/>
      <c r="D222" s="109"/>
      <c r="E222" s="109"/>
      <c r="F222" s="109"/>
      <c r="G222" s="109"/>
    </row>
    <row r="223" spans="3:7" x14ac:dyDescent="0.25">
      <c r="C223" s="109"/>
      <c r="D223" s="109"/>
      <c r="E223" s="109"/>
      <c r="F223" s="109"/>
      <c r="G223" s="109"/>
    </row>
    <row r="224" spans="3:7" x14ac:dyDescent="0.25">
      <c r="C224" s="109"/>
      <c r="D224" s="109"/>
      <c r="E224" s="109"/>
      <c r="F224" s="109"/>
      <c r="G224" s="109"/>
    </row>
    <row r="225" spans="3:7" x14ac:dyDescent="0.25">
      <c r="C225" s="109"/>
      <c r="D225" s="109"/>
      <c r="E225" s="109"/>
      <c r="F225" s="109"/>
      <c r="G225" s="109"/>
    </row>
    <row r="226" spans="3:7" x14ac:dyDescent="0.25">
      <c r="C226" s="109"/>
      <c r="D226" s="109"/>
      <c r="E226" s="109"/>
      <c r="F226" s="109"/>
      <c r="G226" s="109"/>
    </row>
    <row r="227" spans="3:7" x14ac:dyDescent="0.25">
      <c r="C227" s="109"/>
      <c r="D227" s="109"/>
      <c r="E227" s="109"/>
      <c r="F227" s="109"/>
      <c r="G227" s="109"/>
    </row>
    <row r="228" spans="3:7" x14ac:dyDescent="0.25">
      <c r="C228" s="109"/>
      <c r="D228" s="109"/>
      <c r="E228" s="109"/>
      <c r="F228" s="109"/>
      <c r="G228" s="109"/>
    </row>
    <row r="229" spans="3:7" x14ac:dyDescent="0.25">
      <c r="C229" s="109"/>
      <c r="D229" s="109"/>
      <c r="E229" s="109"/>
      <c r="F229" s="109"/>
      <c r="G229" s="109"/>
    </row>
    <row r="230" spans="3:7" x14ac:dyDescent="0.25">
      <c r="C230" s="109"/>
      <c r="D230" s="109"/>
      <c r="E230" s="109"/>
      <c r="F230" s="109"/>
      <c r="G230" s="109"/>
    </row>
    <row r="231" spans="3:7" x14ac:dyDescent="0.25">
      <c r="C231" s="109"/>
      <c r="D231" s="109"/>
      <c r="E231" s="109"/>
      <c r="F231" s="109"/>
      <c r="G231" s="109"/>
    </row>
    <row r="232" spans="3:7" x14ac:dyDescent="0.25">
      <c r="C232" s="109"/>
      <c r="D232" s="109"/>
      <c r="E232" s="109"/>
      <c r="F232" s="109"/>
      <c r="G232" s="109"/>
    </row>
    <row r="233" spans="3:7" x14ac:dyDescent="0.25">
      <c r="C233" s="109"/>
      <c r="D233" s="109"/>
      <c r="E233" s="109"/>
      <c r="F233" s="109"/>
      <c r="G233" s="109"/>
    </row>
    <row r="234" spans="3:7" x14ac:dyDescent="0.25">
      <c r="C234" s="109"/>
      <c r="D234" s="109"/>
      <c r="E234" s="109"/>
      <c r="F234" s="109"/>
      <c r="G234" s="109"/>
    </row>
    <row r="235" spans="3:7" x14ac:dyDescent="0.25">
      <c r="C235" s="109"/>
      <c r="D235" s="109"/>
      <c r="E235" s="109"/>
      <c r="F235" s="109"/>
      <c r="G235" s="109"/>
    </row>
    <row r="236" spans="3:7" x14ac:dyDescent="0.25">
      <c r="C236" s="109"/>
      <c r="D236" s="109"/>
      <c r="E236" s="109"/>
      <c r="F236" s="109"/>
      <c r="G236" s="109"/>
    </row>
    <row r="237" spans="3:7" x14ac:dyDescent="0.25">
      <c r="C237" s="109"/>
      <c r="D237" s="109"/>
      <c r="E237" s="109"/>
      <c r="F237" s="109"/>
      <c r="G237" s="109"/>
    </row>
    <row r="238" spans="3:7" x14ac:dyDescent="0.25">
      <c r="C238" s="109"/>
      <c r="D238" s="109"/>
      <c r="E238" s="109"/>
      <c r="F238" s="109"/>
      <c r="G238" s="109"/>
    </row>
    <row r="239" spans="3:7" x14ac:dyDescent="0.25">
      <c r="C239" s="109"/>
      <c r="D239" s="109"/>
      <c r="E239" s="109"/>
      <c r="F239" s="109"/>
      <c r="G239" s="109"/>
    </row>
    <row r="240" spans="3:7" x14ac:dyDescent="0.25">
      <c r="C240" s="109"/>
      <c r="D240" s="109"/>
      <c r="E240" s="109"/>
      <c r="F240" s="109"/>
      <c r="G240" s="109"/>
    </row>
    <row r="241" spans="3:7" x14ac:dyDescent="0.25">
      <c r="C241" s="109"/>
      <c r="D241" s="109"/>
      <c r="E241" s="109"/>
      <c r="F241" s="109"/>
      <c r="G241" s="109"/>
    </row>
    <row r="242" spans="3:7" x14ac:dyDescent="0.25">
      <c r="C242" s="109"/>
      <c r="D242" s="109"/>
      <c r="E242" s="109"/>
      <c r="F242" s="109"/>
      <c r="G242" s="109"/>
    </row>
    <row r="243" spans="3:7" x14ac:dyDescent="0.25">
      <c r="C243" s="109"/>
      <c r="D243" s="109"/>
      <c r="E243" s="109"/>
      <c r="F243" s="109"/>
      <c r="G243" s="109"/>
    </row>
    <row r="244" spans="3:7" x14ac:dyDescent="0.25">
      <c r="C244" s="109"/>
      <c r="D244" s="109"/>
      <c r="E244" s="109"/>
      <c r="F244" s="109"/>
      <c r="G244" s="109"/>
    </row>
    <row r="245" spans="3:7" x14ac:dyDescent="0.25">
      <c r="C245" s="109"/>
      <c r="D245" s="109"/>
      <c r="E245" s="109"/>
      <c r="F245" s="109"/>
      <c r="G245" s="109"/>
    </row>
    <row r="246" spans="3:7" x14ac:dyDescent="0.25">
      <c r="C246" s="109"/>
      <c r="D246" s="109"/>
      <c r="E246" s="109"/>
      <c r="F246" s="109"/>
      <c r="G246" s="109"/>
    </row>
    <row r="247" spans="3:7" x14ac:dyDescent="0.25">
      <c r="C247" s="109"/>
      <c r="D247" s="109"/>
      <c r="E247" s="109"/>
      <c r="F247" s="109"/>
      <c r="G247" s="109"/>
    </row>
    <row r="248" spans="3:7" x14ac:dyDescent="0.25">
      <c r="C248" s="109"/>
      <c r="D248" s="109"/>
      <c r="E248" s="109"/>
      <c r="F248" s="109"/>
      <c r="G248" s="109"/>
    </row>
    <row r="249" spans="3:7" x14ac:dyDescent="0.25">
      <c r="C249" s="109"/>
      <c r="D249" s="109"/>
      <c r="E249" s="109"/>
      <c r="F249" s="109"/>
      <c r="G249" s="109"/>
    </row>
    <row r="250" spans="3:7" x14ac:dyDescent="0.25">
      <c r="C250" s="109"/>
      <c r="D250" s="109"/>
      <c r="E250" s="109"/>
      <c r="F250" s="109"/>
      <c r="G250" s="109"/>
    </row>
    <row r="251" spans="3:7" x14ac:dyDescent="0.25">
      <c r="C251" s="109"/>
      <c r="D251" s="109"/>
      <c r="E251" s="109"/>
      <c r="F251" s="109"/>
      <c r="G251" s="109"/>
    </row>
    <row r="252" spans="3:7" x14ac:dyDescent="0.25">
      <c r="C252" s="109"/>
      <c r="D252" s="109"/>
      <c r="E252" s="109"/>
      <c r="F252" s="109"/>
      <c r="G252" s="109"/>
    </row>
    <row r="253" spans="3:7" x14ac:dyDescent="0.25">
      <c r="C253" s="109"/>
      <c r="D253" s="109"/>
      <c r="E253" s="109"/>
      <c r="F253" s="109"/>
      <c r="G253" s="109"/>
    </row>
    <row r="254" spans="3:7" x14ac:dyDescent="0.25">
      <c r="C254" s="109"/>
      <c r="D254" s="109"/>
      <c r="E254" s="109"/>
      <c r="F254" s="109"/>
      <c r="G254" s="109"/>
    </row>
    <row r="255" spans="3:7" x14ac:dyDescent="0.25">
      <c r="C255" s="109"/>
      <c r="D255" s="109"/>
      <c r="E255" s="109"/>
      <c r="F255" s="109"/>
      <c r="G255" s="109"/>
    </row>
    <row r="256" spans="3:7" x14ac:dyDescent="0.25">
      <c r="C256" s="109"/>
      <c r="D256" s="109"/>
      <c r="E256" s="109"/>
      <c r="F256" s="109"/>
      <c r="G256" s="109"/>
    </row>
    <row r="257" spans="3:7" x14ac:dyDescent="0.25">
      <c r="C257" s="109"/>
      <c r="D257" s="109"/>
      <c r="E257" s="109"/>
      <c r="F257" s="109"/>
      <c r="G257" s="109"/>
    </row>
    <row r="258" spans="3:7" x14ac:dyDescent="0.25">
      <c r="C258" s="109"/>
      <c r="D258" s="109"/>
      <c r="E258" s="109"/>
      <c r="F258" s="109"/>
      <c r="G258" s="109"/>
    </row>
    <row r="259" spans="3:7" x14ac:dyDescent="0.25">
      <c r="C259" s="109"/>
      <c r="D259" s="109"/>
      <c r="E259" s="109"/>
      <c r="F259" s="109"/>
      <c r="G259" s="109"/>
    </row>
    <row r="260" spans="3:7" x14ac:dyDescent="0.25">
      <c r="C260" s="109"/>
      <c r="D260" s="109"/>
      <c r="E260" s="109"/>
      <c r="F260" s="109"/>
      <c r="G260" s="109"/>
    </row>
    <row r="261" spans="3:7" x14ac:dyDescent="0.25">
      <c r="C261" s="109"/>
      <c r="D261" s="109"/>
      <c r="E261" s="109"/>
      <c r="F261" s="109"/>
      <c r="G261" s="109"/>
    </row>
    <row r="262" spans="3:7" x14ac:dyDescent="0.25">
      <c r="C262" s="109"/>
      <c r="D262" s="109"/>
      <c r="E262" s="109"/>
      <c r="F262" s="109"/>
      <c r="G262" s="109"/>
    </row>
    <row r="263" spans="3:7" x14ac:dyDescent="0.25">
      <c r="C263" s="109"/>
      <c r="D263" s="109"/>
      <c r="E263" s="109"/>
      <c r="F263" s="109"/>
      <c r="G263" s="109"/>
    </row>
    <row r="264" spans="3:7" x14ac:dyDescent="0.25">
      <c r="C264" s="109"/>
      <c r="D264" s="109"/>
      <c r="E264" s="109"/>
      <c r="F264" s="109"/>
      <c r="G264" s="109"/>
    </row>
    <row r="265" spans="3:7" x14ac:dyDescent="0.25">
      <c r="C265" s="109"/>
      <c r="D265" s="109"/>
      <c r="E265" s="109"/>
      <c r="F265" s="109"/>
      <c r="G265" s="109"/>
    </row>
    <row r="266" spans="3:7" x14ac:dyDescent="0.25">
      <c r="C266" s="109"/>
      <c r="D266" s="109"/>
      <c r="E266" s="109"/>
      <c r="F266" s="109"/>
      <c r="G266" s="109"/>
    </row>
    <row r="267" spans="3:7" x14ac:dyDescent="0.25">
      <c r="C267" s="109"/>
      <c r="D267" s="109"/>
      <c r="E267" s="109"/>
      <c r="F267" s="109"/>
      <c r="G267" s="109"/>
    </row>
    <row r="268" spans="3:7" x14ac:dyDescent="0.25">
      <c r="C268" s="109"/>
      <c r="D268" s="109"/>
      <c r="E268" s="109"/>
      <c r="F268" s="109"/>
      <c r="G268" s="109"/>
    </row>
    <row r="269" spans="3:7" x14ac:dyDescent="0.25">
      <c r="C269" s="109"/>
      <c r="D269" s="109"/>
      <c r="E269" s="109"/>
      <c r="F269" s="109"/>
      <c r="G269" s="109"/>
    </row>
    <row r="270" spans="3:7" x14ac:dyDescent="0.25">
      <c r="C270" s="109"/>
      <c r="D270" s="109"/>
      <c r="E270" s="109"/>
      <c r="F270" s="109"/>
      <c r="G270" s="109"/>
    </row>
    <row r="271" spans="3:7" x14ac:dyDescent="0.25">
      <c r="C271" s="109"/>
      <c r="D271" s="109"/>
      <c r="E271" s="109"/>
      <c r="F271" s="109"/>
      <c r="G271" s="109"/>
    </row>
    <row r="272" spans="3:7" x14ac:dyDescent="0.25">
      <c r="C272" s="109"/>
      <c r="D272" s="109"/>
      <c r="E272" s="109"/>
      <c r="F272" s="109"/>
      <c r="G272" s="109"/>
    </row>
    <row r="273" spans="3:7" x14ac:dyDescent="0.25">
      <c r="C273" s="109"/>
      <c r="D273" s="109"/>
      <c r="E273" s="109"/>
      <c r="F273" s="109"/>
      <c r="G273" s="109"/>
    </row>
    <row r="274" spans="3:7" x14ac:dyDescent="0.25">
      <c r="C274" s="109"/>
      <c r="D274" s="109"/>
      <c r="E274" s="109"/>
      <c r="F274" s="109"/>
      <c r="G274" s="109"/>
    </row>
    <row r="275" spans="3:7" x14ac:dyDescent="0.25">
      <c r="C275" s="109"/>
      <c r="D275" s="109"/>
      <c r="E275" s="109"/>
      <c r="F275" s="109"/>
      <c r="G275" s="109"/>
    </row>
    <row r="276" spans="3:7" x14ac:dyDescent="0.25">
      <c r="C276" s="109"/>
      <c r="D276" s="109"/>
      <c r="E276" s="109"/>
      <c r="F276" s="109"/>
      <c r="G276" s="109"/>
    </row>
    <row r="277" spans="3:7" x14ac:dyDescent="0.25">
      <c r="C277" s="109"/>
      <c r="D277" s="109"/>
      <c r="E277" s="109"/>
      <c r="F277" s="109"/>
      <c r="G277" s="109"/>
    </row>
    <row r="278" spans="3:7" x14ac:dyDescent="0.25">
      <c r="C278" s="109"/>
      <c r="D278" s="109"/>
      <c r="E278" s="109"/>
      <c r="F278" s="109"/>
      <c r="G278" s="109"/>
    </row>
    <row r="279" spans="3:7" x14ac:dyDescent="0.25">
      <c r="C279" s="109"/>
      <c r="D279" s="109"/>
      <c r="E279" s="109"/>
      <c r="F279" s="109"/>
      <c r="G279" s="109"/>
    </row>
    <row r="280" spans="3:7" x14ac:dyDescent="0.25">
      <c r="C280" s="109"/>
      <c r="D280" s="109"/>
      <c r="E280" s="109"/>
      <c r="F280" s="109"/>
      <c r="G280" s="109"/>
    </row>
    <row r="281" spans="3:7" x14ac:dyDescent="0.25">
      <c r="C281" s="109"/>
      <c r="D281" s="109"/>
      <c r="E281" s="109"/>
      <c r="F281" s="109"/>
      <c r="G281" s="109"/>
    </row>
    <row r="282" spans="3:7" x14ac:dyDescent="0.25">
      <c r="C282" s="109"/>
      <c r="D282" s="109"/>
      <c r="E282" s="109"/>
      <c r="F282" s="109"/>
      <c r="G282" s="109"/>
    </row>
    <row r="283" spans="3:7" x14ac:dyDescent="0.25">
      <c r="C283" s="109"/>
      <c r="D283" s="109"/>
      <c r="E283" s="109"/>
      <c r="F283" s="109"/>
      <c r="G283" s="109"/>
    </row>
    <row r="284" spans="3:7" x14ac:dyDescent="0.25">
      <c r="C284" s="109"/>
      <c r="D284" s="109"/>
      <c r="E284" s="109"/>
      <c r="F284" s="109"/>
      <c r="G284" s="109"/>
    </row>
    <row r="285" spans="3:7" x14ac:dyDescent="0.25">
      <c r="C285" s="109"/>
      <c r="D285" s="109"/>
      <c r="E285" s="109"/>
      <c r="F285" s="109"/>
      <c r="G285" s="109"/>
    </row>
    <row r="286" spans="3:7" x14ac:dyDescent="0.25">
      <c r="C286" s="109"/>
      <c r="D286" s="109"/>
      <c r="E286" s="109"/>
      <c r="F286" s="109"/>
      <c r="G286" s="109"/>
    </row>
    <row r="287" spans="3:7" x14ac:dyDescent="0.25">
      <c r="C287" s="109"/>
      <c r="D287" s="109"/>
      <c r="E287" s="109"/>
      <c r="F287" s="109"/>
      <c r="G287" s="109"/>
    </row>
    <row r="288" spans="3:7" x14ac:dyDescent="0.25">
      <c r="C288" s="109"/>
      <c r="D288" s="109"/>
      <c r="E288" s="109"/>
      <c r="F288" s="109"/>
      <c r="G288" s="109"/>
    </row>
    <row r="289" spans="3:7" x14ac:dyDescent="0.25">
      <c r="C289" s="109"/>
      <c r="D289" s="109"/>
      <c r="E289" s="109"/>
      <c r="F289" s="109"/>
      <c r="G289" s="109"/>
    </row>
    <row r="290" spans="3:7" x14ac:dyDescent="0.25">
      <c r="C290" s="109"/>
      <c r="D290" s="109"/>
      <c r="E290" s="109"/>
      <c r="F290" s="109"/>
      <c r="G290" s="109"/>
    </row>
    <row r="291" spans="3:7" x14ac:dyDescent="0.25">
      <c r="C291" s="109"/>
      <c r="D291" s="109"/>
      <c r="E291" s="109"/>
      <c r="F291" s="109"/>
      <c r="G291" s="109"/>
    </row>
    <row r="292" spans="3:7" x14ac:dyDescent="0.25">
      <c r="C292" s="109"/>
      <c r="D292" s="109"/>
      <c r="E292" s="109"/>
      <c r="F292" s="109"/>
      <c r="G292" s="109"/>
    </row>
    <row r="293" spans="3:7" x14ac:dyDescent="0.25">
      <c r="C293" s="109"/>
      <c r="D293" s="109"/>
      <c r="E293" s="109"/>
      <c r="F293" s="109"/>
      <c r="G293" s="109"/>
    </row>
    <row r="294" spans="3:7" x14ac:dyDescent="0.25">
      <c r="C294" s="109"/>
      <c r="D294" s="109"/>
      <c r="E294" s="109"/>
      <c r="F294" s="109"/>
      <c r="G294" s="109"/>
    </row>
    <row r="295" spans="3:7" x14ac:dyDescent="0.25">
      <c r="C295" s="109"/>
      <c r="D295" s="109"/>
      <c r="E295" s="109"/>
      <c r="F295" s="109"/>
      <c r="G295" s="109"/>
    </row>
    <row r="296" spans="3:7" x14ac:dyDescent="0.25">
      <c r="C296" s="109"/>
      <c r="D296" s="109"/>
      <c r="E296" s="109"/>
      <c r="F296" s="109"/>
      <c r="G296" s="109"/>
    </row>
    <row r="297" spans="3:7" x14ac:dyDescent="0.25">
      <c r="C297" s="109"/>
      <c r="D297" s="109"/>
      <c r="E297" s="109"/>
      <c r="F297" s="109"/>
      <c r="G297" s="109"/>
    </row>
    <row r="298" spans="3:7" x14ac:dyDescent="0.25">
      <c r="C298" s="109"/>
      <c r="D298" s="109"/>
      <c r="E298" s="109"/>
      <c r="F298" s="109"/>
      <c r="G298" s="109"/>
    </row>
    <row r="299" spans="3:7" x14ac:dyDescent="0.25">
      <c r="C299" s="109"/>
      <c r="D299" s="109"/>
      <c r="E299" s="109"/>
      <c r="F299" s="109"/>
      <c r="G299" s="109"/>
    </row>
    <row r="300" spans="3:7" x14ac:dyDescent="0.25">
      <c r="C300" s="109"/>
      <c r="D300" s="109"/>
      <c r="E300" s="109"/>
      <c r="F300" s="109"/>
      <c r="G300" s="109"/>
    </row>
    <row r="301" spans="3:7" x14ac:dyDescent="0.25">
      <c r="C301" s="109"/>
      <c r="D301" s="109"/>
      <c r="E301" s="109"/>
      <c r="F301" s="109"/>
      <c r="G301" s="109"/>
    </row>
    <row r="302" spans="3:7" x14ac:dyDescent="0.25">
      <c r="C302" s="109"/>
      <c r="D302" s="109"/>
      <c r="E302" s="109"/>
      <c r="F302" s="109"/>
      <c r="G302" s="109"/>
    </row>
    <row r="303" spans="3:7" x14ac:dyDescent="0.25">
      <c r="C303" s="109"/>
      <c r="D303" s="109"/>
      <c r="E303" s="109"/>
      <c r="F303" s="109"/>
      <c r="G303" s="109"/>
    </row>
    <row r="304" spans="3:7" x14ac:dyDescent="0.25">
      <c r="C304" s="109"/>
      <c r="D304" s="109"/>
      <c r="E304" s="109"/>
      <c r="F304" s="109"/>
      <c r="G304" s="109"/>
    </row>
    <row r="305" spans="3:7" x14ac:dyDescent="0.25">
      <c r="C305" s="109"/>
      <c r="D305" s="109"/>
      <c r="E305" s="109"/>
      <c r="F305" s="109"/>
      <c r="G305" s="109"/>
    </row>
    <row r="306" spans="3:7" x14ac:dyDescent="0.25">
      <c r="C306" s="109"/>
      <c r="D306" s="109"/>
      <c r="E306" s="109"/>
      <c r="F306" s="109"/>
      <c r="G306" s="109"/>
    </row>
    <row r="307" spans="3:7" x14ac:dyDescent="0.25">
      <c r="C307" s="109"/>
      <c r="D307" s="109"/>
      <c r="E307" s="109"/>
      <c r="F307" s="109"/>
      <c r="G307" s="109"/>
    </row>
    <row r="308" spans="3:7" x14ac:dyDescent="0.25">
      <c r="C308" s="109"/>
      <c r="D308" s="109"/>
      <c r="E308" s="109"/>
      <c r="F308" s="109"/>
      <c r="G308" s="109"/>
    </row>
    <row r="309" spans="3:7" x14ac:dyDescent="0.25">
      <c r="C309" s="109"/>
      <c r="D309" s="109"/>
      <c r="E309" s="109"/>
      <c r="F309" s="109"/>
      <c r="G309" s="109"/>
    </row>
    <row r="310" spans="3:7" x14ac:dyDescent="0.25">
      <c r="C310" s="109"/>
      <c r="D310" s="109"/>
      <c r="E310" s="109"/>
      <c r="F310" s="109"/>
      <c r="G310" s="109"/>
    </row>
    <row r="311" spans="3:7" x14ac:dyDescent="0.25">
      <c r="C311" s="109"/>
      <c r="D311" s="109"/>
      <c r="E311" s="109"/>
      <c r="F311" s="109"/>
      <c r="G311" s="109"/>
    </row>
    <row r="312" spans="3:7" x14ac:dyDescent="0.25">
      <c r="C312" s="109"/>
      <c r="D312" s="109"/>
      <c r="E312" s="109"/>
      <c r="F312" s="109"/>
      <c r="G312" s="109"/>
    </row>
    <row r="313" spans="3:7" x14ac:dyDescent="0.25">
      <c r="C313" s="109"/>
      <c r="D313" s="109"/>
      <c r="E313" s="109"/>
      <c r="F313" s="109"/>
      <c r="G313" s="109"/>
    </row>
    <row r="314" spans="3:7" x14ac:dyDescent="0.25">
      <c r="C314" s="109"/>
      <c r="D314" s="109"/>
      <c r="E314" s="109"/>
      <c r="F314" s="109"/>
      <c r="G314" s="109"/>
    </row>
    <row r="315" spans="3:7" x14ac:dyDescent="0.25">
      <c r="C315" s="109"/>
      <c r="D315" s="109"/>
      <c r="E315" s="109"/>
      <c r="F315" s="109"/>
      <c r="G315" s="109"/>
    </row>
    <row r="316" spans="3:7" x14ac:dyDescent="0.25">
      <c r="C316" s="109"/>
      <c r="D316" s="109"/>
      <c r="E316" s="109"/>
      <c r="F316" s="109"/>
      <c r="G316" s="109"/>
    </row>
    <row r="317" spans="3:7" x14ac:dyDescent="0.25">
      <c r="C317" s="109"/>
      <c r="D317" s="109"/>
      <c r="E317" s="109"/>
      <c r="F317" s="109"/>
      <c r="G317" s="109"/>
    </row>
    <row r="318" spans="3:7" x14ac:dyDescent="0.25">
      <c r="C318" s="109"/>
      <c r="D318" s="109"/>
      <c r="E318" s="109"/>
      <c r="F318" s="109"/>
      <c r="G318" s="109"/>
    </row>
    <row r="319" spans="3:7" x14ac:dyDescent="0.25">
      <c r="C319" s="109"/>
      <c r="D319" s="109"/>
      <c r="E319" s="109"/>
      <c r="F319" s="109"/>
      <c r="G319" s="109"/>
    </row>
    <row r="320" spans="3:7" x14ac:dyDescent="0.25">
      <c r="C320" s="109"/>
      <c r="D320" s="109"/>
      <c r="E320" s="109"/>
      <c r="F320" s="109"/>
      <c r="G320" s="109"/>
    </row>
    <row r="321" spans="3:7" x14ac:dyDescent="0.25">
      <c r="C321" s="109"/>
      <c r="D321" s="109"/>
      <c r="E321" s="109"/>
      <c r="F321" s="109"/>
      <c r="G321" s="109"/>
    </row>
    <row r="322" spans="3:7" x14ac:dyDescent="0.25">
      <c r="C322" s="109"/>
      <c r="D322" s="109"/>
      <c r="E322" s="109"/>
      <c r="F322" s="109"/>
      <c r="G322" s="109"/>
    </row>
    <row r="323" spans="3:7" x14ac:dyDescent="0.25">
      <c r="C323" s="109"/>
      <c r="D323" s="109"/>
      <c r="E323" s="109"/>
      <c r="F323" s="109"/>
      <c r="G323" s="109"/>
    </row>
    <row r="324" spans="3:7" x14ac:dyDescent="0.25">
      <c r="C324" s="109"/>
      <c r="D324" s="109"/>
      <c r="E324" s="109"/>
      <c r="F324" s="109"/>
      <c r="G324" s="109"/>
    </row>
    <row r="325" spans="3:7" x14ac:dyDescent="0.25">
      <c r="C325" s="109"/>
      <c r="D325" s="109"/>
      <c r="E325" s="109"/>
      <c r="F325" s="109"/>
      <c r="G325" s="109"/>
    </row>
    <row r="326" spans="3:7" x14ac:dyDescent="0.25">
      <c r="C326" s="109"/>
      <c r="D326" s="109"/>
      <c r="E326" s="109"/>
      <c r="F326" s="109"/>
      <c r="G326" s="109"/>
    </row>
    <row r="327" spans="3:7" x14ac:dyDescent="0.25">
      <c r="C327" s="109"/>
      <c r="D327" s="109"/>
      <c r="E327" s="109"/>
      <c r="F327" s="109"/>
      <c r="G327" s="109"/>
    </row>
    <row r="328" spans="3:7" x14ac:dyDescent="0.25">
      <c r="C328" s="109"/>
      <c r="D328" s="109"/>
      <c r="E328" s="109"/>
      <c r="F328" s="109"/>
      <c r="G328" s="109"/>
    </row>
    <row r="329" spans="3:7" x14ac:dyDescent="0.25">
      <c r="C329" s="109"/>
      <c r="D329" s="109"/>
      <c r="E329" s="109"/>
      <c r="F329" s="109"/>
      <c r="G329" s="109"/>
    </row>
    <row r="330" spans="3:7" x14ac:dyDescent="0.25">
      <c r="C330" s="109"/>
      <c r="D330" s="109"/>
      <c r="E330" s="109"/>
      <c r="F330" s="109"/>
      <c r="G330" s="109"/>
    </row>
    <row r="331" spans="3:7" x14ac:dyDescent="0.25">
      <c r="C331" s="109"/>
      <c r="D331" s="109"/>
      <c r="E331" s="109"/>
      <c r="F331" s="109"/>
      <c r="G331" s="109"/>
    </row>
    <row r="332" spans="3:7" x14ac:dyDescent="0.25">
      <c r="C332" s="109"/>
      <c r="D332" s="109"/>
      <c r="E332" s="109"/>
      <c r="F332" s="109"/>
      <c r="G332" s="109"/>
    </row>
    <row r="333" spans="3:7" x14ac:dyDescent="0.25">
      <c r="C333" s="109"/>
      <c r="D333" s="109"/>
      <c r="E333" s="109"/>
      <c r="F333" s="109"/>
      <c r="G333" s="109"/>
    </row>
    <row r="334" spans="3:7" x14ac:dyDescent="0.25">
      <c r="C334" s="109"/>
      <c r="D334" s="109"/>
      <c r="E334" s="109"/>
      <c r="F334" s="109"/>
      <c r="G334" s="109"/>
    </row>
    <row r="335" spans="3:7" x14ac:dyDescent="0.25">
      <c r="C335" s="109"/>
      <c r="D335" s="109"/>
      <c r="E335" s="109"/>
      <c r="F335" s="109"/>
      <c r="G335" s="109"/>
    </row>
    <row r="336" spans="3:7" x14ac:dyDescent="0.25">
      <c r="C336" s="109"/>
      <c r="D336" s="109"/>
      <c r="E336" s="109"/>
      <c r="F336" s="109"/>
      <c r="G336" s="109"/>
    </row>
    <row r="337" spans="3:7" x14ac:dyDescent="0.25">
      <c r="C337" s="109"/>
      <c r="D337" s="109"/>
      <c r="E337" s="109"/>
      <c r="F337" s="109"/>
      <c r="G337" s="109"/>
    </row>
    <row r="338" spans="3:7" x14ac:dyDescent="0.25">
      <c r="C338" s="109"/>
      <c r="D338" s="109"/>
      <c r="E338" s="109"/>
      <c r="F338" s="109"/>
      <c r="G338" s="109"/>
    </row>
    <row r="339" spans="3:7" x14ac:dyDescent="0.25">
      <c r="C339" s="109"/>
      <c r="D339" s="109"/>
      <c r="E339" s="109"/>
      <c r="F339" s="109"/>
      <c r="G339" s="109"/>
    </row>
    <row r="340" spans="3:7" x14ac:dyDescent="0.25">
      <c r="C340" s="109"/>
      <c r="D340" s="109"/>
      <c r="E340" s="109"/>
      <c r="F340" s="109"/>
      <c r="G340" s="109"/>
    </row>
    <row r="341" spans="3:7" x14ac:dyDescent="0.25">
      <c r="C341" s="109"/>
      <c r="D341" s="109"/>
      <c r="E341" s="109"/>
      <c r="F341" s="109"/>
      <c r="G341" s="109"/>
    </row>
    <row r="342" spans="3:7" x14ac:dyDescent="0.25">
      <c r="C342" s="109"/>
      <c r="D342" s="109"/>
      <c r="E342" s="109"/>
      <c r="F342" s="109"/>
      <c r="G342" s="109"/>
    </row>
    <row r="343" spans="3:7" x14ac:dyDescent="0.25">
      <c r="C343" s="109"/>
      <c r="D343" s="109"/>
      <c r="E343" s="109"/>
      <c r="F343" s="109"/>
      <c r="G343" s="109"/>
    </row>
    <row r="344" spans="3:7" x14ac:dyDescent="0.25">
      <c r="C344" s="109"/>
      <c r="D344" s="109"/>
      <c r="E344" s="109"/>
      <c r="F344" s="109"/>
      <c r="G344" s="109"/>
    </row>
    <row r="345" spans="3:7" x14ac:dyDescent="0.25">
      <c r="C345" s="109"/>
      <c r="D345" s="109"/>
      <c r="E345" s="109"/>
      <c r="F345" s="109"/>
      <c r="G345" s="109"/>
    </row>
    <row r="346" spans="3:7" x14ac:dyDescent="0.25">
      <c r="C346" s="109"/>
      <c r="D346" s="109"/>
      <c r="E346" s="109"/>
      <c r="F346" s="109"/>
      <c r="G346" s="109"/>
    </row>
    <row r="347" spans="3:7" x14ac:dyDescent="0.25">
      <c r="C347" s="109"/>
      <c r="D347" s="109"/>
      <c r="E347" s="109"/>
      <c r="F347" s="109"/>
      <c r="G347" s="109"/>
    </row>
    <row r="348" spans="3:7" x14ac:dyDescent="0.25">
      <c r="C348" s="109"/>
      <c r="D348" s="109"/>
      <c r="E348" s="109"/>
      <c r="F348" s="109"/>
      <c r="G348" s="109"/>
    </row>
    <row r="349" spans="3:7" x14ac:dyDescent="0.25">
      <c r="C349" s="109"/>
      <c r="D349" s="109"/>
      <c r="E349" s="109"/>
      <c r="F349" s="109"/>
      <c r="G349" s="109"/>
    </row>
    <row r="350" spans="3:7" x14ac:dyDescent="0.25">
      <c r="C350" s="109"/>
      <c r="D350" s="109"/>
      <c r="E350" s="109"/>
      <c r="F350" s="109"/>
      <c r="G350" s="109"/>
    </row>
    <row r="351" spans="3:7" x14ac:dyDescent="0.25">
      <c r="C351" s="109"/>
      <c r="D351" s="109"/>
      <c r="E351" s="109"/>
      <c r="F351" s="109"/>
      <c r="G351" s="109"/>
    </row>
    <row r="352" spans="3:7" x14ac:dyDescent="0.25">
      <c r="C352" s="109"/>
      <c r="D352" s="109"/>
      <c r="E352" s="109"/>
      <c r="F352" s="109"/>
      <c r="G352" s="109"/>
    </row>
    <row r="353" spans="3:7" x14ac:dyDescent="0.25">
      <c r="C353" s="109"/>
      <c r="D353" s="109"/>
      <c r="E353" s="109"/>
      <c r="F353" s="109"/>
      <c r="G353" s="109"/>
    </row>
    <row r="354" spans="3:7" x14ac:dyDescent="0.25">
      <c r="C354" s="109"/>
      <c r="D354" s="109"/>
      <c r="E354" s="109"/>
      <c r="F354" s="109"/>
      <c r="G354" s="109"/>
    </row>
    <row r="355" spans="3:7" x14ac:dyDescent="0.25">
      <c r="C355" s="109"/>
      <c r="D355" s="109"/>
      <c r="E355" s="109"/>
      <c r="F355" s="109"/>
      <c r="G355" s="109"/>
    </row>
    <row r="356" spans="3:7" x14ac:dyDescent="0.25">
      <c r="C356" s="109"/>
      <c r="D356" s="109"/>
      <c r="E356" s="109"/>
      <c r="F356" s="109"/>
      <c r="G356" s="10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6">
    <tabColor theme="7" tint="0.59999389629810485"/>
  </sheetPr>
  <dimension ref="A1:DP356"/>
  <sheetViews>
    <sheetView zoomScale="61" workbookViewId="0"/>
  </sheetViews>
  <sheetFormatPr defaultRowHeight="15" x14ac:dyDescent="0.25"/>
  <cols>
    <col min="1" max="1" width="6.42578125" bestFit="1" customWidth="1"/>
    <col min="2" max="2" width="13.7109375" bestFit="1" customWidth="1"/>
    <col min="3" max="3" width="10.140625" bestFit="1" customWidth="1"/>
    <col min="4" max="4" width="6.42578125" bestFit="1" customWidth="1"/>
    <col min="5" max="5" width="9.5703125" bestFit="1" customWidth="1"/>
    <col min="6" max="6" width="30" bestFit="1" customWidth="1"/>
    <col min="7" max="7" width="6.140625" bestFit="1" customWidth="1"/>
    <col min="8" max="8" width="25.7109375" bestFit="1" customWidth="1"/>
    <col min="9" max="9" width="25.140625" bestFit="1" customWidth="1"/>
    <col min="10" max="15" width="11.85546875" bestFit="1" customWidth="1"/>
    <col min="16" max="16" width="11.85546875" customWidth="1"/>
    <col min="17" max="122" width="11.85546875" bestFit="1" customWidth="1"/>
    <col min="123" max="125" width="9.85546875" bestFit="1" customWidth="1"/>
  </cols>
  <sheetData>
    <row r="1" spans="1:120" x14ac:dyDescent="0.2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  <c r="G1" t="s">
        <v>126</v>
      </c>
      <c r="H1" t="s">
        <v>127</v>
      </c>
      <c r="I1" t="s">
        <v>128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0" x14ac:dyDescent="0.25">
      <c r="A2" t="s">
        <v>129</v>
      </c>
      <c r="B2" t="s">
        <v>130</v>
      </c>
      <c r="C2" t="s">
        <v>74</v>
      </c>
      <c r="D2" t="s">
        <v>132</v>
      </c>
      <c r="E2">
        <v>5</v>
      </c>
      <c r="F2" t="s">
        <v>133</v>
      </c>
      <c r="G2" t="s">
        <v>134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402.49696949999998</v>
      </c>
      <c r="AK2">
        <v>405.01407499999999</v>
      </c>
      <c r="AL2">
        <v>407.51159899999999</v>
      </c>
      <c r="AM2">
        <v>409.99876399999999</v>
      </c>
      <c r="AN2">
        <v>412.48082249999999</v>
      </c>
      <c r="AO2">
        <v>414.95147750000001</v>
      </c>
      <c r="AP2">
        <v>417.35281900000001</v>
      </c>
      <c r="AQ2">
        <v>419.670749</v>
      </c>
      <c r="AR2">
        <v>421.96268500000002</v>
      </c>
      <c r="AS2">
        <v>424.16103399999997</v>
      </c>
      <c r="AT2">
        <v>426.30282449999999</v>
      </c>
      <c r="AU2">
        <v>428.34195999999997</v>
      </c>
      <c r="AV2">
        <v>430.33952399999998</v>
      </c>
      <c r="AW2">
        <v>432.2655805</v>
      </c>
      <c r="AX2">
        <v>434.142</v>
      </c>
      <c r="AY2">
        <v>435.99963050000002</v>
      </c>
      <c r="AZ2">
        <v>437.72991949999999</v>
      </c>
      <c r="BA2">
        <v>439.404628</v>
      </c>
      <c r="BB2">
        <v>440.971585</v>
      </c>
      <c r="BC2">
        <v>442.44696299999998</v>
      </c>
      <c r="BD2">
        <v>443.85416099999998</v>
      </c>
      <c r="BE2">
        <v>445.17890349999999</v>
      </c>
      <c r="BF2">
        <v>446.42558250000002</v>
      </c>
      <c r="BG2">
        <v>447.59365550000001</v>
      </c>
      <c r="BH2">
        <v>448.68376749999999</v>
      </c>
      <c r="BI2">
        <v>449.69492350000002</v>
      </c>
      <c r="BJ2">
        <v>450.6227495</v>
      </c>
      <c r="BK2">
        <v>451.4789035</v>
      </c>
      <c r="BL2">
        <v>452.24651799999998</v>
      </c>
      <c r="BM2">
        <v>452.9310595</v>
      </c>
      <c r="BN2">
        <v>453.55159800000001</v>
      </c>
      <c r="BO2">
        <v>454.10248200000001</v>
      </c>
      <c r="BP2">
        <v>454.58585499999998</v>
      </c>
      <c r="BQ2">
        <v>454.99190199999998</v>
      </c>
      <c r="BR2">
        <v>455.31126899999998</v>
      </c>
      <c r="BS2">
        <v>455.572385</v>
      </c>
      <c r="BT2">
        <v>455.77294949999998</v>
      </c>
      <c r="BU2">
        <v>455.88278150000002</v>
      </c>
      <c r="BV2">
        <v>455.93758300000002</v>
      </c>
      <c r="BW2">
        <v>455.9403125</v>
      </c>
      <c r="BX2">
        <v>455.895805</v>
      </c>
      <c r="BY2">
        <v>455.84982650000001</v>
      </c>
      <c r="BZ2">
        <v>455.75862899999998</v>
      </c>
      <c r="CA2">
        <v>455.61865</v>
      </c>
      <c r="CB2">
        <v>455.43007599999999</v>
      </c>
      <c r="CC2">
        <v>455.15991700000001</v>
      </c>
      <c r="CD2">
        <v>454.818804</v>
      </c>
      <c r="CE2">
        <v>454.43947450000002</v>
      </c>
      <c r="CF2">
        <v>454.05841550000002</v>
      </c>
      <c r="CG2">
        <v>453.66540400000002</v>
      </c>
      <c r="CH2">
        <v>453.23869500000001</v>
      </c>
      <c r="CI2">
        <v>452.78030150000001</v>
      </c>
      <c r="CJ2">
        <v>452.29598449999997</v>
      </c>
      <c r="CK2">
        <v>451.78015149999999</v>
      </c>
      <c r="CL2">
        <v>451.2172655</v>
      </c>
      <c r="CM2">
        <v>450.6335325</v>
      </c>
      <c r="CN2">
        <v>449.98414300000002</v>
      </c>
      <c r="CO2">
        <v>449.28477450000003</v>
      </c>
      <c r="CP2">
        <v>448.53175099999999</v>
      </c>
      <c r="CQ2">
        <v>447.72807849999998</v>
      </c>
      <c r="CR2">
        <v>446.87242550000002</v>
      </c>
      <c r="CS2">
        <v>445.96906100000001</v>
      </c>
      <c r="CT2">
        <v>445.01194199999998</v>
      </c>
      <c r="CU2">
        <v>443.99976249999997</v>
      </c>
      <c r="CV2">
        <v>442.94513949999998</v>
      </c>
      <c r="CW2">
        <v>441.79216500000001</v>
      </c>
      <c r="CX2">
        <v>440.60638649999999</v>
      </c>
      <c r="CY2">
        <v>439.47160350000001</v>
      </c>
      <c r="CZ2">
        <v>438.31701750000002</v>
      </c>
      <c r="DA2">
        <v>437.09217200000001</v>
      </c>
      <c r="DB2">
        <v>435.7586665</v>
      </c>
      <c r="DC2">
        <v>434.50679000000002</v>
      </c>
      <c r="DD2">
        <v>433.2544335</v>
      </c>
      <c r="DE2">
        <v>431.98422199999999</v>
      </c>
      <c r="DF2">
        <v>430.69198</v>
      </c>
      <c r="DG2">
        <v>429.38488599999999</v>
      </c>
      <c r="DH2">
        <v>428.12227849999999</v>
      </c>
      <c r="DI2">
        <v>426.90826800000002</v>
      </c>
      <c r="DJ2">
        <v>425.69416749999999</v>
      </c>
      <c r="DK2">
        <v>424.52695199999999</v>
      </c>
      <c r="DL2">
        <v>423.28756600000003</v>
      </c>
      <c r="DM2">
        <v>422.02090349999997</v>
      </c>
      <c r="DN2">
        <v>420.90393449999999</v>
      </c>
      <c r="DO2">
        <v>419.81163900000001</v>
      </c>
      <c r="DP2">
        <v>418.64343050000002</v>
      </c>
    </row>
    <row r="3" spans="1:120" x14ac:dyDescent="0.25">
      <c r="A3" t="s">
        <v>129</v>
      </c>
      <c r="B3" t="s">
        <v>130</v>
      </c>
      <c r="C3" t="s">
        <v>74</v>
      </c>
      <c r="D3" t="s">
        <v>132</v>
      </c>
      <c r="E3">
        <v>5</v>
      </c>
      <c r="F3" t="s">
        <v>135</v>
      </c>
      <c r="G3" t="s">
        <v>136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0.91381499499999996</v>
      </c>
      <c r="AJ3">
        <v>0.92838758300000002</v>
      </c>
      <c r="AK3">
        <v>0.93988008300000003</v>
      </c>
      <c r="AL3">
        <v>0.95293607400000002</v>
      </c>
      <c r="AM3">
        <v>0.96291360299999995</v>
      </c>
      <c r="AN3">
        <v>0.98036105399999995</v>
      </c>
      <c r="AO3">
        <v>1.003916515</v>
      </c>
      <c r="AP3">
        <v>1.0297872699999999</v>
      </c>
      <c r="AQ3">
        <v>1.0498252400000001</v>
      </c>
      <c r="AR3">
        <v>1.0737431420000001</v>
      </c>
      <c r="AS3" s="109">
        <v>1.0904710049999999</v>
      </c>
      <c r="AT3" s="109">
        <v>1.1103120049999999</v>
      </c>
      <c r="AU3">
        <v>1.1296784259999999</v>
      </c>
      <c r="AV3">
        <v>1.1470145439999999</v>
      </c>
      <c r="AW3">
        <v>1.1606920439999999</v>
      </c>
      <c r="AX3" s="109">
        <v>1.1738763480000001</v>
      </c>
      <c r="AY3" s="109">
        <v>1.1852234070000001</v>
      </c>
      <c r="AZ3">
        <v>1.1988943089999999</v>
      </c>
      <c r="BA3">
        <v>1.2161704170000001</v>
      </c>
      <c r="BB3">
        <v>1.2356079170000001</v>
      </c>
      <c r="BC3">
        <v>1.251985015</v>
      </c>
      <c r="BD3">
        <v>1.269919877</v>
      </c>
      <c r="BE3">
        <v>1.283298319</v>
      </c>
      <c r="BF3">
        <v>1.293534564</v>
      </c>
      <c r="BG3">
        <v>1.3031115639999999</v>
      </c>
      <c r="BH3">
        <v>1.311289623</v>
      </c>
      <c r="BI3">
        <v>1.3163989460000001</v>
      </c>
      <c r="BJ3">
        <v>1.318492475</v>
      </c>
      <c r="BK3">
        <v>1.325105475</v>
      </c>
      <c r="BL3">
        <v>1.329918583</v>
      </c>
      <c r="BM3">
        <v>1.3352725830000001</v>
      </c>
      <c r="BN3">
        <v>1.344360083</v>
      </c>
      <c r="BO3">
        <v>1.3545560830000001</v>
      </c>
      <c r="BP3">
        <v>1.360852221</v>
      </c>
      <c r="BQ3">
        <v>1.3632482210000001</v>
      </c>
      <c r="BR3">
        <v>1.362455221</v>
      </c>
      <c r="BS3">
        <v>1.360171799</v>
      </c>
      <c r="BT3">
        <v>1.358543681</v>
      </c>
      <c r="BU3">
        <v>1.355796789</v>
      </c>
      <c r="BV3">
        <v>1.356284789</v>
      </c>
      <c r="BW3">
        <v>1.358489721</v>
      </c>
      <c r="BX3">
        <v>1.3612352210000001</v>
      </c>
      <c r="BY3">
        <v>1.364072838</v>
      </c>
      <c r="BZ3">
        <v>1.3663323380000001</v>
      </c>
      <c r="CA3">
        <v>1.3679640340000001</v>
      </c>
      <c r="CB3">
        <v>1.3658366420000001</v>
      </c>
      <c r="CC3">
        <v>1.359707642</v>
      </c>
      <c r="CD3">
        <v>1.3536927889999999</v>
      </c>
      <c r="CE3">
        <v>1.3500707890000001</v>
      </c>
      <c r="CF3">
        <v>1.346886936</v>
      </c>
      <c r="CG3">
        <v>1.3445320439999999</v>
      </c>
      <c r="CH3">
        <v>1.3442315439999999</v>
      </c>
      <c r="CI3">
        <v>1.345856985</v>
      </c>
      <c r="CJ3">
        <v>1.3479769850000001</v>
      </c>
      <c r="CK3">
        <v>1.347745985</v>
      </c>
      <c r="CL3">
        <v>1.344988485</v>
      </c>
      <c r="CM3">
        <v>1.3401624169999999</v>
      </c>
      <c r="CN3">
        <v>1.335101917</v>
      </c>
      <c r="CO3">
        <v>1.3301494169999999</v>
      </c>
      <c r="CP3">
        <v>1.3226174070000001</v>
      </c>
      <c r="CQ3">
        <v>1.3143958680000001</v>
      </c>
      <c r="CR3">
        <v>1.307922485</v>
      </c>
      <c r="CS3">
        <v>1.3028944849999999</v>
      </c>
      <c r="CT3">
        <v>1.297780809</v>
      </c>
      <c r="CU3">
        <v>1.292773897</v>
      </c>
      <c r="CV3">
        <v>1.2907708579999999</v>
      </c>
      <c r="CW3">
        <v>1.2868408579999999</v>
      </c>
      <c r="CX3">
        <v>1.2811613580000001</v>
      </c>
      <c r="CY3">
        <v>1.2727513580000001</v>
      </c>
      <c r="CZ3">
        <v>1.2635488580000001</v>
      </c>
      <c r="DA3">
        <v>1.255432299</v>
      </c>
      <c r="DB3">
        <v>1.248928711</v>
      </c>
      <c r="DC3">
        <v>1.2431642110000001</v>
      </c>
      <c r="DD3">
        <v>1.236559564</v>
      </c>
      <c r="DE3">
        <v>1.231028064</v>
      </c>
      <c r="DF3">
        <v>1.2290765640000001</v>
      </c>
      <c r="DG3">
        <v>1.2255176720000001</v>
      </c>
      <c r="DH3">
        <v>1.2225631720000001</v>
      </c>
      <c r="DI3">
        <v>1.2178361419999999</v>
      </c>
      <c r="DJ3">
        <v>1.211858603</v>
      </c>
      <c r="DK3">
        <v>1.2023407209999999</v>
      </c>
      <c r="DL3">
        <v>1.193554907</v>
      </c>
      <c r="DM3">
        <v>1.1827364069999999</v>
      </c>
      <c r="DN3">
        <v>1.1729079069999999</v>
      </c>
      <c r="DO3">
        <v>1.1658369070000001</v>
      </c>
      <c r="DP3">
        <v>1.1624999069999999</v>
      </c>
    </row>
    <row r="4" spans="1:120" x14ac:dyDescent="0.25">
      <c r="A4" t="s">
        <v>129</v>
      </c>
      <c r="B4" t="s">
        <v>130</v>
      </c>
      <c r="C4" t="s">
        <v>74</v>
      </c>
      <c r="D4" t="s">
        <v>132</v>
      </c>
      <c r="E4">
        <v>17</v>
      </c>
      <c r="F4" t="s">
        <v>133</v>
      </c>
      <c r="G4" t="s">
        <v>134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402.57269070000001</v>
      </c>
      <c r="AK4">
        <v>405.16172699999998</v>
      </c>
      <c r="AL4">
        <v>407.72491230000003</v>
      </c>
      <c r="AM4">
        <v>410.2750762</v>
      </c>
      <c r="AN4">
        <v>412.81130439999998</v>
      </c>
      <c r="AO4">
        <v>415.33162349999998</v>
      </c>
      <c r="AP4">
        <v>417.76422439999999</v>
      </c>
      <c r="AQ4">
        <v>420.16160450000001</v>
      </c>
      <c r="AR4">
        <v>422.48596680000003</v>
      </c>
      <c r="AS4">
        <v>424.73880780000002</v>
      </c>
      <c r="AT4">
        <v>426.90403079999999</v>
      </c>
      <c r="AU4">
        <v>429.02774319999997</v>
      </c>
      <c r="AV4">
        <v>431.07394160000001</v>
      </c>
      <c r="AW4">
        <v>433.11724629999998</v>
      </c>
      <c r="AX4">
        <v>435.0823135</v>
      </c>
      <c r="AY4">
        <v>436.96393080000001</v>
      </c>
      <c r="AZ4">
        <v>438.75159669999999</v>
      </c>
      <c r="BA4">
        <v>440.45127869999999</v>
      </c>
      <c r="BB4">
        <v>442.07625039999999</v>
      </c>
      <c r="BC4">
        <v>443.6427693</v>
      </c>
      <c r="BD4">
        <v>445.12637330000001</v>
      </c>
      <c r="BE4">
        <v>446.54022120000002</v>
      </c>
      <c r="BF4">
        <v>447.89114230000001</v>
      </c>
      <c r="BG4">
        <v>449.1290937</v>
      </c>
      <c r="BH4">
        <v>450.27469209999998</v>
      </c>
      <c r="BI4">
        <v>451.34660109999999</v>
      </c>
      <c r="BJ4">
        <v>452.38371489999997</v>
      </c>
      <c r="BK4">
        <v>453.34951910000001</v>
      </c>
      <c r="BL4">
        <v>454.21182679999998</v>
      </c>
      <c r="BM4">
        <v>454.98936709999998</v>
      </c>
      <c r="BN4">
        <v>455.68588940000001</v>
      </c>
      <c r="BO4">
        <v>456.30918220000001</v>
      </c>
      <c r="BP4">
        <v>456.8622494</v>
      </c>
      <c r="BQ4">
        <v>457.34319929999998</v>
      </c>
      <c r="BR4">
        <v>457.74810650000001</v>
      </c>
      <c r="BS4">
        <v>458.06222930000001</v>
      </c>
      <c r="BT4">
        <v>458.29716710000002</v>
      </c>
      <c r="BU4">
        <v>458.53662850000001</v>
      </c>
      <c r="BV4">
        <v>458.70931039999999</v>
      </c>
      <c r="BW4">
        <v>458.80920520000001</v>
      </c>
      <c r="BX4">
        <v>458.86049639999999</v>
      </c>
      <c r="BY4">
        <v>458.87563390000003</v>
      </c>
      <c r="BZ4">
        <v>458.81264399999998</v>
      </c>
      <c r="CA4">
        <v>458.7131028</v>
      </c>
      <c r="CB4">
        <v>458.5974726</v>
      </c>
      <c r="CC4">
        <v>458.41131569999999</v>
      </c>
      <c r="CD4">
        <v>458.18716740000002</v>
      </c>
      <c r="CE4">
        <v>457.92492279999999</v>
      </c>
      <c r="CF4">
        <v>457.61563899999999</v>
      </c>
      <c r="CG4">
        <v>457.26934519999998</v>
      </c>
      <c r="CH4">
        <v>456.88000290000002</v>
      </c>
      <c r="CI4">
        <v>456.44178210000001</v>
      </c>
      <c r="CJ4">
        <v>455.97492579999999</v>
      </c>
      <c r="CK4">
        <v>455.47661019999998</v>
      </c>
      <c r="CL4">
        <v>454.96041129999998</v>
      </c>
      <c r="CM4">
        <v>454.3922948</v>
      </c>
      <c r="CN4">
        <v>453.80999439999999</v>
      </c>
      <c r="CO4">
        <v>453.15120089999999</v>
      </c>
      <c r="CP4">
        <v>452.4332958</v>
      </c>
      <c r="CQ4">
        <v>451.63024539999998</v>
      </c>
      <c r="CR4">
        <v>450.83218470000003</v>
      </c>
      <c r="CS4">
        <v>449.95520440000001</v>
      </c>
      <c r="CT4">
        <v>449.0235606</v>
      </c>
      <c r="CU4">
        <v>448.04998590000002</v>
      </c>
      <c r="CV4">
        <v>447.00693330000001</v>
      </c>
      <c r="CW4">
        <v>445.93243139999998</v>
      </c>
      <c r="CX4">
        <v>444.81869440000003</v>
      </c>
      <c r="CY4">
        <v>443.63040119999999</v>
      </c>
      <c r="CZ4">
        <v>442.40153529999998</v>
      </c>
      <c r="DA4">
        <v>441.10041260000003</v>
      </c>
      <c r="DB4">
        <v>439.88258639999998</v>
      </c>
      <c r="DC4">
        <v>438.58626850000002</v>
      </c>
      <c r="DD4">
        <v>437.31493139999998</v>
      </c>
      <c r="DE4">
        <v>436.00875710000003</v>
      </c>
      <c r="DF4">
        <v>434.58098519999999</v>
      </c>
      <c r="DG4">
        <v>433.2490717</v>
      </c>
      <c r="DH4">
        <v>431.986695</v>
      </c>
      <c r="DI4">
        <v>430.76040719999997</v>
      </c>
      <c r="DJ4">
        <v>429.49024159999999</v>
      </c>
      <c r="DK4">
        <v>428.29930789999997</v>
      </c>
      <c r="DL4">
        <v>427.09406799999999</v>
      </c>
      <c r="DM4">
        <v>425.76410390000001</v>
      </c>
      <c r="DN4">
        <v>424.53424749999999</v>
      </c>
      <c r="DO4">
        <v>423.44145250000003</v>
      </c>
      <c r="DP4">
        <v>422.25770410000001</v>
      </c>
    </row>
    <row r="5" spans="1:120" x14ac:dyDescent="0.25">
      <c r="A5" t="s">
        <v>129</v>
      </c>
      <c r="B5" t="s">
        <v>130</v>
      </c>
      <c r="C5" t="s">
        <v>74</v>
      </c>
      <c r="D5" t="s">
        <v>132</v>
      </c>
      <c r="E5">
        <v>17</v>
      </c>
      <c r="F5" t="s">
        <v>135</v>
      </c>
      <c r="G5" t="s">
        <v>136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1.001823785</v>
      </c>
      <c r="AJ5">
        <v>1.0129449500000001</v>
      </c>
      <c r="AK5">
        <v>1.029597981</v>
      </c>
      <c r="AL5">
        <v>1.0443485850000001</v>
      </c>
      <c r="AM5">
        <v>1.059452311</v>
      </c>
      <c r="AN5">
        <v>1.0771690169999999</v>
      </c>
      <c r="AO5">
        <v>1.1022622639999999</v>
      </c>
      <c r="AP5">
        <v>1.130820897</v>
      </c>
      <c r="AQ5">
        <v>1.1600373829999999</v>
      </c>
      <c r="AR5">
        <v>1.183402815</v>
      </c>
      <c r="AS5">
        <v>1.2087242929999999</v>
      </c>
      <c r="AT5">
        <v>1.227451085</v>
      </c>
      <c r="AU5">
        <v>1.246981377</v>
      </c>
      <c r="AV5">
        <v>1.265961119</v>
      </c>
      <c r="AW5">
        <v>1.2804123380000001</v>
      </c>
      <c r="AX5">
        <v>1.2990897850000001</v>
      </c>
      <c r="AY5">
        <v>1.3159567809999999</v>
      </c>
      <c r="AZ5">
        <v>1.3327333560000001</v>
      </c>
      <c r="BA5">
        <v>1.354576877</v>
      </c>
      <c r="BB5">
        <v>1.376830005</v>
      </c>
      <c r="BC5">
        <v>1.397428844</v>
      </c>
      <c r="BD5">
        <v>1.419811607</v>
      </c>
      <c r="BE5">
        <v>1.437762446</v>
      </c>
      <c r="BF5">
        <v>1.451407728</v>
      </c>
      <c r="BG5">
        <v>1.460189162</v>
      </c>
      <c r="BH5">
        <v>1.4730630739999999</v>
      </c>
      <c r="BI5">
        <v>1.479096875</v>
      </c>
      <c r="BJ5">
        <v>1.4820086969999999</v>
      </c>
      <c r="BK5">
        <v>1.488179897</v>
      </c>
      <c r="BL5">
        <v>1.4971987090000001</v>
      </c>
      <c r="BM5">
        <v>1.5077638929999999</v>
      </c>
      <c r="BN5">
        <v>1.5204987700000001</v>
      </c>
      <c r="BO5">
        <v>1.530071301</v>
      </c>
      <c r="BP5">
        <v>1.537695534</v>
      </c>
      <c r="BQ5">
        <v>1.54237946</v>
      </c>
      <c r="BR5">
        <v>1.542667368</v>
      </c>
      <c r="BS5">
        <v>1.5407945970000001</v>
      </c>
      <c r="BT5">
        <v>1.5407933009999999</v>
      </c>
      <c r="BU5">
        <v>1.539919501</v>
      </c>
      <c r="BV5">
        <v>1.5401611850000001</v>
      </c>
      <c r="BW5">
        <v>1.5435185600000001</v>
      </c>
      <c r="BX5">
        <v>1.5479497600000001</v>
      </c>
      <c r="BY5">
        <v>1.551410226</v>
      </c>
      <c r="BZ5">
        <v>1.5535424929999999</v>
      </c>
      <c r="CA5">
        <v>1.5533851620000001</v>
      </c>
      <c r="CB5">
        <v>1.5502911260000001</v>
      </c>
      <c r="CC5">
        <v>1.5482520769999999</v>
      </c>
      <c r="CD5">
        <v>1.54628846</v>
      </c>
      <c r="CE5">
        <v>1.54277566</v>
      </c>
      <c r="CF5">
        <v>1.5392377260000001</v>
      </c>
      <c r="CG5">
        <v>1.535456385</v>
      </c>
      <c r="CH5">
        <v>1.5347182189999999</v>
      </c>
      <c r="CI5">
        <v>1.536921668</v>
      </c>
      <c r="CJ5">
        <v>1.539030146</v>
      </c>
      <c r="CK5">
        <v>1.537147346</v>
      </c>
      <c r="CL5">
        <v>1.532382879</v>
      </c>
      <c r="CM5">
        <v>1.525510779</v>
      </c>
      <c r="CN5">
        <v>1.52024314</v>
      </c>
      <c r="CO5">
        <v>1.5152233399999999</v>
      </c>
      <c r="CP5">
        <v>1.50927404</v>
      </c>
      <c r="CQ5">
        <v>1.5034272399999999</v>
      </c>
      <c r="CR5">
        <v>1.4969367259999999</v>
      </c>
      <c r="CS5">
        <v>1.490810301</v>
      </c>
      <c r="CT5">
        <v>1.486719726</v>
      </c>
      <c r="CU5">
        <v>1.4834857260000001</v>
      </c>
      <c r="CV5">
        <v>1.4804123259999999</v>
      </c>
      <c r="CW5">
        <v>1.47603854</v>
      </c>
      <c r="CX5">
        <v>1.47079764</v>
      </c>
      <c r="CY5">
        <v>1.4638470400000001</v>
      </c>
      <c r="CZ5">
        <v>1.456415974</v>
      </c>
      <c r="DA5">
        <v>1.446935391</v>
      </c>
      <c r="DB5">
        <v>1.4384304400000001</v>
      </c>
      <c r="DC5">
        <v>1.429629636</v>
      </c>
      <c r="DD5">
        <v>1.420968123</v>
      </c>
      <c r="DE5">
        <v>1.4147521519999999</v>
      </c>
      <c r="DF5">
        <v>1.411167252</v>
      </c>
      <c r="DG5">
        <v>1.4081887280000001</v>
      </c>
      <c r="DH5">
        <v>1.406789581</v>
      </c>
      <c r="DI5">
        <v>1.401939681</v>
      </c>
      <c r="DJ5">
        <v>1.394812752</v>
      </c>
      <c r="DK5">
        <v>1.386227825</v>
      </c>
      <c r="DL5">
        <v>1.375166058</v>
      </c>
      <c r="DM5">
        <v>1.3651911249999999</v>
      </c>
      <c r="DN5">
        <v>1.3575718050000001</v>
      </c>
      <c r="DO5">
        <v>1.351815805</v>
      </c>
      <c r="DP5">
        <v>1.3476392049999999</v>
      </c>
    </row>
    <row r="6" spans="1:120" x14ac:dyDescent="0.25">
      <c r="A6" t="s">
        <v>129</v>
      </c>
      <c r="B6" t="s">
        <v>130</v>
      </c>
      <c r="C6" t="s">
        <v>74</v>
      </c>
      <c r="D6" t="s">
        <v>132</v>
      </c>
      <c r="E6">
        <v>50</v>
      </c>
      <c r="F6" t="s">
        <v>133</v>
      </c>
      <c r="G6" t="s">
        <v>134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402.72116499999998</v>
      </c>
      <c r="AK6">
        <v>405.43856</v>
      </c>
      <c r="AL6">
        <v>408.136235</v>
      </c>
      <c r="AM6">
        <v>410.815045</v>
      </c>
      <c r="AN6">
        <v>413.47358000000003</v>
      </c>
      <c r="AO6">
        <v>416.13619</v>
      </c>
      <c r="AP6">
        <v>418.73769499999997</v>
      </c>
      <c r="AQ6">
        <v>421.30732999999998</v>
      </c>
      <c r="AR6">
        <v>423.79491000000002</v>
      </c>
      <c r="AS6">
        <v>426.20730500000002</v>
      </c>
      <c r="AT6">
        <v>428.54640000000001</v>
      </c>
      <c r="AU6">
        <v>430.83942500000001</v>
      </c>
      <c r="AV6">
        <v>433.11631999999997</v>
      </c>
      <c r="AW6">
        <v>435.34316999999999</v>
      </c>
      <c r="AX6">
        <v>437.543475</v>
      </c>
      <c r="AY6">
        <v>439.70817499999998</v>
      </c>
      <c r="AZ6">
        <v>441.787485</v>
      </c>
      <c r="BA6">
        <v>443.78636</v>
      </c>
      <c r="BB6">
        <v>445.72919000000002</v>
      </c>
      <c r="BC6">
        <v>447.532825</v>
      </c>
      <c r="BD6">
        <v>449.27502500000003</v>
      </c>
      <c r="BE6">
        <v>450.98329000000001</v>
      </c>
      <c r="BF6">
        <v>452.63820500000003</v>
      </c>
      <c r="BG6">
        <v>454.18033500000001</v>
      </c>
      <c r="BH6">
        <v>455.62213500000001</v>
      </c>
      <c r="BI6">
        <v>457.00151499999998</v>
      </c>
      <c r="BJ6">
        <v>458.38937499999997</v>
      </c>
      <c r="BK6">
        <v>459.60854499999999</v>
      </c>
      <c r="BL6">
        <v>460.77541000000002</v>
      </c>
      <c r="BM6">
        <v>461.862345</v>
      </c>
      <c r="BN6">
        <v>462.87880999999999</v>
      </c>
      <c r="BO6">
        <v>463.76396999999997</v>
      </c>
      <c r="BP6">
        <v>464.56402000000003</v>
      </c>
      <c r="BQ6">
        <v>465.30103000000003</v>
      </c>
      <c r="BR6">
        <v>465.95781499999998</v>
      </c>
      <c r="BS6">
        <v>466.56349</v>
      </c>
      <c r="BT6">
        <v>467.142335</v>
      </c>
      <c r="BU6">
        <v>467.65753000000001</v>
      </c>
      <c r="BV6">
        <v>468.10836499999999</v>
      </c>
      <c r="BW6">
        <v>468.46332000000001</v>
      </c>
      <c r="BX6">
        <v>468.75884500000001</v>
      </c>
      <c r="BY6">
        <v>468.99583000000001</v>
      </c>
      <c r="BZ6">
        <v>469.17275999999998</v>
      </c>
      <c r="CA6">
        <v>469.28978499999999</v>
      </c>
      <c r="CB6">
        <v>469.34697499999999</v>
      </c>
      <c r="CC6">
        <v>469.32289500000002</v>
      </c>
      <c r="CD6">
        <v>469.24659000000003</v>
      </c>
      <c r="CE6">
        <v>469.12202000000002</v>
      </c>
      <c r="CF6">
        <v>468.95011499999998</v>
      </c>
      <c r="CG6">
        <v>468.73126500000001</v>
      </c>
      <c r="CH6">
        <v>468.46614</v>
      </c>
      <c r="CI6">
        <v>468.157445</v>
      </c>
      <c r="CJ6">
        <v>467.83179999999999</v>
      </c>
      <c r="CK6">
        <v>467.53377</v>
      </c>
      <c r="CL6">
        <v>467.07145000000003</v>
      </c>
      <c r="CM6">
        <v>466.50162499999999</v>
      </c>
      <c r="CN6">
        <v>465.92385000000002</v>
      </c>
      <c r="CO6">
        <v>465.28257000000002</v>
      </c>
      <c r="CP6">
        <v>464.53147000000001</v>
      </c>
      <c r="CQ6">
        <v>463.71327000000002</v>
      </c>
      <c r="CR6">
        <v>462.82965999999999</v>
      </c>
      <c r="CS6">
        <v>461.930205</v>
      </c>
      <c r="CT6">
        <v>460.96584999999999</v>
      </c>
      <c r="CU6">
        <v>459.98977500000001</v>
      </c>
      <c r="CV6">
        <v>458.95505500000002</v>
      </c>
      <c r="CW6">
        <v>457.88996500000002</v>
      </c>
      <c r="CX6">
        <v>456.878985</v>
      </c>
      <c r="CY6">
        <v>455.86877500000003</v>
      </c>
      <c r="CZ6">
        <v>454.60499499999997</v>
      </c>
      <c r="DA6">
        <v>453.34028499999999</v>
      </c>
      <c r="DB6">
        <v>451.85482999999999</v>
      </c>
      <c r="DC6">
        <v>450.29780499999998</v>
      </c>
      <c r="DD6">
        <v>448.83193999999997</v>
      </c>
      <c r="DE6">
        <v>447.54315000000003</v>
      </c>
      <c r="DF6">
        <v>446.23944999999998</v>
      </c>
      <c r="DG6">
        <v>444.93747999999999</v>
      </c>
      <c r="DH6">
        <v>443.59035</v>
      </c>
      <c r="DI6">
        <v>442.25706000000002</v>
      </c>
      <c r="DJ6">
        <v>440.86675000000002</v>
      </c>
      <c r="DK6">
        <v>439.56653999999997</v>
      </c>
      <c r="DL6">
        <v>438.33882</v>
      </c>
      <c r="DM6">
        <v>437.05714499999999</v>
      </c>
      <c r="DN6">
        <v>435.82048500000002</v>
      </c>
      <c r="DO6">
        <v>434.76029999999997</v>
      </c>
      <c r="DP6">
        <v>433.68371000000002</v>
      </c>
    </row>
    <row r="7" spans="1:120" x14ac:dyDescent="0.25">
      <c r="A7" t="s">
        <v>129</v>
      </c>
      <c r="B7" t="s">
        <v>130</v>
      </c>
      <c r="C7" t="s">
        <v>74</v>
      </c>
      <c r="D7" t="s">
        <v>132</v>
      </c>
      <c r="E7">
        <v>50</v>
      </c>
      <c r="F7" t="s">
        <v>135</v>
      </c>
      <c r="G7" t="s">
        <v>136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1.115536613</v>
      </c>
      <c r="AJ7">
        <v>1.1316945540000001</v>
      </c>
      <c r="AK7">
        <v>1.1504439660000001</v>
      </c>
      <c r="AL7">
        <v>1.167021613</v>
      </c>
      <c r="AM7">
        <v>1.1856450439999999</v>
      </c>
      <c r="AN7">
        <v>1.2066500440000001</v>
      </c>
      <c r="AO7">
        <v>1.235591613</v>
      </c>
      <c r="AP7">
        <v>1.268862299</v>
      </c>
      <c r="AQ7">
        <v>1.3072821029999999</v>
      </c>
      <c r="AR7">
        <v>1.337993574</v>
      </c>
      <c r="AS7">
        <v>1.3673142599999999</v>
      </c>
      <c r="AT7">
        <v>1.3929539660000001</v>
      </c>
      <c r="AU7" s="109">
        <v>1.4160564170000001</v>
      </c>
      <c r="AV7" s="109">
        <v>1.4413296520000001</v>
      </c>
      <c r="AW7" s="109">
        <v>1.46728926</v>
      </c>
      <c r="AX7" s="109">
        <v>1.4910161230000001</v>
      </c>
      <c r="AY7">
        <v>1.514045436</v>
      </c>
      <c r="AZ7" s="109">
        <v>1.537813377</v>
      </c>
      <c r="BA7" s="109">
        <v>1.563786221</v>
      </c>
      <c r="BB7" s="109">
        <v>1.592856319</v>
      </c>
      <c r="BC7" s="109">
        <v>1.6206768090000001</v>
      </c>
      <c r="BD7">
        <v>1.646480436</v>
      </c>
      <c r="BE7">
        <v>1.6699559260000001</v>
      </c>
      <c r="BF7">
        <v>1.6893748479999999</v>
      </c>
      <c r="BG7">
        <v>1.706423083</v>
      </c>
      <c r="BH7">
        <v>1.7191541619999999</v>
      </c>
      <c r="BI7">
        <v>1.728247691</v>
      </c>
      <c r="BJ7">
        <v>1.7371476910000001</v>
      </c>
      <c r="BK7">
        <v>1.748488083</v>
      </c>
      <c r="BL7">
        <v>1.7609877890000001</v>
      </c>
      <c r="BM7">
        <v>1.7760512209999999</v>
      </c>
      <c r="BN7">
        <v>1.7914962210000001</v>
      </c>
      <c r="BO7">
        <v>1.808853279</v>
      </c>
      <c r="BP7">
        <v>1.8224812210000001</v>
      </c>
      <c r="BQ7">
        <v>1.8345159259999999</v>
      </c>
      <c r="BR7">
        <v>1.840380436</v>
      </c>
      <c r="BS7">
        <v>1.8424427889999999</v>
      </c>
      <c r="BT7">
        <v>1.841695436</v>
      </c>
      <c r="BU7">
        <v>1.8425727890000001</v>
      </c>
      <c r="BV7">
        <v>1.8452096520000001</v>
      </c>
      <c r="BW7">
        <v>1.8508090639999999</v>
      </c>
      <c r="BX7">
        <v>1.856789064</v>
      </c>
      <c r="BY7">
        <v>1.86106573</v>
      </c>
      <c r="BZ7">
        <v>1.8673382789999999</v>
      </c>
      <c r="CA7">
        <v>1.872107593</v>
      </c>
      <c r="CB7">
        <v>1.873057593</v>
      </c>
      <c r="CC7">
        <v>1.871435926</v>
      </c>
      <c r="CD7">
        <v>1.869777789</v>
      </c>
      <c r="CE7">
        <v>1.8692168090000001</v>
      </c>
      <c r="CF7">
        <v>1.866513377</v>
      </c>
      <c r="CG7">
        <v>1.8658940639999999</v>
      </c>
      <c r="CH7">
        <v>1.8685770049999999</v>
      </c>
      <c r="CI7">
        <v>1.871572005</v>
      </c>
      <c r="CJ7">
        <v>1.875911809</v>
      </c>
      <c r="CK7">
        <v>1.8772818090000001</v>
      </c>
      <c r="CL7">
        <v>1.876039848</v>
      </c>
      <c r="CM7">
        <v>1.873094848</v>
      </c>
      <c r="CN7">
        <v>1.8660690639999999</v>
      </c>
      <c r="CO7">
        <v>1.859640926</v>
      </c>
      <c r="CP7">
        <v>1.8524126910000001</v>
      </c>
      <c r="CQ7">
        <v>1.844375044</v>
      </c>
      <c r="CR7">
        <v>1.8386423970000001</v>
      </c>
      <c r="CS7">
        <v>1.8341123969999999</v>
      </c>
      <c r="CT7">
        <v>1.8315636719999999</v>
      </c>
      <c r="CU7">
        <v>1.8301086719999999</v>
      </c>
      <c r="CV7">
        <v>1.8286436720000001</v>
      </c>
      <c r="CW7">
        <v>1.825978672</v>
      </c>
      <c r="CX7">
        <v>1.8213778869999999</v>
      </c>
      <c r="CY7">
        <v>1.814196613</v>
      </c>
      <c r="CZ7">
        <v>1.8063059260000001</v>
      </c>
      <c r="DA7">
        <v>1.7964193580000001</v>
      </c>
      <c r="DB7">
        <v>1.7875224949999999</v>
      </c>
      <c r="DC7">
        <v>1.779757789</v>
      </c>
      <c r="DD7">
        <v>1.7698354359999999</v>
      </c>
      <c r="DE7">
        <v>1.7627639660000001</v>
      </c>
      <c r="DF7">
        <v>1.758744358</v>
      </c>
      <c r="DG7">
        <v>1.7545927889999999</v>
      </c>
      <c r="DH7">
        <v>1.7518793580000001</v>
      </c>
      <c r="DI7">
        <v>1.747534358</v>
      </c>
      <c r="DJ7">
        <v>1.7403043579999999</v>
      </c>
      <c r="DK7">
        <v>1.7316193580000001</v>
      </c>
      <c r="DL7">
        <v>1.719972201</v>
      </c>
      <c r="DM7">
        <v>1.709500142</v>
      </c>
      <c r="DN7">
        <v>1.7002150439999999</v>
      </c>
      <c r="DO7">
        <v>1.690680044</v>
      </c>
      <c r="DP7">
        <v>1.6839200439999999</v>
      </c>
    </row>
    <row r="8" spans="1:120" x14ac:dyDescent="0.25">
      <c r="A8" t="s">
        <v>129</v>
      </c>
      <c r="B8" t="s">
        <v>130</v>
      </c>
      <c r="C8" t="s">
        <v>74</v>
      </c>
      <c r="D8" t="s">
        <v>132</v>
      </c>
      <c r="E8">
        <v>83</v>
      </c>
      <c r="F8" t="s">
        <v>133</v>
      </c>
      <c r="G8" t="s">
        <v>134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402.92069520000001</v>
      </c>
      <c r="AK8">
        <v>405.83405490000001</v>
      </c>
      <c r="AL8">
        <v>408.74771829999997</v>
      </c>
      <c r="AM8">
        <v>411.64532179999998</v>
      </c>
      <c r="AN8">
        <v>414.53704010000001</v>
      </c>
      <c r="AO8">
        <v>417.4122059</v>
      </c>
      <c r="AP8">
        <v>420.19868279999997</v>
      </c>
      <c r="AQ8">
        <v>422.959339</v>
      </c>
      <c r="AR8">
        <v>425.64665409999998</v>
      </c>
      <c r="AS8">
        <v>428.27818009999999</v>
      </c>
      <c r="AT8">
        <v>430.85911349999998</v>
      </c>
      <c r="AU8">
        <v>433.43783330000002</v>
      </c>
      <c r="AV8">
        <v>435.93300900000003</v>
      </c>
      <c r="AW8">
        <v>438.39237939999998</v>
      </c>
      <c r="AX8">
        <v>440.83895919999998</v>
      </c>
      <c r="AY8">
        <v>443.2423359</v>
      </c>
      <c r="AZ8">
        <v>445.55259539999997</v>
      </c>
      <c r="BA8">
        <v>447.82782409999999</v>
      </c>
      <c r="BB8">
        <v>449.9870904</v>
      </c>
      <c r="BC8">
        <v>452.11268310000003</v>
      </c>
      <c r="BD8">
        <v>454.16129380000001</v>
      </c>
      <c r="BE8">
        <v>456.12759449999999</v>
      </c>
      <c r="BF8">
        <v>457.99728950000002</v>
      </c>
      <c r="BG8">
        <v>459.84040110000001</v>
      </c>
      <c r="BH8">
        <v>461.58605490000002</v>
      </c>
      <c r="BI8">
        <v>463.24944470000003</v>
      </c>
      <c r="BJ8">
        <v>464.8923279</v>
      </c>
      <c r="BK8">
        <v>466.45913999999999</v>
      </c>
      <c r="BL8">
        <v>467.91997049999998</v>
      </c>
      <c r="BM8">
        <v>469.33123769999997</v>
      </c>
      <c r="BN8">
        <v>470.58778319999999</v>
      </c>
      <c r="BO8">
        <v>471.82040919999997</v>
      </c>
      <c r="BP8">
        <v>472.98637550000001</v>
      </c>
      <c r="BQ8">
        <v>474.05318140000003</v>
      </c>
      <c r="BR8">
        <v>475.07397099999997</v>
      </c>
      <c r="BS8">
        <v>476.07993950000002</v>
      </c>
      <c r="BT8">
        <v>476.91539820000003</v>
      </c>
      <c r="BU8">
        <v>477.64191260000001</v>
      </c>
      <c r="BV8">
        <v>478.36466189999999</v>
      </c>
      <c r="BW8">
        <v>478.99758550000001</v>
      </c>
      <c r="BX8">
        <v>479.60754639999999</v>
      </c>
      <c r="BY8">
        <v>480.06818579999998</v>
      </c>
      <c r="BZ8">
        <v>480.56180869999997</v>
      </c>
      <c r="CA8">
        <v>481.10879849999998</v>
      </c>
      <c r="CB8">
        <v>481.5229875</v>
      </c>
      <c r="CC8">
        <v>481.87012729999998</v>
      </c>
      <c r="CD8">
        <v>482.15576320000002</v>
      </c>
      <c r="CE8">
        <v>482.24312229999998</v>
      </c>
      <c r="CF8">
        <v>482.32776719999998</v>
      </c>
      <c r="CG8">
        <v>482.41106400000001</v>
      </c>
      <c r="CH8">
        <v>482.58524249999999</v>
      </c>
      <c r="CI8">
        <v>482.50351369999998</v>
      </c>
      <c r="CJ8">
        <v>482.28415849999999</v>
      </c>
      <c r="CK8">
        <v>482.21306490000001</v>
      </c>
      <c r="CL8">
        <v>482.03377810000001</v>
      </c>
      <c r="CM8">
        <v>481.73733190000002</v>
      </c>
      <c r="CN8">
        <v>481.4288353</v>
      </c>
      <c r="CO8">
        <v>481.13024239999999</v>
      </c>
      <c r="CP8">
        <v>480.7009822</v>
      </c>
      <c r="CQ8">
        <v>480.01607760000002</v>
      </c>
      <c r="CR8">
        <v>479.33781110000001</v>
      </c>
      <c r="CS8">
        <v>478.64572989999999</v>
      </c>
      <c r="CT8">
        <v>477.99939920000003</v>
      </c>
      <c r="CU8">
        <v>477.18399640000001</v>
      </c>
      <c r="CV8">
        <v>476.38123769999999</v>
      </c>
      <c r="CW8">
        <v>475.42896450000001</v>
      </c>
      <c r="CX8">
        <v>474.60845719999998</v>
      </c>
      <c r="CY8">
        <v>473.74967629999998</v>
      </c>
      <c r="CZ8">
        <v>472.74091399999998</v>
      </c>
      <c r="DA8">
        <v>471.72943220000002</v>
      </c>
      <c r="DB8">
        <v>470.60989389999997</v>
      </c>
      <c r="DC8">
        <v>469.39941590000001</v>
      </c>
      <c r="DD8">
        <v>468.28378190000001</v>
      </c>
      <c r="DE8">
        <v>467.0178239</v>
      </c>
      <c r="DF8">
        <v>465.8255115</v>
      </c>
      <c r="DG8">
        <v>464.59356639999999</v>
      </c>
      <c r="DH8">
        <v>463.40615459999998</v>
      </c>
      <c r="DI8">
        <v>462.32741629999998</v>
      </c>
      <c r="DJ8">
        <v>461.15365589999999</v>
      </c>
      <c r="DK8">
        <v>459.90823690000002</v>
      </c>
      <c r="DL8">
        <v>458.83799190000002</v>
      </c>
      <c r="DM8">
        <v>457.72257430000002</v>
      </c>
      <c r="DN8">
        <v>456.56363270000003</v>
      </c>
      <c r="DO8">
        <v>455.46065650000003</v>
      </c>
      <c r="DP8">
        <v>454.39084689999999</v>
      </c>
    </row>
    <row r="9" spans="1:120" x14ac:dyDescent="0.25">
      <c r="A9" t="s">
        <v>129</v>
      </c>
      <c r="B9" t="s">
        <v>130</v>
      </c>
      <c r="C9" t="s">
        <v>74</v>
      </c>
      <c r="D9" t="s">
        <v>132</v>
      </c>
      <c r="E9">
        <v>83</v>
      </c>
      <c r="F9" t="s">
        <v>135</v>
      </c>
      <c r="G9" t="s">
        <v>136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1.2167139419999999</v>
      </c>
      <c r="AJ9">
        <v>1.2384279090000001</v>
      </c>
      <c r="AK9">
        <v>1.26114273</v>
      </c>
      <c r="AL9">
        <v>1.2844190499999999</v>
      </c>
      <c r="AM9">
        <v>1.304065407</v>
      </c>
      <c r="AN9">
        <v>1.331392597</v>
      </c>
      <c r="AO9">
        <v>1.3685846070000001</v>
      </c>
      <c r="AP9">
        <v>1.409907617</v>
      </c>
      <c r="AQ9">
        <v>1.4524689230000001</v>
      </c>
      <c r="AR9">
        <v>1.49337656</v>
      </c>
      <c r="AS9">
        <v>1.5280537620000001</v>
      </c>
      <c r="AT9">
        <v>1.562072903</v>
      </c>
      <c r="AU9">
        <v>1.5949665740000001</v>
      </c>
      <c r="AV9">
        <v>1.627968946</v>
      </c>
      <c r="AW9">
        <v>1.65868306</v>
      </c>
      <c r="AX9">
        <v>1.687659587</v>
      </c>
      <c r="AY9">
        <v>1.7159680230000001</v>
      </c>
      <c r="AZ9">
        <v>1.744573538</v>
      </c>
      <c r="BA9">
        <v>1.7778895560000001</v>
      </c>
      <c r="BB9">
        <v>1.8161488189999999</v>
      </c>
      <c r="BC9">
        <v>1.8536991190000001</v>
      </c>
      <c r="BD9">
        <v>1.8881469049999999</v>
      </c>
      <c r="BE9">
        <v>1.920273393</v>
      </c>
      <c r="BF9">
        <v>1.9481307910000001</v>
      </c>
      <c r="BG9">
        <v>1.9737714829999999</v>
      </c>
      <c r="BH9">
        <v>1.9938632380000001</v>
      </c>
      <c r="BI9">
        <v>2.0046171070000001</v>
      </c>
      <c r="BJ9">
        <v>2.023169813</v>
      </c>
      <c r="BK9">
        <v>2.0393320890000002</v>
      </c>
      <c r="BL9">
        <v>2.0548828499999998</v>
      </c>
      <c r="BM9">
        <v>2.0755537500000001</v>
      </c>
      <c r="BN9">
        <v>2.0954386770000002</v>
      </c>
      <c r="BO9">
        <v>2.1179339769999999</v>
      </c>
      <c r="BP9">
        <v>2.1383105769999999</v>
      </c>
      <c r="BQ9">
        <v>2.1543525720000001</v>
      </c>
      <c r="BR9">
        <v>2.163917605</v>
      </c>
      <c r="BS9">
        <v>2.1726842949999998</v>
      </c>
      <c r="BT9">
        <v>2.1805020869999998</v>
      </c>
      <c r="BU9">
        <v>2.1854489109999999</v>
      </c>
      <c r="BV9">
        <v>2.1892122359999999</v>
      </c>
      <c r="BW9">
        <v>2.1974354699999998</v>
      </c>
      <c r="BX9">
        <v>2.2113856699999999</v>
      </c>
      <c r="BY9">
        <v>2.2228197770000002</v>
      </c>
      <c r="BZ9">
        <v>2.2313638770000002</v>
      </c>
      <c r="CA9">
        <v>2.238723754</v>
      </c>
      <c r="CB9">
        <v>2.2412201540000001</v>
      </c>
      <c r="CC9">
        <v>2.242032944</v>
      </c>
      <c r="CD9">
        <v>2.2439371499999998</v>
      </c>
      <c r="CE9">
        <v>2.2476441989999998</v>
      </c>
      <c r="CF9">
        <v>2.2464097700000001</v>
      </c>
      <c r="CG9">
        <v>2.2454993089999999</v>
      </c>
      <c r="CH9">
        <v>2.2485523170000001</v>
      </c>
      <c r="CI9">
        <v>2.2534539750000002</v>
      </c>
      <c r="CJ9">
        <v>2.257893803</v>
      </c>
      <c r="CK9">
        <v>2.2636611439999998</v>
      </c>
      <c r="CL9">
        <v>2.2661923439999998</v>
      </c>
      <c r="CM9">
        <v>2.265995158</v>
      </c>
      <c r="CN9">
        <v>2.264774987</v>
      </c>
      <c r="CO9">
        <v>2.2618105110000002</v>
      </c>
      <c r="CP9">
        <v>2.2579112110000001</v>
      </c>
      <c r="CQ9">
        <v>2.2538523110000002</v>
      </c>
      <c r="CR9">
        <v>2.249280744</v>
      </c>
      <c r="CS9">
        <v>2.2468537770000001</v>
      </c>
      <c r="CT9">
        <v>2.2452974640000001</v>
      </c>
      <c r="CU9">
        <v>2.2430442639999999</v>
      </c>
      <c r="CV9">
        <v>2.2424927640000001</v>
      </c>
      <c r="CW9">
        <v>2.2429691639999998</v>
      </c>
      <c r="CX9">
        <v>2.2413640639999999</v>
      </c>
      <c r="CY9">
        <v>2.2355714340000001</v>
      </c>
      <c r="CZ9">
        <v>2.225572734</v>
      </c>
      <c r="DA9">
        <v>2.2137923439999998</v>
      </c>
      <c r="DB9">
        <v>2.20491254</v>
      </c>
      <c r="DC9">
        <v>2.199442774</v>
      </c>
      <c r="DD9">
        <v>2.1940880740000002</v>
      </c>
      <c r="DE9">
        <v>2.18862077</v>
      </c>
      <c r="DF9">
        <v>2.1807687699999998</v>
      </c>
      <c r="DG9">
        <v>2.17987296</v>
      </c>
      <c r="DH9">
        <v>2.1835038600000001</v>
      </c>
      <c r="DI9">
        <v>2.1827464769999998</v>
      </c>
      <c r="DJ9">
        <v>2.1747626769999999</v>
      </c>
      <c r="DK9">
        <v>2.1634529769999999</v>
      </c>
      <c r="DL9">
        <v>2.1490396770000002</v>
      </c>
      <c r="DM9">
        <v>2.1382926150000001</v>
      </c>
      <c r="DN9">
        <v>2.1297140539999999</v>
      </c>
      <c r="DO9">
        <v>2.1240309540000002</v>
      </c>
      <c r="DP9">
        <v>2.1206663539999999</v>
      </c>
    </row>
    <row r="10" spans="1:120" x14ac:dyDescent="0.25">
      <c r="A10" t="s">
        <v>129</v>
      </c>
      <c r="B10" t="s">
        <v>130</v>
      </c>
      <c r="C10" t="s">
        <v>74</v>
      </c>
      <c r="D10" t="s">
        <v>132</v>
      </c>
      <c r="E10">
        <v>95</v>
      </c>
      <c r="F10" t="s">
        <v>133</v>
      </c>
      <c r="G10" t="s">
        <v>134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403.07779699999998</v>
      </c>
      <c r="AK10">
        <v>406.13290999999998</v>
      </c>
      <c r="AL10">
        <v>409.153773</v>
      </c>
      <c r="AM10">
        <v>412.13466699999998</v>
      </c>
      <c r="AN10">
        <v>415.13648549999999</v>
      </c>
      <c r="AO10">
        <v>418.13974899999999</v>
      </c>
      <c r="AP10">
        <v>421.06101899999999</v>
      </c>
      <c r="AQ10">
        <v>423.96583950000002</v>
      </c>
      <c r="AR10">
        <v>426.84279149999998</v>
      </c>
      <c r="AS10">
        <v>429.69908500000003</v>
      </c>
      <c r="AT10">
        <v>432.50659200000001</v>
      </c>
      <c r="AU10">
        <v>435.19272899999999</v>
      </c>
      <c r="AV10">
        <v>437.83010400000001</v>
      </c>
      <c r="AW10">
        <v>440.51734649999997</v>
      </c>
      <c r="AX10">
        <v>443.120452</v>
      </c>
      <c r="AY10">
        <v>445.69201750000002</v>
      </c>
      <c r="AZ10">
        <v>448.11557599999998</v>
      </c>
      <c r="BA10">
        <v>450.52428400000002</v>
      </c>
      <c r="BB10">
        <v>452.878806</v>
      </c>
      <c r="BC10">
        <v>455.24714949999998</v>
      </c>
      <c r="BD10">
        <v>457.56235850000002</v>
      </c>
      <c r="BE10">
        <v>459.7576785</v>
      </c>
      <c r="BF10">
        <v>461.81972100000002</v>
      </c>
      <c r="BG10">
        <v>463.80405350000001</v>
      </c>
      <c r="BH10">
        <v>465.82141150000001</v>
      </c>
      <c r="BI10">
        <v>467.69780400000002</v>
      </c>
      <c r="BJ10">
        <v>469.44487249999997</v>
      </c>
      <c r="BK10">
        <v>471.12528350000002</v>
      </c>
      <c r="BL10">
        <v>472.75191050000001</v>
      </c>
      <c r="BM10">
        <v>474.29590250000001</v>
      </c>
      <c r="BN10">
        <v>475.73563799999999</v>
      </c>
      <c r="BO10">
        <v>477.13424950000001</v>
      </c>
      <c r="BP10">
        <v>478.42450000000002</v>
      </c>
      <c r="BQ10">
        <v>479.6286715</v>
      </c>
      <c r="BR10">
        <v>480.8439765</v>
      </c>
      <c r="BS10">
        <v>481.97791549999999</v>
      </c>
      <c r="BT10">
        <v>482.96059200000002</v>
      </c>
      <c r="BU10">
        <v>483.89484499999998</v>
      </c>
      <c r="BV10">
        <v>484.84734099999997</v>
      </c>
      <c r="BW10">
        <v>485.728139</v>
      </c>
      <c r="BX10">
        <v>486.47527200000002</v>
      </c>
      <c r="BY10">
        <v>487.09508049999999</v>
      </c>
      <c r="BZ10">
        <v>487.63854450000002</v>
      </c>
      <c r="CA10">
        <v>488.11108300000001</v>
      </c>
      <c r="CB10">
        <v>488.514928</v>
      </c>
      <c r="CC10">
        <v>488.88670300000001</v>
      </c>
      <c r="CD10">
        <v>489.18526000000003</v>
      </c>
      <c r="CE10">
        <v>489.36079100000001</v>
      </c>
      <c r="CF10">
        <v>489.77890000000002</v>
      </c>
      <c r="CG10">
        <v>489.882789</v>
      </c>
      <c r="CH10">
        <v>489.95731799999999</v>
      </c>
      <c r="CI10">
        <v>490.22003549999999</v>
      </c>
      <c r="CJ10">
        <v>490.31410849999997</v>
      </c>
      <c r="CK10">
        <v>490.31945250000001</v>
      </c>
      <c r="CL10">
        <v>490.18522899999999</v>
      </c>
      <c r="CM10">
        <v>490.15446850000001</v>
      </c>
      <c r="CN10">
        <v>490.17620049999999</v>
      </c>
      <c r="CO10">
        <v>490.13862649999999</v>
      </c>
      <c r="CP10">
        <v>490.034539</v>
      </c>
      <c r="CQ10">
        <v>489.66192799999999</v>
      </c>
      <c r="CR10">
        <v>489.23267550000003</v>
      </c>
      <c r="CS10">
        <v>488.80242600000003</v>
      </c>
      <c r="CT10">
        <v>488.11194499999999</v>
      </c>
      <c r="CU10">
        <v>487.573351</v>
      </c>
      <c r="CV10">
        <v>486.98946649999999</v>
      </c>
      <c r="CW10">
        <v>486.14957450000003</v>
      </c>
      <c r="CX10">
        <v>485.44356099999999</v>
      </c>
      <c r="CY10">
        <v>484.70552450000002</v>
      </c>
      <c r="CZ10">
        <v>483.93634650000001</v>
      </c>
      <c r="DA10">
        <v>483.12515200000001</v>
      </c>
      <c r="DB10">
        <v>481.982167</v>
      </c>
      <c r="DC10">
        <v>481.17794750000002</v>
      </c>
      <c r="DD10">
        <v>479.92669000000001</v>
      </c>
      <c r="DE10">
        <v>478.49318950000003</v>
      </c>
      <c r="DF10">
        <v>477.48764399999999</v>
      </c>
      <c r="DG10">
        <v>476.4665455</v>
      </c>
      <c r="DH10">
        <v>475.45204699999999</v>
      </c>
      <c r="DI10">
        <v>474.07741750000002</v>
      </c>
      <c r="DJ10">
        <v>472.75508350000001</v>
      </c>
      <c r="DK10">
        <v>471.83383300000003</v>
      </c>
      <c r="DL10">
        <v>470.76144649999998</v>
      </c>
      <c r="DM10">
        <v>469.80121750000001</v>
      </c>
      <c r="DN10">
        <v>468.91205600000001</v>
      </c>
      <c r="DO10">
        <v>468.034176</v>
      </c>
      <c r="DP10">
        <v>467.15992249999999</v>
      </c>
    </row>
    <row r="11" spans="1:120" x14ac:dyDescent="0.25">
      <c r="A11" t="s">
        <v>129</v>
      </c>
      <c r="B11" t="s">
        <v>130</v>
      </c>
      <c r="C11" t="s">
        <v>74</v>
      </c>
      <c r="D11" t="s">
        <v>132</v>
      </c>
      <c r="E11">
        <v>95</v>
      </c>
      <c r="F11" t="s">
        <v>135</v>
      </c>
      <c r="G11" t="s">
        <v>136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1.295816123</v>
      </c>
      <c r="AJ11">
        <v>1.322935505</v>
      </c>
      <c r="AK11">
        <v>1.3453395829999999</v>
      </c>
      <c r="AL11">
        <v>1.36993323</v>
      </c>
      <c r="AM11">
        <v>1.3924383769999999</v>
      </c>
      <c r="AN11">
        <v>1.4247741810000001</v>
      </c>
      <c r="AO11">
        <v>1.4608824659999999</v>
      </c>
      <c r="AP11">
        <v>1.5121188480000001</v>
      </c>
      <c r="AQ11">
        <v>1.5554344659999999</v>
      </c>
      <c r="AR11">
        <v>1.60195624</v>
      </c>
      <c r="AS11">
        <v>1.6397886420000001</v>
      </c>
      <c r="AT11">
        <v>1.6783738479999999</v>
      </c>
      <c r="AU11">
        <v>1.725532201</v>
      </c>
      <c r="AV11">
        <v>1.762063436</v>
      </c>
      <c r="AW11">
        <v>1.7981419359999999</v>
      </c>
      <c r="AX11">
        <v>1.8378221130000001</v>
      </c>
      <c r="AY11">
        <v>1.8781316130000001</v>
      </c>
      <c r="AZ11">
        <v>1.9210288579999999</v>
      </c>
      <c r="BA11">
        <v>1.9642252499999999</v>
      </c>
      <c r="BB11">
        <v>2.0087046719999999</v>
      </c>
      <c r="BC11">
        <v>2.0574721619999998</v>
      </c>
      <c r="BD11">
        <v>2.1002118969999999</v>
      </c>
      <c r="BE11">
        <v>2.1373152009999998</v>
      </c>
      <c r="BF11">
        <v>2.1777027009999999</v>
      </c>
      <c r="BG11">
        <v>2.2131365249999999</v>
      </c>
      <c r="BH11">
        <v>2.2430352990000002</v>
      </c>
      <c r="BI11">
        <v>2.2708216129999999</v>
      </c>
      <c r="BJ11">
        <v>2.291846848</v>
      </c>
      <c r="BK11">
        <v>2.3161670540000001</v>
      </c>
      <c r="BL11">
        <v>2.3436535539999999</v>
      </c>
      <c r="BM11">
        <v>2.3735410539999999</v>
      </c>
      <c r="BN11">
        <v>2.4047665540000001</v>
      </c>
      <c r="BO11">
        <v>2.4360539659999998</v>
      </c>
      <c r="BP11">
        <v>2.4647694659999999</v>
      </c>
      <c r="BQ11">
        <v>2.4867361030000001</v>
      </c>
      <c r="BR11">
        <v>2.4972346029999999</v>
      </c>
      <c r="BS11">
        <v>2.507920328</v>
      </c>
      <c r="BT11">
        <v>2.521753328</v>
      </c>
      <c r="BU11">
        <v>2.5337807699999999</v>
      </c>
      <c r="BV11">
        <v>2.5465155930000001</v>
      </c>
      <c r="BW11">
        <v>2.5625749359999999</v>
      </c>
      <c r="BX11">
        <v>2.5792189360000002</v>
      </c>
      <c r="BY11">
        <v>2.5986588190000002</v>
      </c>
      <c r="BZ11">
        <v>2.6117093580000001</v>
      </c>
      <c r="CA11">
        <v>2.6237538580000002</v>
      </c>
      <c r="CB11">
        <v>2.6323893580000002</v>
      </c>
      <c r="CC11">
        <v>2.6376023279999998</v>
      </c>
      <c r="CD11">
        <v>2.6407083280000001</v>
      </c>
      <c r="CE11">
        <v>2.643442828</v>
      </c>
      <c r="CF11">
        <v>2.6466853970000002</v>
      </c>
      <c r="CG11">
        <v>2.650570632</v>
      </c>
      <c r="CH11">
        <v>2.6572492599999999</v>
      </c>
      <c r="CI11">
        <v>2.66636776</v>
      </c>
      <c r="CJ11">
        <v>2.6757182990000001</v>
      </c>
      <c r="CK11">
        <v>2.683844299</v>
      </c>
      <c r="CL11">
        <v>2.687377299</v>
      </c>
      <c r="CM11">
        <v>2.6896143280000002</v>
      </c>
      <c r="CN11">
        <v>2.6876416519999999</v>
      </c>
      <c r="CO11">
        <v>2.684596848</v>
      </c>
      <c r="CP11">
        <v>2.6805443480000002</v>
      </c>
      <c r="CQ11">
        <v>2.6762258480000001</v>
      </c>
      <c r="CR11">
        <v>2.6749069259999998</v>
      </c>
      <c r="CS11">
        <v>2.6774889260000001</v>
      </c>
      <c r="CT11">
        <v>2.680986426</v>
      </c>
      <c r="CU11">
        <v>2.6789346809999999</v>
      </c>
      <c r="CV11">
        <v>2.681138475</v>
      </c>
      <c r="CW11">
        <v>2.684976475</v>
      </c>
      <c r="CX11">
        <v>2.6858765340000001</v>
      </c>
      <c r="CY11">
        <v>2.6808605339999998</v>
      </c>
      <c r="CZ11">
        <v>2.6736493870000002</v>
      </c>
      <c r="DA11">
        <v>2.6642941320000002</v>
      </c>
      <c r="DB11">
        <v>2.6552151319999999</v>
      </c>
      <c r="DC11">
        <v>2.6473951320000002</v>
      </c>
      <c r="DD11">
        <v>2.6410731319999998</v>
      </c>
      <c r="DE11">
        <v>2.6341412210000001</v>
      </c>
      <c r="DF11">
        <v>2.6291808680000002</v>
      </c>
      <c r="DG11">
        <v>2.6255243680000002</v>
      </c>
      <c r="DH11">
        <v>2.6260737789999999</v>
      </c>
      <c r="DI11">
        <v>2.6242687789999999</v>
      </c>
      <c r="DJ11">
        <v>2.616517779</v>
      </c>
      <c r="DK11">
        <v>2.6105773280000002</v>
      </c>
      <c r="DL11">
        <v>2.6007562399999999</v>
      </c>
      <c r="DM11">
        <v>2.5921526909999999</v>
      </c>
      <c r="DN11">
        <v>2.584316544</v>
      </c>
      <c r="DO11">
        <v>2.5749604850000001</v>
      </c>
      <c r="DP11">
        <v>2.5688129850000001</v>
      </c>
    </row>
    <row r="12" spans="1:120" x14ac:dyDescent="0.25">
      <c r="A12" t="s">
        <v>129</v>
      </c>
      <c r="B12" t="s">
        <v>130</v>
      </c>
      <c r="C12" t="s">
        <v>140</v>
      </c>
      <c r="D12" t="s">
        <v>132</v>
      </c>
      <c r="E12">
        <v>5</v>
      </c>
      <c r="F12" t="s">
        <v>133</v>
      </c>
      <c r="G12" t="s">
        <v>134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09">
        <v>-2.0000000000000002E-5</v>
      </c>
      <c r="AV12" s="109">
        <v>8.0000000000000007E-5</v>
      </c>
      <c r="AW12">
        <v>5.9949999999999999E-4</v>
      </c>
      <c r="AX12">
        <v>1.5395000000000001E-3</v>
      </c>
      <c r="AY12">
        <v>3.1695E-3</v>
      </c>
      <c r="AZ12">
        <v>5.7895000000000004E-3</v>
      </c>
      <c r="BA12">
        <v>9.5099999999999994E-3</v>
      </c>
      <c r="BB12">
        <v>1.4479499999999999E-2</v>
      </c>
      <c r="BC12">
        <v>2.0590000000000001E-2</v>
      </c>
      <c r="BD12">
        <v>2.7849499999999999E-2</v>
      </c>
      <c r="BE12">
        <v>3.63145E-2</v>
      </c>
      <c r="BF12">
        <v>4.5886499999999997E-2</v>
      </c>
      <c r="BG12">
        <v>5.6516999999999998E-2</v>
      </c>
      <c r="BH12">
        <v>6.7949999999999997E-2</v>
      </c>
      <c r="BI12">
        <v>8.0073500000000006E-2</v>
      </c>
      <c r="BJ12">
        <v>9.2433000000000001E-2</v>
      </c>
      <c r="BK12">
        <v>0.104977</v>
      </c>
      <c r="BL12">
        <v>0.11799949999999999</v>
      </c>
      <c r="BM12">
        <v>0.13098750000000001</v>
      </c>
      <c r="BN12">
        <v>0.14371500000000001</v>
      </c>
      <c r="BO12">
        <v>0.15557499999999999</v>
      </c>
      <c r="BP12">
        <v>0.16685949999999999</v>
      </c>
      <c r="BQ12">
        <v>0.17739849999999999</v>
      </c>
      <c r="BR12">
        <v>0.18745899999999999</v>
      </c>
      <c r="BS12">
        <v>0.1966125</v>
      </c>
      <c r="BT12">
        <v>0.20524249999999999</v>
      </c>
      <c r="BU12">
        <v>0.21368999999999999</v>
      </c>
      <c r="BV12">
        <v>0.2222585</v>
      </c>
      <c r="BW12">
        <v>0.23069500000000001</v>
      </c>
      <c r="BX12">
        <v>0.23888799999999999</v>
      </c>
      <c r="BY12">
        <v>0.24701600000000001</v>
      </c>
      <c r="BZ12">
        <v>0.25499949999999999</v>
      </c>
      <c r="CA12">
        <v>0.26287949999999999</v>
      </c>
      <c r="CB12">
        <v>0.270679</v>
      </c>
      <c r="CC12">
        <v>0.278339</v>
      </c>
      <c r="CD12">
        <v>0.28595949999999998</v>
      </c>
      <c r="CE12">
        <v>0.29344900000000002</v>
      </c>
      <c r="CF12">
        <v>0.300869</v>
      </c>
      <c r="CG12">
        <v>0.30826900000000002</v>
      </c>
      <c r="CH12">
        <v>0.31559549999999997</v>
      </c>
      <c r="CI12">
        <v>0.322795</v>
      </c>
      <c r="CJ12">
        <v>0.32988699999999999</v>
      </c>
      <c r="CK12">
        <v>0.33687850000000003</v>
      </c>
      <c r="CL12">
        <v>0.3438195</v>
      </c>
      <c r="CM12">
        <v>0.35071000000000002</v>
      </c>
      <c r="CN12">
        <v>0.35754750000000002</v>
      </c>
      <c r="CO12">
        <v>0.36432399999999998</v>
      </c>
      <c r="CP12">
        <v>0.37103249999999999</v>
      </c>
      <c r="CQ12">
        <v>0.37767149999999999</v>
      </c>
      <c r="CR12">
        <v>0.3842605</v>
      </c>
      <c r="CS12">
        <v>0.39077000000000001</v>
      </c>
      <c r="CT12">
        <v>0.39718949999999997</v>
      </c>
      <c r="CU12">
        <v>0.40357850000000001</v>
      </c>
      <c r="CV12">
        <v>0.40987750000000001</v>
      </c>
      <c r="CW12">
        <v>0.416043</v>
      </c>
      <c r="CX12">
        <v>0.42204900000000001</v>
      </c>
      <c r="CY12">
        <v>0.42811549999999998</v>
      </c>
      <c r="CZ12">
        <v>0.43391000000000002</v>
      </c>
      <c r="DA12">
        <v>0.43964999999999999</v>
      </c>
      <c r="DB12">
        <v>0.44530950000000002</v>
      </c>
      <c r="DC12">
        <v>0.45082899999999998</v>
      </c>
      <c r="DD12">
        <v>0.4562775</v>
      </c>
      <c r="DE12">
        <v>0.46152900000000002</v>
      </c>
      <c r="DF12">
        <v>0.46674700000000002</v>
      </c>
      <c r="DG12">
        <v>0.47187750000000001</v>
      </c>
      <c r="DH12">
        <v>0.47688700000000001</v>
      </c>
      <c r="DI12">
        <v>0.48179899999999998</v>
      </c>
      <c r="DJ12">
        <v>0.48660599999999998</v>
      </c>
      <c r="DK12">
        <v>0.49136099999999999</v>
      </c>
      <c r="DL12">
        <v>0.4960155</v>
      </c>
      <c r="DM12">
        <v>0.50066049999999995</v>
      </c>
      <c r="DN12">
        <v>0.50505750000000005</v>
      </c>
      <c r="DO12">
        <v>0.50947500000000001</v>
      </c>
      <c r="DP12">
        <v>0.51387850000000002</v>
      </c>
    </row>
    <row r="13" spans="1:120" x14ac:dyDescent="0.25">
      <c r="A13" t="s">
        <v>129</v>
      </c>
      <c r="B13" t="s">
        <v>130</v>
      </c>
      <c r="C13" t="s">
        <v>140</v>
      </c>
      <c r="D13" t="s">
        <v>132</v>
      </c>
      <c r="E13">
        <v>5</v>
      </c>
      <c r="F13" t="s">
        <v>135</v>
      </c>
      <c r="G13" t="s">
        <v>138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09">
        <v>1.0000000000000001E-5</v>
      </c>
      <c r="AV13" s="109">
        <v>2.0000000000000002E-5</v>
      </c>
      <c r="AW13" s="109">
        <v>4.0000000000000003E-5</v>
      </c>
      <c r="AX13" s="109">
        <v>6.9999999999999994E-5</v>
      </c>
      <c r="AY13" s="109">
        <v>1.1E-4</v>
      </c>
      <c r="AZ13" s="109">
        <v>1.4999999999999999E-4</v>
      </c>
      <c r="BA13" s="109">
        <v>1.9000000000000001E-4</v>
      </c>
      <c r="BB13" s="109">
        <v>2.4000000000000001E-4</v>
      </c>
      <c r="BC13" s="109">
        <v>2.9E-4</v>
      </c>
      <c r="BD13">
        <v>3.3E-4</v>
      </c>
      <c r="BE13">
        <v>3.8000000000000002E-4</v>
      </c>
      <c r="BF13">
        <v>4.2949999999999998E-4</v>
      </c>
      <c r="BG13">
        <v>4.6949999999999997E-4</v>
      </c>
      <c r="BH13">
        <v>5.195E-4</v>
      </c>
      <c r="BI13">
        <v>5.5999999999999995E-4</v>
      </c>
      <c r="BJ13">
        <v>5.9949999999999999E-4</v>
      </c>
      <c r="BK13">
        <v>6.4000000000000005E-4</v>
      </c>
      <c r="BL13">
        <v>6.7000000000000002E-4</v>
      </c>
      <c r="BM13">
        <v>7.0949999999999995E-4</v>
      </c>
      <c r="BN13">
        <v>7.2999999999999996E-4</v>
      </c>
      <c r="BO13">
        <v>7.6000000000000004E-4</v>
      </c>
      <c r="BP13">
        <v>7.9000000000000001E-4</v>
      </c>
      <c r="BQ13">
        <v>8.1999999999999998E-4</v>
      </c>
      <c r="BR13">
        <v>8.4949999999999999E-4</v>
      </c>
      <c r="BS13">
        <v>8.7949999999999996E-4</v>
      </c>
      <c r="BT13">
        <v>9.2000000000000003E-4</v>
      </c>
      <c r="BU13">
        <v>9.5949999999999996E-4</v>
      </c>
      <c r="BV13">
        <v>9.8999999999999999E-4</v>
      </c>
      <c r="BW13">
        <v>1.0300000000000001E-3</v>
      </c>
      <c r="BX13">
        <v>1.07E-3</v>
      </c>
      <c r="BY13">
        <v>1.1100000000000001E-3</v>
      </c>
      <c r="BZ13">
        <v>1.15E-3</v>
      </c>
      <c r="CA13">
        <v>1.1900000000000001E-3</v>
      </c>
      <c r="CB13">
        <v>1.23E-3</v>
      </c>
      <c r="CC13">
        <v>1.2700000000000001E-3</v>
      </c>
      <c r="CD13">
        <v>1.31E-3</v>
      </c>
      <c r="CE13">
        <v>1.3500000000000001E-3</v>
      </c>
      <c r="CF13">
        <v>1.39E-3</v>
      </c>
      <c r="CG13">
        <v>1.4300000000000001E-3</v>
      </c>
      <c r="CH13">
        <v>1.47E-3</v>
      </c>
      <c r="CI13">
        <v>1.5100000000000001E-3</v>
      </c>
      <c r="CJ13">
        <v>1.5499999999999999E-3</v>
      </c>
      <c r="CK13">
        <v>1.5900000000000001E-3</v>
      </c>
      <c r="CL13">
        <v>1.6295000000000001E-3</v>
      </c>
      <c r="CM13">
        <v>1.6695E-3</v>
      </c>
      <c r="CN13">
        <v>1.6999999999999999E-3</v>
      </c>
      <c r="CO13">
        <v>1.7495E-3</v>
      </c>
      <c r="CP13">
        <v>1.7799999999999999E-3</v>
      </c>
      <c r="CQ13">
        <v>1.82E-3</v>
      </c>
      <c r="CR13">
        <v>1.8600000000000001E-3</v>
      </c>
      <c r="CS13">
        <v>1.9E-3</v>
      </c>
      <c r="CT13">
        <v>1.9400000000000001E-3</v>
      </c>
      <c r="CU13">
        <v>1.98E-3</v>
      </c>
      <c r="CV13">
        <v>2.0200000000000001E-3</v>
      </c>
      <c r="CW13">
        <v>2.0595000000000001E-3</v>
      </c>
      <c r="CX13">
        <v>2.0994999999999998E-3</v>
      </c>
      <c r="CY13">
        <v>2.1294999999999999E-3</v>
      </c>
      <c r="CZ13">
        <v>2.16E-3</v>
      </c>
      <c r="DA13">
        <v>2.2095000000000001E-3</v>
      </c>
      <c r="DB13">
        <v>2.2395000000000002E-3</v>
      </c>
      <c r="DC13">
        <v>2.2794999999999998E-3</v>
      </c>
      <c r="DD13">
        <v>2.31E-3</v>
      </c>
      <c r="DE13">
        <v>2.3500000000000001E-3</v>
      </c>
      <c r="DF13">
        <v>2.3895000000000001E-3</v>
      </c>
      <c r="DG13">
        <v>2.4199999999999998E-3</v>
      </c>
      <c r="DH13">
        <v>2.4594999999999999E-3</v>
      </c>
      <c r="DI13">
        <v>2.49E-3</v>
      </c>
      <c r="DJ13">
        <v>2.5300000000000001E-3</v>
      </c>
      <c r="DK13">
        <v>2.5600000000000002E-3</v>
      </c>
      <c r="DL13">
        <v>2.5899999999999999E-3</v>
      </c>
      <c r="DM13">
        <v>2.6199999999999999E-3</v>
      </c>
      <c r="DN13">
        <v>2.65E-3</v>
      </c>
      <c r="DO13">
        <v>2.6895000000000001E-3</v>
      </c>
      <c r="DP13">
        <v>2.7200000000000002E-3</v>
      </c>
    </row>
    <row r="14" spans="1:120" x14ac:dyDescent="0.25">
      <c r="A14" t="s">
        <v>129</v>
      </c>
      <c r="B14" t="s">
        <v>130</v>
      </c>
      <c r="C14" t="s">
        <v>140</v>
      </c>
      <c r="D14" t="s">
        <v>132</v>
      </c>
      <c r="E14">
        <v>17</v>
      </c>
      <c r="F14" t="s">
        <v>133</v>
      </c>
      <c r="G14" t="s">
        <v>134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1.583E-4</v>
      </c>
      <c r="AW14">
        <v>7.9000000000000001E-4</v>
      </c>
      <c r="AX14">
        <v>1.91E-3</v>
      </c>
      <c r="AY14">
        <v>3.81E-3</v>
      </c>
      <c r="AZ14">
        <v>6.7882999999999997E-3</v>
      </c>
      <c r="BA14">
        <v>1.09383E-2</v>
      </c>
      <c r="BB14">
        <v>1.6378299999999998E-2</v>
      </c>
      <c r="BC14">
        <v>2.3016600000000002E-2</v>
      </c>
      <c r="BD14">
        <v>3.0759999999999999E-2</v>
      </c>
      <c r="BE14">
        <v>3.9614900000000002E-2</v>
      </c>
      <c r="BF14">
        <v>4.9514900000000001E-2</v>
      </c>
      <c r="BG14">
        <v>6.0331500000000003E-2</v>
      </c>
      <c r="BH14">
        <v>7.1779999999999997E-2</v>
      </c>
      <c r="BI14">
        <v>8.3808300000000002E-2</v>
      </c>
      <c r="BJ14">
        <v>9.6078300000000005E-2</v>
      </c>
      <c r="BK14">
        <v>0.1085449</v>
      </c>
      <c r="BL14">
        <v>0.12091830000000001</v>
      </c>
      <c r="BM14">
        <v>0.13356999999999999</v>
      </c>
      <c r="BN14">
        <v>0.1459183</v>
      </c>
      <c r="BO14">
        <v>0.15778320000000001</v>
      </c>
      <c r="BP14">
        <v>0.1690883</v>
      </c>
      <c r="BQ14">
        <v>0.1796883</v>
      </c>
      <c r="BR14">
        <v>0.18966</v>
      </c>
      <c r="BS14">
        <v>0.1987883</v>
      </c>
      <c r="BT14">
        <v>0.2077215</v>
      </c>
      <c r="BU14">
        <v>0.21656980000000001</v>
      </c>
      <c r="BV14">
        <v>0.2251483</v>
      </c>
      <c r="BW14">
        <v>0.2335981</v>
      </c>
      <c r="BX14">
        <v>0.2419298</v>
      </c>
      <c r="BY14">
        <v>0.25020829999999999</v>
      </c>
      <c r="BZ14">
        <v>0.25828000000000001</v>
      </c>
      <c r="CA14">
        <v>0.26627830000000002</v>
      </c>
      <c r="CB14">
        <v>0.27443489999999998</v>
      </c>
      <c r="CC14">
        <v>0.28239150000000002</v>
      </c>
      <c r="CD14">
        <v>0.29026299999999999</v>
      </c>
      <c r="CE14">
        <v>0.29790489999999997</v>
      </c>
      <c r="CF14">
        <v>0.30552829999999997</v>
      </c>
      <c r="CG14">
        <v>0.31305830000000001</v>
      </c>
      <c r="CH14">
        <v>0.32052999999999998</v>
      </c>
      <c r="CI14">
        <v>0.32795659999999999</v>
      </c>
      <c r="CJ14">
        <v>0.3353083</v>
      </c>
      <c r="CK14">
        <v>0.34244999999999998</v>
      </c>
      <c r="CL14">
        <v>0.34953659999999998</v>
      </c>
      <c r="CM14">
        <v>0.35655320000000001</v>
      </c>
      <c r="CN14">
        <v>0.36350320000000003</v>
      </c>
      <c r="CO14">
        <v>0.37052449999999998</v>
      </c>
      <c r="CP14">
        <v>0.37773030000000002</v>
      </c>
      <c r="CQ14">
        <v>0.38461240000000002</v>
      </c>
      <c r="CR14">
        <v>0.39134980000000003</v>
      </c>
      <c r="CS14">
        <v>0.39813280000000001</v>
      </c>
      <c r="CT14">
        <v>0.40484369999999997</v>
      </c>
      <c r="CU14">
        <v>0.41145330000000002</v>
      </c>
      <c r="CV14">
        <v>0.4179446</v>
      </c>
      <c r="CW14">
        <v>0.42440929999999999</v>
      </c>
      <c r="CX14">
        <v>0.43067119999999998</v>
      </c>
      <c r="CY14">
        <v>0.4368282</v>
      </c>
      <c r="CZ14">
        <v>0.44285350000000001</v>
      </c>
      <c r="DA14">
        <v>0.44874049999999999</v>
      </c>
      <c r="DB14">
        <v>0.4545341</v>
      </c>
      <c r="DC14">
        <v>0.46019280000000001</v>
      </c>
      <c r="DD14">
        <v>0.46577639999999998</v>
      </c>
      <c r="DE14">
        <v>0.47124319999999997</v>
      </c>
      <c r="DF14">
        <v>0.4766745</v>
      </c>
      <c r="DG14">
        <v>0.48191659999999997</v>
      </c>
      <c r="DH14">
        <v>0.48716769999999998</v>
      </c>
      <c r="DI14">
        <v>0.4923709</v>
      </c>
      <c r="DJ14">
        <v>0.49747409999999997</v>
      </c>
      <c r="DK14">
        <v>0.5024807</v>
      </c>
      <c r="DL14">
        <v>0.50733919999999999</v>
      </c>
      <c r="DM14">
        <v>0.51213620000000004</v>
      </c>
      <c r="DN14">
        <v>0.51691319999999996</v>
      </c>
      <c r="DO14">
        <v>0.52179489999999995</v>
      </c>
      <c r="DP14">
        <v>0.52669129999999997</v>
      </c>
    </row>
    <row r="15" spans="1:120" x14ac:dyDescent="0.25">
      <c r="A15" t="s">
        <v>129</v>
      </c>
      <c r="B15" t="s">
        <v>130</v>
      </c>
      <c r="C15" t="s">
        <v>140</v>
      </c>
      <c r="D15" t="s">
        <v>132</v>
      </c>
      <c r="E15">
        <v>17</v>
      </c>
      <c r="F15" t="s">
        <v>135</v>
      </c>
      <c r="G15" t="s">
        <v>138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09">
        <v>1.0000000000000001E-5</v>
      </c>
      <c r="AV15" s="109">
        <v>3.0000000000000001E-5</v>
      </c>
      <c r="AW15" s="109">
        <v>6.0000000000000002E-5</v>
      </c>
      <c r="AX15" s="109">
        <v>1E-4</v>
      </c>
      <c r="AY15">
        <v>1.4999999999999999E-4</v>
      </c>
      <c r="AZ15">
        <v>2.0000000000000001E-4</v>
      </c>
      <c r="BA15">
        <v>2.5999999999999998E-4</v>
      </c>
      <c r="BB15">
        <v>3.2000000000000003E-4</v>
      </c>
      <c r="BC15">
        <v>3.8000000000000002E-4</v>
      </c>
      <c r="BD15">
        <v>4.4000000000000002E-4</v>
      </c>
      <c r="BE15">
        <v>5.0000000000000001E-4</v>
      </c>
      <c r="BF15">
        <v>5.5999999999999995E-4</v>
      </c>
      <c r="BG15">
        <v>6.0829999999999999E-4</v>
      </c>
      <c r="BH15">
        <v>6.5830000000000001E-4</v>
      </c>
      <c r="BI15">
        <v>6.9999999999999999E-4</v>
      </c>
      <c r="BJ15">
        <v>7.5000000000000002E-4</v>
      </c>
      <c r="BK15">
        <v>7.9000000000000001E-4</v>
      </c>
      <c r="BL15">
        <v>8.3000000000000001E-4</v>
      </c>
      <c r="BM15">
        <v>8.7000000000000001E-4</v>
      </c>
      <c r="BN15">
        <v>8.9999999999999998E-4</v>
      </c>
      <c r="BO15">
        <v>9.3999999999999997E-4</v>
      </c>
      <c r="BP15">
        <v>9.6829999999999996E-4</v>
      </c>
      <c r="BQ15">
        <v>9.9829999999999993E-4</v>
      </c>
      <c r="BR15">
        <v>1.0283E-3</v>
      </c>
      <c r="BS15">
        <v>1.06E-3</v>
      </c>
      <c r="BT15">
        <v>1.1000000000000001E-3</v>
      </c>
      <c r="BU15">
        <v>1.14E-3</v>
      </c>
      <c r="BV15">
        <v>1.1800000000000001E-3</v>
      </c>
      <c r="BW15">
        <v>1.23E-3</v>
      </c>
      <c r="BX15">
        <v>1.2800000000000001E-3</v>
      </c>
      <c r="BY15">
        <v>1.3282999999999999E-3</v>
      </c>
      <c r="BZ15">
        <v>1.3699999999999999E-3</v>
      </c>
      <c r="CA15">
        <v>1.4182999999999999E-3</v>
      </c>
      <c r="CB15">
        <v>1.4683000000000001E-3</v>
      </c>
      <c r="CC15">
        <v>1.5100000000000001E-3</v>
      </c>
      <c r="CD15">
        <v>1.56E-3</v>
      </c>
      <c r="CE15">
        <v>1.6083E-3</v>
      </c>
      <c r="CF15">
        <v>1.65E-3</v>
      </c>
      <c r="CG15">
        <v>1.6900000000000001E-3</v>
      </c>
      <c r="CH15">
        <v>1.74E-3</v>
      </c>
      <c r="CI15">
        <v>1.7883E-3</v>
      </c>
      <c r="CJ15">
        <v>1.83E-3</v>
      </c>
      <c r="CK15">
        <v>1.8783000000000001E-3</v>
      </c>
      <c r="CL15">
        <v>1.91E-3</v>
      </c>
      <c r="CM15">
        <v>1.9583000000000001E-3</v>
      </c>
      <c r="CN15">
        <v>2.0083000000000002E-3</v>
      </c>
      <c r="CO15">
        <v>2.0500000000000002E-3</v>
      </c>
      <c r="CP15">
        <v>2.0899999999999998E-3</v>
      </c>
      <c r="CQ15">
        <v>2.1299999999999999E-3</v>
      </c>
      <c r="CR15">
        <v>2.1800000000000001E-3</v>
      </c>
      <c r="CS15">
        <v>2.2200000000000002E-3</v>
      </c>
      <c r="CT15">
        <v>2.2699999999999999E-3</v>
      </c>
      <c r="CU15">
        <v>2.31E-3</v>
      </c>
      <c r="CV15">
        <v>2.3582999999999998E-3</v>
      </c>
      <c r="CW15">
        <v>2.3982999999999999E-3</v>
      </c>
      <c r="CX15">
        <v>2.4399999999999999E-3</v>
      </c>
      <c r="CY15">
        <v>2.49E-3</v>
      </c>
      <c r="CZ15">
        <v>2.5300000000000001E-3</v>
      </c>
      <c r="DA15">
        <v>2.5782999999999999E-3</v>
      </c>
      <c r="DB15">
        <v>2.6183000000000001E-3</v>
      </c>
      <c r="DC15">
        <v>2.66E-3</v>
      </c>
      <c r="DD15">
        <v>2.7000000000000001E-3</v>
      </c>
      <c r="DE15">
        <v>2.7499999999999998E-3</v>
      </c>
      <c r="DF15">
        <v>2.7883000000000001E-3</v>
      </c>
      <c r="DG15">
        <v>2.8300000000000001E-3</v>
      </c>
      <c r="DH15">
        <v>2.8800000000000002E-3</v>
      </c>
      <c r="DI15">
        <v>2.9199999999999999E-3</v>
      </c>
      <c r="DJ15">
        <v>2.96E-3</v>
      </c>
      <c r="DK15">
        <v>3.0000000000000001E-3</v>
      </c>
      <c r="DL15">
        <v>3.0400000000000002E-3</v>
      </c>
      <c r="DM15">
        <v>3.0699999999999998E-3</v>
      </c>
      <c r="DN15">
        <v>3.1099999999999999E-3</v>
      </c>
      <c r="DO15">
        <v>3.15E-3</v>
      </c>
      <c r="DP15">
        <v>3.1900000000000001E-3</v>
      </c>
    </row>
    <row r="16" spans="1:120" x14ac:dyDescent="0.25">
      <c r="A16" t="s">
        <v>129</v>
      </c>
      <c r="B16" t="s">
        <v>130</v>
      </c>
      <c r="C16" t="s">
        <v>140</v>
      </c>
      <c r="D16" t="s">
        <v>132</v>
      </c>
      <c r="E16">
        <v>50</v>
      </c>
      <c r="F16" t="s">
        <v>133</v>
      </c>
      <c r="G16" t="s">
        <v>134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109">
        <v>0</v>
      </c>
      <c r="AV16">
        <v>2.0000000000000001E-4</v>
      </c>
      <c r="AW16">
        <v>8.9999999999999998E-4</v>
      </c>
      <c r="AX16">
        <v>2.1199999999999999E-3</v>
      </c>
      <c r="AY16">
        <v>4.1700000000000001E-3</v>
      </c>
      <c r="AZ16">
        <v>7.3499999999999998E-3</v>
      </c>
      <c r="BA16">
        <v>1.172E-2</v>
      </c>
      <c r="BB16">
        <v>1.7389999999999999E-2</v>
      </c>
      <c r="BC16">
        <v>2.4264999999999998E-2</v>
      </c>
      <c r="BD16">
        <v>3.2294999999999997E-2</v>
      </c>
      <c r="BE16">
        <v>4.1345E-2</v>
      </c>
      <c r="BF16">
        <v>5.1450000000000003E-2</v>
      </c>
      <c r="BG16">
        <v>6.2495000000000002E-2</v>
      </c>
      <c r="BH16">
        <v>7.4135000000000006E-2</v>
      </c>
      <c r="BI16">
        <v>8.6245000000000002E-2</v>
      </c>
      <c r="BJ16">
        <v>9.8610000000000003E-2</v>
      </c>
      <c r="BK16">
        <v>0.11118</v>
      </c>
      <c r="BL16">
        <v>0.123795</v>
      </c>
      <c r="BM16">
        <v>0.13630999999999999</v>
      </c>
      <c r="BN16">
        <v>0.14858499999999999</v>
      </c>
      <c r="BO16">
        <v>0.16053000000000001</v>
      </c>
      <c r="BP16">
        <v>0.17219999999999999</v>
      </c>
      <c r="BQ16">
        <v>0.18324499999999999</v>
      </c>
      <c r="BR16">
        <v>0.19372</v>
      </c>
      <c r="BS16">
        <v>0.20363999999999999</v>
      </c>
      <c r="BT16">
        <v>0.213425</v>
      </c>
      <c r="BU16">
        <v>0.22308500000000001</v>
      </c>
      <c r="BV16">
        <v>0.232875</v>
      </c>
      <c r="BW16">
        <v>0.24233499999999999</v>
      </c>
      <c r="BX16">
        <v>0.25181500000000001</v>
      </c>
      <c r="BY16">
        <v>0.26130999999999999</v>
      </c>
      <c r="BZ16">
        <v>0.27064500000000002</v>
      </c>
      <c r="CA16">
        <v>0.27983999999999998</v>
      </c>
      <c r="CB16">
        <v>0.28898499999999999</v>
      </c>
      <c r="CC16">
        <v>0.29804000000000003</v>
      </c>
      <c r="CD16">
        <v>0.30706499999999998</v>
      </c>
      <c r="CE16">
        <v>0.31586999999999998</v>
      </c>
      <c r="CF16">
        <v>0.32486500000000001</v>
      </c>
      <c r="CG16">
        <v>0.33374999999999999</v>
      </c>
      <c r="CH16">
        <v>0.34246500000000002</v>
      </c>
      <c r="CI16">
        <v>0.35125000000000001</v>
      </c>
      <c r="CJ16">
        <v>0.35979</v>
      </c>
      <c r="CK16">
        <v>0.368365</v>
      </c>
      <c r="CL16">
        <v>0.37707000000000002</v>
      </c>
      <c r="CM16">
        <v>0.38552500000000001</v>
      </c>
      <c r="CN16">
        <v>0.39390999999999998</v>
      </c>
      <c r="CO16">
        <v>0.40196500000000002</v>
      </c>
      <c r="CP16">
        <v>0.40991</v>
      </c>
      <c r="CQ16">
        <v>0.41836000000000001</v>
      </c>
      <c r="CR16">
        <v>0.42657499999999998</v>
      </c>
      <c r="CS16">
        <v>0.43509500000000001</v>
      </c>
      <c r="CT16">
        <v>0.44340499999999999</v>
      </c>
      <c r="CU16">
        <v>0.45160499999999998</v>
      </c>
      <c r="CV16">
        <v>0.45949499999999999</v>
      </c>
      <c r="CW16">
        <v>0.46766000000000002</v>
      </c>
      <c r="CX16">
        <v>0.47535500000000003</v>
      </c>
      <c r="CY16">
        <v>0.48273500000000003</v>
      </c>
      <c r="CZ16">
        <v>0.49004999999999999</v>
      </c>
      <c r="DA16">
        <v>0.497415</v>
      </c>
      <c r="DB16">
        <v>0.50478000000000001</v>
      </c>
      <c r="DC16">
        <v>0.51188999999999996</v>
      </c>
      <c r="DD16">
        <v>0.51878000000000002</v>
      </c>
      <c r="DE16">
        <v>0.52554500000000004</v>
      </c>
      <c r="DF16">
        <v>0.53241000000000005</v>
      </c>
      <c r="DG16">
        <v>0.53927999999999998</v>
      </c>
      <c r="DH16">
        <v>0.54583000000000004</v>
      </c>
      <c r="DI16">
        <v>0.55207499999999998</v>
      </c>
      <c r="DJ16">
        <v>0.55841499999999999</v>
      </c>
      <c r="DK16">
        <v>0.56469499999999995</v>
      </c>
      <c r="DL16">
        <v>0.57076499999999997</v>
      </c>
      <c r="DM16">
        <v>0.57700499999999999</v>
      </c>
      <c r="DN16">
        <v>0.58314999999999995</v>
      </c>
      <c r="DO16">
        <v>0.58928000000000003</v>
      </c>
      <c r="DP16">
        <v>0.59523999999999999</v>
      </c>
    </row>
    <row r="17" spans="1:120" x14ac:dyDescent="0.25">
      <c r="A17" t="s">
        <v>129</v>
      </c>
      <c r="B17" t="s">
        <v>130</v>
      </c>
      <c r="C17" t="s">
        <v>140</v>
      </c>
      <c r="D17" t="s">
        <v>132</v>
      </c>
      <c r="E17">
        <v>50</v>
      </c>
      <c r="F17" t="s">
        <v>135</v>
      </c>
      <c r="G17" t="s">
        <v>138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 s="109">
        <v>0</v>
      </c>
      <c r="AU17" s="109">
        <v>2.0000000000000002E-5</v>
      </c>
      <c r="AV17" s="109">
        <v>5.0000000000000002E-5</v>
      </c>
      <c r="AW17" s="109">
        <v>9.0000000000000006E-5</v>
      </c>
      <c r="AX17">
        <v>1.3999999999999999E-4</v>
      </c>
      <c r="AY17">
        <v>2.2000000000000001E-4</v>
      </c>
      <c r="AZ17">
        <v>2.9999999999999997E-4</v>
      </c>
      <c r="BA17">
        <v>3.8000000000000002E-4</v>
      </c>
      <c r="BB17">
        <v>4.6999999999999999E-4</v>
      </c>
      <c r="BC17">
        <v>5.5999999999999995E-4</v>
      </c>
      <c r="BD17">
        <v>6.4000000000000005E-4</v>
      </c>
      <c r="BE17">
        <v>7.1000000000000002E-4</v>
      </c>
      <c r="BF17">
        <v>7.9000000000000001E-4</v>
      </c>
      <c r="BG17">
        <v>8.5999999999999998E-4</v>
      </c>
      <c r="BH17">
        <v>9.1E-4</v>
      </c>
      <c r="BI17">
        <v>9.6500000000000004E-4</v>
      </c>
      <c r="BJ17">
        <v>1.0200000000000001E-3</v>
      </c>
      <c r="BK17">
        <v>1.0549999999999999E-3</v>
      </c>
      <c r="BL17">
        <v>1.0950000000000001E-3</v>
      </c>
      <c r="BM17">
        <v>1.1299999999999999E-3</v>
      </c>
      <c r="BN17">
        <v>1.16E-3</v>
      </c>
      <c r="BO17">
        <v>1.1900000000000001E-3</v>
      </c>
      <c r="BP17">
        <v>1.2099999999999999E-3</v>
      </c>
      <c r="BQ17">
        <v>1.23E-3</v>
      </c>
      <c r="BR17">
        <v>1.2700000000000001E-3</v>
      </c>
      <c r="BS17">
        <v>1.31E-3</v>
      </c>
      <c r="BT17">
        <v>1.3600000000000001E-3</v>
      </c>
      <c r="BU17">
        <v>1.41E-3</v>
      </c>
      <c r="BV17">
        <v>1.4599999999999999E-3</v>
      </c>
      <c r="BW17">
        <v>1.5100000000000001E-3</v>
      </c>
      <c r="BX17">
        <v>1.57E-3</v>
      </c>
      <c r="BY17">
        <v>1.6199999999999999E-3</v>
      </c>
      <c r="BZ17">
        <v>1.6800000000000001E-3</v>
      </c>
      <c r="CA17">
        <v>1.735E-3</v>
      </c>
      <c r="CB17">
        <v>1.7899999999999999E-3</v>
      </c>
      <c r="CC17">
        <v>1.8500000000000001E-3</v>
      </c>
      <c r="CD17">
        <v>1.91E-3</v>
      </c>
      <c r="CE17">
        <v>1.9599999999999999E-3</v>
      </c>
      <c r="CF17">
        <v>2.0200000000000001E-3</v>
      </c>
      <c r="CG17">
        <v>2.0799999999999998E-3</v>
      </c>
      <c r="CH17">
        <v>2.1350000000000002E-3</v>
      </c>
      <c r="CI17">
        <v>2.1900000000000001E-3</v>
      </c>
      <c r="CJ17">
        <v>2.2399999999999998E-3</v>
      </c>
      <c r="CK17">
        <v>2.3E-3</v>
      </c>
      <c r="CL17">
        <v>2.3600000000000001E-3</v>
      </c>
      <c r="CM17">
        <v>2.415E-3</v>
      </c>
      <c r="CN17">
        <v>2.4750000000000002E-3</v>
      </c>
      <c r="CO17">
        <v>2.5300000000000001E-3</v>
      </c>
      <c r="CP17">
        <v>2.5850000000000001E-3</v>
      </c>
      <c r="CQ17">
        <v>2.64E-3</v>
      </c>
      <c r="CR17">
        <v>2.6900000000000001E-3</v>
      </c>
      <c r="CS17">
        <v>2.7399999999999998E-3</v>
      </c>
      <c r="CT17">
        <v>2.8E-3</v>
      </c>
      <c r="CU17">
        <v>2.8600000000000001E-3</v>
      </c>
      <c r="CV17">
        <v>2.9150000000000001E-3</v>
      </c>
      <c r="CW17">
        <v>2.97E-3</v>
      </c>
      <c r="CX17">
        <v>3.0300000000000001E-3</v>
      </c>
      <c r="CY17">
        <v>3.0899999999999999E-3</v>
      </c>
      <c r="CZ17">
        <v>3.14E-3</v>
      </c>
      <c r="DA17">
        <v>3.2000000000000002E-3</v>
      </c>
      <c r="DB17">
        <v>3.2599999999999999E-3</v>
      </c>
      <c r="DC17">
        <v>3.32E-3</v>
      </c>
      <c r="DD17">
        <v>3.3700000000000002E-3</v>
      </c>
      <c r="DE17">
        <v>3.4299999999999999E-3</v>
      </c>
      <c r="DF17">
        <v>3.48E-3</v>
      </c>
      <c r="DG17">
        <v>3.5400000000000002E-3</v>
      </c>
      <c r="DH17">
        <v>3.5899999999999999E-3</v>
      </c>
      <c r="DI17">
        <v>3.6549999999999998E-3</v>
      </c>
      <c r="DJ17">
        <v>3.7100000000000002E-3</v>
      </c>
      <c r="DK17">
        <v>3.7650000000000001E-3</v>
      </c>
      <c r="DL17">
        <v>3.82E-3</v>
      </c>
      <c r="DM17">
        <v>3.8700000000000002E-3</v>
      </c>
      <c r="DN17">
        <v>3.9199999999999999E-3</v>
      </c>
      <c r="DO17">
        <v>3.9750000000000002E-3</v>
      </c>
      <c r="DP17">
        <v>4.0200000000000001E-3</v>
      </c>
    </row>
    <row r="18" spans="1:120" x14ac:dyDescent="0.25">
      <c r="A18" t="s">
        <v>129</v>
      </c>
      <c r="B18" t="s">
        <v>130</v>
      </c>
      <c r="C18" t="s">
        <v>140</v>
      </c>
      <c r="D18" t="s">
        <v>132</v>
      </c>
      <c r="E18">
        <v>83</v>
      </c>
      <c r="F18" t="s">
        <v>133</v>
      </c>
      <c r="G18" t="s">
        <v>134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09">
        <v>1.0000000000000001E-5</v>
      </c>
      <c r="AV18">
        <v>2.3000000000000001E-4</v>
      </c>
      <c r="AW18">
        <v>9.7999999999999997E-4</v>
      </c>
      <c r="AX18">
        <v>2.2799999999999999E-3</v>
      </c>
      <c r="AY18">
        <v>4.45E-3</v>
      </c>
      <c r="AZ18">
        <v>7.7816999999999999E-3</v>
      </c>
      <c r="BA18">
        <v>1.23517E-2</v>
      </c>
      <c r="BB18">
        <v>1.8261699999999999E-2</v>
      </c>
      <c r="BC18">
        <v>2.5411699999999999E-2</v>
      </c>
      <c r="BD18">
        <v>3.3691699999999998E-2</v>
      </c>
      <c r="BE18">
        <v>4.308E-2</v>
      </c>
      <c r="BF18">
        <v>5.3486800000000001E-2</v>
      </c>
      <c r="BG18">
        <v>6.4900200000000005E-2</v>
      </c>
      <c r="BH18">
        <v>7.6838699999999996E-2</v>
      </c>
      <c r="BI18">
        <v>8.9351700000000006E-2</v>
      </c>
      <c r="BJ18">
        <v>0.1020151</v>
      </c>
      <c r="BK18">
        <v>0.1150568</v>
      </c>
      <c r="BL18">
        <v>0.12796170000000001</v>
      </c>
      <c r="BM18">
        <v>0.1410468</v>
      </c>
      <c r="BN18">
        <v>0.1538368</v>
      </c>
      <c r="BO18">
        <v>0.16617019999999999</v>
      </c>
      <c r="BP18">
        <v>0.1781327</v>
      </c>
      <c r="BQ18">
        <v>0.1898753</v>
      </c>
      <c r="BR18">
        <v>0.20075999999999999</v>
      </c>
      <c r="BS18">
        <v>0.2110668</v>
      </c>
      <c r="BT18">
        <v>0.22130169999999999</v>
      </c>
      <c r="BU18">
        <v>0.23162740000000001</v>
      </c>
      <c r="BV18">
        <v>0.2420117</v>
      </c>
      <c r="BW18">
        <v>0.25226720000000002</v>
      </c>
      <c r="BX18">
        <v>0.26251570000000002</v>
      </c>
      <c r="BY18">
        <v>0.27264870000000002</v>
      </c>
      <c r="BZ18">
        <v>0.28265420000000002</v>
      </c>
      <c r="CA18">
        <v>0.29255100000000001</v>
      </c>
      <c r="CB18">
        <v>0.302367</v>
      </c>
      <c r="CC18">
        <v>0.31213340000000001</v>
      </c>
      <c r="CD18">
        <v>0.32183850000000003</v>
      </c>
      <c r="CE18">
        <v>0.33145720000000001</v>
      </c>
      <c r="CF18">
        <v>0.34122360000000002</v>
      </c>
      <c r="CG18">
        <v>0.35082380000000002</v>
      </c>
      <c r="CH18">
        <v>0.3604291</v>
      </c>
      <c r="CI18">
        <v>0.37023020000000001</v>
      </c>
      <c r="CJ18">
        <v>0.3799478</v>
      </c>
      <c r="CK18">
        <v>0.38945400000000002</v>
      </c>
      <c r="CL18">
        <v>0.39895419999999998</v>
      </c>
      <c r="CM18">
        <v>0.40838570000000002</v>
      </c>
      <c r="CN18">
        <v>0.41774699999999998</v>
      </c>
      <c r="CO18">
        <v>0.42704170000000002</v>
      </c>
      <c r="CP18">
        <v>0.43626680000000001</v>
      </c>
      <c r="CQ18">
        <v>0.4455134</v>
      </c>
      <c r="CR18">
        <v>0.45498189999999999</v>
      </c>
      <c r="CS18">
        <v>0.4643487</v>
      </c>
      <c r="CT18">
        <v>0.4733176</v>
      </c>
      <c r="CU18">
        <v>0.48238360000000002</v>
      </c>
      <c r="CV18">
        <v>0.4911123</v>
      </c>
      <c r="CW18">
        <v>0.49990190000000001</v>
      </c>
      <c r="CX18">
        <v>0.50894550000000005</v>
      </c>
      <c r="CY18">
        <v>0.51823470000000005</v>
      </c>
      <c r="CZ18">
        <v>0.52705009999999997</v>
      </c>
      <c r="DA18">
        <v>0.53572379999999997</v>
      </c>
      <c r="DB18">
        <v>0.54444349999999997</v>
      </c>
      <c r="DC18">
        <v>0.55294480000000001</v>
      </c>
      <c r="DD18">
        <v>0.56134340000000005</v>
      </c>
      <c r="DE18">
        <v>0.56940250000000003</v>
      </c>
      <c r="DF18">
        <v>0.57723409999999997</v>
      </c>
      <c r="DG18">
        <v>0.58496079999999995</v>
      </c>
      <c r="DH18">
        <v>0.59276189999999995</v>
      </c>
      <c r="DI18">
        <v>0.60051330000000003</v>
      </c>
      <c r="DJ18">
        <v>0.60808700000000004</v>
      </c>
      <c r="DK18">
        <v>0.61451560000000005</v>
      </c>
      <c r="DL18">
        <v>0.62171989999999999</v>
      </c>
      <c r="DM18">
        <v>0.62899530000000003</v>
      </c>
      <c r="DN18">
        <v>0.63605590000000001</v>
      </c>
      <c r="DO18">
        <v>0.6432099</v>
      </c>
      <c r="DP18">
        <v>0.65030880000000002</v>
      </c>
    </row>
    <row r="19" spans="1:120" x14ac:dyDescent="0.25">
      <c r="A19" t="s">
        <v>129</v>
      </c>
      <c r="B19" t="s">
        <v>130</v>
      </c>
      <c r="C19" t="s">
        <v>140</v>
      </c>
      <c r="D19" t="s">
        <v>132</v>
      </c>
      <c r="E19">
        <v>83</v>
      </c>
      <c r="F19" t="s">
        <v>135</v>
      </c>
      <c r="G19" t="s">
        <v>138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09">
        <v>1.0000000000000001E-5</v>
      </c>
      <c r="AU19" s="109">
        <v>3.0000000000000001E-5</v>
      </c>
      <c r="AV19" s="109">
        <v>6.9999999999999994E-5</v>
      </c>
      <c r="AW19" s="109">
        <v>1.2E-4</v>
      </c>
      <c r="AX19">
        <v>2.0000000000000001E-4</v>
      </c>
      <c r="AY19">
        <v>2.9999999999999997E-4</v>
      </c>
      <c r="AZ19" s="109">
        <v>4.2000000000000002E-4</v>
      </c>
      <c r="BA19" s="109">
        <v>5.3169999999999997E-4</v>
      </c>
      <c r="BB19" s="109">
        <v>6.4999999999999997E-4</v>
      </c>
      <c r="BC19">
        <v>7.6999999999999996E-4</v>
      </c>
      <c r="BD19">
        <v>8.8000000000000003E-4</v>
      </c>
      <c r="BE19">
        <v>9.8170000000000006E-4</v>
      </c>
      <c r="BF19">
        <v>1.0816999999999999E-3</v>
      </c>
      <c r="BG19">
        <v>1.17E-3</v>
      </c>
      <c r="BH19">
        <v>1.24E-3</v>
      </c>
      <c r="BI19">
        <v>1.2999999999999999E-3</v>
      </c>
      <c r="BJ19">
        <v>1.3416999999999999E-3</v>
      </c>
      <c r="BK19">
        <v>1.3817E-3</v>
      </c>
      <c r="BL19">
        <v>1.4117000000000001E-3</v>
      </c>
      <c r="BM19">
        <v>1.4400000000000001E-3</v>
      </c>
      <c r="BN19">
        <v>1.4599999999999999E-3</v>
      </c>
      <c r="BO19">
        <v>1.48E-3</v>
      </c>
      <c r="BP19">
        <v>1.5100000000000001E-3</v>
      </c>
      <c r="BQ19">
        <v>1.5299999999999999E-3</v>
      </c>
      <c r="BR19">
        <v>1.5499999999999999E-3</v>
      </c>
      <c r="BS19">
        <v>1.6000000000000001E-3</v>
      </c>
      <c r="BT19">
        <v>1.6417000000000001E-3</v>
      </c>
      <c r="BU19">
        <v>1.6999999999999999E-3</v>
      </c>
      <c r="BV19">
        <v>1.7600000000000001E-3</v>
      </c>
      <c r="BW19">
        <v>1.82E-3</v>
      </c>
      <c r="BX19">
        <v>1.89E-3</v>
      </c>
      <c r="BY19">
        <v>1.9499999999999999E-3</v>
      </c>
      <c r="BZ19">
        <v>2.0200000000000001E-3</v>
      </c>
      <c r="CA19">
        <v>2.0917000000000002E-3</v>
      </c>
      <c r="CB19">
        <v>2.16E-3</v>
      </c>
      <c r="CC19">
        <v>2.2300000000000002E-3</v>
      </c>
      <c r="CD19">
        <v>2.2916999999999998E-3</v>
      </c>
      <c r="CE19">
        <v>2.3600000000000001E-3</v>
      </c>
      <c r="CF19">
        <v>2.4299999999999999E-3</v>
      </c>
      <c r="CG19">
        <v>2.5016999999999999E-3</v>
      </c>
      <c r="CH19">
        <v>2.5699999999999998E-3</v>
      </c>
      <c r="CI19">
        <v>2.65E-3</v>
      </c>
      <c r="CJ19">
        <v>2.7100000000000002E-3</v>
      </c>
      <c r="CK19">
        <v>2.7899999999999999E-3</v>
      </c>
      <c r="CL19">
        <v>2.8500000000000001E-3</v>
      </c>
      <c r="CM19">
        <v>2.9234E-3</v>
      </c>
      <c r="CN19">
        <v>2.9933999999999998E-3</v>
      </c>
      <c r="CO19">
        <v>3.0699999999999998E-3</v>
      </c>
      <c r="CP19">
        <v>3.1416999999999999E-3</v>
      </c>
      <c r="CQ19">
        <v>3.2117000000000001E-3</v>
      </c>
      <c r="CR19">
        <v>3.2951E-3</v>
      </c>
      <c r="CS19">
        <v>3.3668000000000001E-3</v>
      </c>
      <c r="CT19">
        <v>3.4451E-3</v>
      </c>
      <c r="CU19">
        <v>3.5133999999999999E-3</v>
      </c>
      <c r="CV19">
        <v>3.5917000000000002E-3</v>
      </c>
      <c r="CW19">
        <v>3.6700000000000001E-3</v>
      </c>
      <c r="CX19">
        <v>3.7417000000000001E-3</v>
      </c>
      <c r="CY19">
        <v>3.82E-3</v>
      </c>
      <c r="CZ19">
        <v>3.8899999999999998E-3</v>
      </c>
      <c r="DA19">
        <v>3.9699999999999996E-3</v>
      </c>
      <c r="DB19">
        <v>4.0416999999999996E-3</v>
      </c>
      <c r="DC19">
        <v>4.1200000000000004E-3</v>
      </c>
      <c r="DD19">
        <v>4.1900000000000001E-3</v>
      </c>
      <c r="DE19">
        <v>4.2599999999999999E-3</v>
      </c>
      <c r="DF19">
        <v>4.3417000000000004E-3</v>
      </c>
      <c r="DG19">
        <v>4.4016999999999997E-3</v>
      </c>
      <c r="DH19">
        <v>4.4834000000000002E-3</v>
      </c>
      <c r="DI19">
        <v>4.5700000000000003E-3</v>
      </c>
      <c r="DJ19">
        <v>4.6116999999999998E-3</v>
      </c>
      <c r="DK19">
        <v>4.6833999999999999E-3</v>
      </c>
      <c r="DL19">
        <v>4.7600000000000003E-3</v>
      </c>
      <c r="DM19">
        <v>4.8216999999999999E-3</v>
      </c>
      <c r="DN19">
        <v>4.8934E-3</v>
      </c>
      <c r="DO19">
        <v>4.9534000000000002E-3</v>
      </c>
      <c r="DP19">
        <v>5.0416999999999997E-3</v>
      </c>
    </row>
    <row r="20" spans="1:120" x14ac:dyDescent="0.25">
      <c r="A20" t="s">
        <v>129</v>
      </c>
      <c r="B20" t="s">
        <v>130</v>
      </c>
      <c r="C20" t="s">
        <v>140</v>
      </c>
      <c r="D20" t="s">
        <v>132</v>
      </c>
      <c r="E20">
        <v>95</v>
      </c>
      <c r="F20" t="s">
        <v>133</v>
      </c>
      <c r="G20" t="s">
        <v>134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09">
        <v>2.0000000000000002E-5</v>
      </c>
      <c r="AV20">
        <v>2.5999999999999998E-4</v>
      </c>
      <c r="AW20">
        <v>1.07E-3</v>
      </c>
      <c r="AX20">
        <v>2.48E-3</v>
      </c>
      <c r="AY20">
        <v>4.8104999999999997E-3</v>
      </c>
      <c r="AZ20">
        <v>8.4010000000000005E-3</v>
      </c>
      <c r="BA20">
        <v>1.3310499999999999E-2</v>
      </c>
      <c r="BB20">
        <v>1.9604E-2</v>
      </c>
      <c r="BC20">
        <v>2.7334500000000001E-2</v>
      </c>
      <c r="BD20">
        <v>3.6288000000000001E-2</v>
      </c>
      <c r="BE20">
        <v>4.6441499999999997E-2</v>
      </c>
      <c r="BF20">
        <v>5.7801999999999999E-2</v>
      </c>
      <c r="BG20">
        <v>7.0291999999999993E-2</v>
      </c>
      <c r="BH20">
        <v>8.3374000000000004E-2</v>
      </c>
      <c r="BI20">
        <v>9.6918000000000004E-2</v>
      </c>
      <c r="BJ20">
        <v>0.110876</v>
      </c>
      <c r="BK20">
        <v>0.12522150000000001</v>
      </c>
      <c r="BL20">
        <v>0.13964199999999999</v>
      </c>
      <c r="BM20">
        <v>0.15370049999999999</v>
      </c>
      <c r="BN20">
        <v>0.16770299999999999</v>
      </c>
      <c r="BO20">
        <v>0.1815995</v>
      </c>
      <c r="BP20">
        <v>0.1951215</v>
      </c>
      <c r="BQ20">
        <v>0.2079155</v>
      </c>
      <c r="BR20">
        <v>0.2197955</v>
      </c>
      <c r="BS20">
        <v>0.231347</v>
      </c>
      <c r="BT20">
        <v>0.24229100000000001</v>
      </c>
      <c r="BU20">
        <v>0.252965</v>
      </c>
      <c r="BV20">
        <v>0.2641115</v>
      </c>
      <c r="BW20">
        <v>0.27497149999999998</v>
      </c>
      <c r="BX20">
        <v>0.28595399999999999</v>
      </c>
      <c r="BY20">
        <v>0.29743000000000003</v>
      </c>
      <c r="BZ20">
        <v>0.30810749999999998</v>
      </c>
      <c r="CA20">
        <v>0.31898349999999998</v>
      </c>
      <c r="CB20">
        <v>0.32985049999999999</v>
      </c>
      <c r="CC20">
        <v>0.34089900000000001</v>
      </c>
      <c r="CD20">
        <v>0.35195199999999999</v>
      </c>
      <c r="CE20">
        <v>0.362738</v>
      </c>
      <c r="CF20">
        <v>0.37300349999999999</v>
      </c>
      <c r="CG20">
        <v>0.38385550000000002</v>
      </c>
      <c r="CH20">
        <v>0.39468449999999999</v>
      </c>
      <c r="CI20">
        <v>0.40523999999999999</v>
      </c>
      <c r="CJ20">
        <v>0.41508850000000003</v>
      </c>
      <c r="CK20">
        <v>0.42553750000000001</v>
      </c>
      <c r="CL20">
        <v>0.4359325</v>
      </c>
      <c r="CM20">
        <v>0.44626149999999998</v>
      </c>
      <c r="CN20">
        <v>0.456515</v>
      </c>
      <c r="CO20">
        <v>0.46672999999999998</v>
      </c>
      <c r="CP20">
        <v>0.47688950000000002</v>
      </c>
      <c r="CQ20">
        <v>0.48699900000000002</v>
      </c>
      <c r="CR20">
        <v>0.49702649999999998</v>
      </c>
      <c r="CS20">
        <v>0.50698200000000004</v>
      </c>
      <c r="CT20">
        <v>0.51681849999999996</v>
      </c>
      <c r="CU20">
        <v>0.52663450000000001</v>
      </c>
      <c r="CV20">
        <v>0.536331</v>
      </c>
      <c r="CW20">
        <v>0.54599699999999995</v>
      </c>
      <c r="CX20">
        <v>0.55549400000000004</v>
      </c>
      <c r="CY20">
        <v>0.56488050000000001</v>
      </c>
      <c r="CZ20">
        <v>0.57409699999999997</v>
      </c>
      <c r="DA20">
        <v>0.58316299999999999</v>
      </c>
      <c r="DB20">
        <v>0.59222850000000005</v>
      </c>
      <c r="DC20">
        <v>0.60099499999999995</v>
      </c>
      <c r="DD20">
        <v>0.60965999999999998</v>
      </c>
      <c r="DE20">
        <v>0.61815450000000005</v>
      </c>
      <c r="DF20">
        <v>0.6265385</v>
      </c>
      <c r="DG20">
        <v>0.63480199999999998</v>
      </c>
      <c r="DH20">
        <v>0.64280150000000003</v>
      </c>
      <c r="DI20">
        <v>0.65060499999999999</v>
      </c>
      <c r="DJ20">
        <v>0.66135600000000005</v>
      </c>
      <c r="DK20">
        <v>0.66980450000000002</v>
      </c>
      <c r="DL20">
        <v>0.67750049999999995</v>
      </c>
      <c r="DM20">
        <v>0.68506900000000004</v>
      </c>
      <c r="DN20">
        <v>0.6925365</v>
      </c>
      <c r="DO20">
        <v>0.69999449999999996</v>
      </c>
      <c r="DP20">
        <v>0.71067749999999996</v>
      </c>
    </row>
    <row r="21" spans="1:120" x14ac:dyDescent="0.25">
      <c r="A21" t="s">
        <v>129</v>
      </c>
      <c r="B21" t="s">
        <v>130</v>
      </c>
      <c r="C21" s="109" t="s">
        <v>140</v>
      </c>
      <c r="D21" s="109" t="s">
        <v>132</v>
      </c>
      <c r="E21">
        <v>95</v>
      </c>
      <c r="F21" s="109" t="s">
        <v>135</v>
      </c>
      <c r="G21" s="109" t="s">
        <v>138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 s="109">
        <v>0</v>
      </c>
      <c r="AT21" s="109">
        <v>1.0000000000000001E-5</v>
      </c>
      <c r="AU21" s="109">
        <v>3.0000000000000001E-5</v>
      </c>
      <c r="AV21" s="109">
        <v>8.0000000000000007E-5</v>
      </c>
      <c r="AW21">
        <v>1.3999999999999999E-4</v>
      </c>
      <c r="AX21" s="109">
        <v>2.3000000000000001E-4</v>
      </c>
      <c r="AY21">
        <v>3.5E-4</v>
      </c>
      <c r="AZ21">
        <v>4.7100000000000001E-4</v>
      </c>
      <c r="BA21">
        <v>6.2E-4</v>
      </c>
      <c r="BB21">
        <v>7.6000000000000004E-4</v>
      </c>
      <c r="BC21">
        <v>9.1E-4</v>
      </c>
      <c r="BD21">
        <v>1.0499999999999999E-3</v>
      </c>
      <c r="BE21">
        <v>1.17E-3</v>
      </c>
      <c r="BF21">
        <v>1.2899999999999999E-3</v>
      </c>
      <c r="BG21">
        <v>1.4005000000000001E-3</v>
      </c>
      <c r="BH21">
        <v>1.49E-3</v>
      </c>
      <c r="BI21">
        <v>1.56E-3</v>
      </c>
      <c r="BJ21">
        <v>1.6105E-3</v>
      </c>
      <c r="BK21">
        <v>1.6704999999999999E-3</v>
      </c>
      <c r="BL21">
        <v>1.72E-3</v>
      </c>
      <c r="BM21">
        <v>1.7305000000000001E-3</v>
      </c>
      <c r="BN21">
        <v>1.7505000000000001E-3</v>
      </c>
      <c r="BO21">
        <v>1.771E-3</v>
      </c>
      <c r="BP21">
        <v>1.7899999999999999E-3</v>
      </c>
      <c r="BQ21">
        <v>1.7905E-3</v>
      </c>
      <c r="BR21">
        <v>1.82E-3</v>
      </c>
      <c r="BS21">
        <v>1.8699999999999999E-3</v>
      </c>
      <c r="BT21">
        <v>1.9499999999999999E-3</v>
      </c>
      <c r="BU21">
        <v>2.0100000000000001E-3</v>
      </c>
      <c r="BV21">
        <v>2.0804999999999999E-3</v>
      </c>
      <c r="BW21">
        <v>2.16E-3</v>
      </c>
      <c r="BX21">
        <v>2.2404999999999999E-3</v>
      </c>
      <c r="BY21">
        <v>2.3205000000000001E-3</v>
      </c>
      <c r="BZ21">
        <v>2.3904999999999998E-3</v>
      </c>
      <c r="CA21">
        <v>2.4710000000000001E-3</v>
      </c>
      <c r="CB21">
        <v>2.5509999999999999E-3</v>
      </c>
      <c r="CC21">
        <v>2.6310000000000001E-3</v>
      </c>
      <c r="CD21">
        <v>2.7109999999999999E-3</v>
      </c>
      <c r="CE21">
        <v>2.7910000000000001E-3</v>
      </c>
      <c r="CF21">
        <v>2.8709999999999999E-3</v>
      </c>
      <c r="CG21">
        <v>2.9605E-3</v>
      </c>
      <c r="CH21">
        <v>3.0599999999999998E-3</v>
      </c>
      <c r="CI21">
        <v>3.1405000000000001E-3</v>
      </c>
      <c r="CJ21">
        <v>3.2299999999999998E-3</v>
      </c>
      <c r="CK21">
        <v>3.3110000000000001E-3</v>
      </c>
      <c r="CL21">
        <v>3.4009999999999999E-3</v>
      </c>
      <c r="CM21">
        <v>3.4814999999999998E-3</v>
      </c>
      <c r="CN21">
        <v>3.5904999999999999E-3</v>
      </c>
      <c r="CO21">
        <v>3.6905000000000002E-3</v>
      </c>
      <c r="CP21">
        <v>3.7905E-3</v>
      </c>
      <c r="CQ21">
        <v>3.8915E-3</v>
      </c>
      <c r="CR21">
        <v>3.9804999999999997E-3</v>
      </c>
      <c r="CS21">
        <v>4.0699999999999998E-3</v>
      </c>
      <c r="CT21">
        <v>4.1700000000000001E-3</v>
      </c>
      <c r="CU21">
        <v>4.2315E-3</v>
      </c>
      <c r="CV21">
        <v>4.3214999999999998E-3</v>
      </c>
      <c r="CW21">
        <v>4.411E-3</v>
      </c>
      <c r="CX21">
        <v>4.4720000000000003E-3</v>
      </c>
      <c r="CY21">
        <v>4.5715E-3</v>
      </c>
      <c r="CZ21">
        <v>4.6620000000000003E-3</v>
      </c>
      <c r="DA21">
        <v>4.7520000000000001E-3</v>
      </c>
      <c r="DB21">
        <v>4.8514999999999999E-3</v>
      </c>
      <c r="DC21">
        <v>4.9715000000000002E-3</v>
      </c>
      <c r="DD21">
        <v>5.0509999999999999E-3</v>
      </c>
      <c r="DE21">
        <v>5.1405000000000001E-3</v>
      </c>
      <c r="DF21">
        <v>5.2304999999999999E-3</v>
      </c>
      <c r="DG21">
        <v>5.3004999999999997E-3</v>
      </c>
      <c r="DH21">
        <v>5.4004999999999999E-3</v>
      </c>
      <c r="DI21">
        <v>5.4904999999999997E-3</v>
      </c>
      <c r="DJ21">
        <v>5.5905E-3</v>
      </c>
      <c r="DK21">
        <v>5.6804999999999998E-3</v>
      </c>
      <c r="DL21">
        <v>5.77E-3</v>
      </c>
      <c r="DM21">
        <v>5.8504999999999998E-3</v>
      </c>
      <c r="DN21">
        <v>5.9309999999999996E-3</v>
      </c>
      <c r="DO21">
        <v>6.0210000000000003E-3</v>
      </c>
      <c r="DP21">
        <v>6.1110000000000001E-3</v>
      </c>
    </row>
    <row r="22" spans="1:120" x14ac:dyDescent="0.25">
      <c r="A22" t="s">
        <v>129</v>
      </c>
      <c r="B22" t="s">
        <v>130</v>
      </c>
      <c r="C22" s="109" t="s">
        <v>91</v>
      </c>
      <c r="D22" s="109" t="s">
        <v>132</v>
      </c>
      <c r="E22" s="109">
        <v>5</v>
      </c>
      <c r="F22" s="109" t="s">
        <v>133</v>
      </c>
      <c r="G22" s="109" t="s">
        <v>134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402.49696949999998</v>
      </c>
      <c r="AK22">
        <v>405.01407499999999</v>
      </c>
      <c r="AL22">
        <v>407.51159899999999</v>
      </c>
      <c r="AM22">
        <v>409.99876399999999</v>
      </c>
      <c r="AN22">
        <v>412.48082249999999</v>
      </c>
      <c r="AO22">
        <v>414.95147750000001</v>
      </c>
      <c r="AP22">
        <v>417.35281900000001</v>
      </c>
      <c r="AQ22">
        <v>419.670749</v>
      </c>
      <c r="AR22">
        <v>421.96268500000002</v>
      </c>
      <c r="AS22">
        <v>424.16103399999997</v>
      </c>
      <c r="AT22">
        <v>426.30282449999999</v>
      </c>
      <c r="AU22">
        <v>428.34195949999997</v>
      </c>
      <c r="AV22">
        <v>430.33934399999998</v>
      </c>
      <c r="AW22">
        <v>432.26472050000001</v>
      </c>
      <c r="AX22">
        <v>434.13992100000002</v>
      </c>
      <c r="AY22">
        <v>435.99546550000002</v>
      </c>
      <c r="AZ22">
        <v>437.72280949999998</v>
      </c>
      <c r="BA22">
        <v>439.392718</v>
      </c>
      <c r="BB22">
        <v>440.95430599999997</v>
      </c>
      <c r="BC22">
        <v>442.42294500000003</v>
      </c>
      <c r="BD22">
        <v>443.82202599999999</v>
      </c>
      <c r="BE22">
        <v>445.13774999999998</v>
      </c>
      <c r="BF22">
        <v>446.37442349999998</v>
      </c>
      <c r="BG22">
        <v>447.53158000000002</v>
      </c>
      <c r="BH22">
        <v>448.61021199999999</v>
      </c>
      <c r="BI22">
        <v>449.60941050000002</v>
      </c>
      <c r="BJ22">
        <v>450.52503899999999</v>
      </c>
      <c r="BK22">
        <v>451.36963200000002</v>
      </c>
      <c r="BL22">
        <v>452.12498649999998</v>
      </c>
      <c r="BM22">
        <v>452.79659349999997</v>
      </c>
      <c r="BN22">
        <v>453.405215</v>
      </c>
      <c r="BO22">
        <v>453.94467200000003</v>
      </c>
      <c r="BP22">
        <v>454.41717299999999</v>
      </c>
      <c r="BQ22">
        <v>454.81233650000001</v>
      </c>
      <c r="BR22">
        <v>455.12216849999999</v>
      </c>
      <c r="BS22">
        <v>455.37519099999997</v>
      </c>
      <c r="BT22">
        <v>455.56659450000001</v>
      </c>
      <c r="BU22">
        <v>455.66786999999999</v>
      </c>
      <c r="BV22">
        <v>455.71423449999998</v>
      </c>
      <c r="BW22">
        <v>455.70867700000002</v>
      </c>
      <c r="BX22">
        <v>455.65598999999997</v>
      </c>
      <c r="BY22">
        <v>455.602057</v>
      </c>
      <c r="BZ22">
        <v>455.50296850000001</v>
      </c>
      <c r="CA22">
        <v>455.35531150000003</v>
      </c>
      <c r="CB22">
        <v>455.15901650000001</v>
      </c>
      <c r="CC22">
        <v>454.8797285</v>
      </c>
      <c r="CD22">
        <v>454.53100799999999</v>
      </c>
      <c r="CE22">
        <v>454.14422050000002</v>
      </c>
      <c r="CF22">
        <v>453.759612</v>
      </c>
      <c r="CG22">
        <v>453.3593285</v>
      </c>
      <c r="CH22">
        <v>452.92541749999998</v>
      </c>
      <c r="CI22">
        <v>452.459901</v>
      </c>
      <c r="CJ22">
        <v>451.96630750000003</v>
      </c>
      <c r="CK22">
        <v>451.44347649999997</v>
      </c>
      <c r="CL22">
        <v>450.87500749999998</v>
      </c>
      <c r="CM22">
        <v>450.28364149999999</v>
      </c>
      <c r="CN22">
        <v>449.62919549999998</v>
      </c>
      <c r="CO22">
        <v>448.92313350000001</v>
      </c>
      <c r="CP22">
        <v>448.16368249999999</v>
      </c>
      <c r="CQ22">
        <v>447.35344800000001</v>
      </c>
      <c r="CR22">
        <v>446.49128300000001</v>
      </c>
      <c r="CS22">
        <v>445.58175599999998</v>
      </c>
      <c r="CT22">
        <v>444.61361249999999</v>
      </c>
      <c r="CU22">
        <v>443.5992225</v>
      </c>
      <c r="CV22">
        <v>442.53840550000001</v>
      </c>
      <c r="CW22">
        <v>441.34020249999998</v>
      </c>
      <c r="CX22">
        <v>440.18422600000002</v>
      </c>
      <c r="CY22">
        <v>439.04342500000001</v>
      </c>
      <c r="CZ22">
        <v>437.88300900000002</v>
      </c>
      <c r="DA22">
        <v>436.61000899999999</v>
      </c>
      <c r="DB22">
        <v>435.29472600000003</v>
      </c>
      <c r="DC22">
        <v>434.05504300000001</v>
      </c>
      <c r="DD22">
        <v>432.79740199999998</v>
      </c>
      <c r="DE22">
        <v>431.52190949999999</v>
      </c>
      <c r="DF22">
        <v>430.22263900000002</v>
      </c>
      <c r="DG22">
        <v>428.91240850000003</v>
      </c>
      <c r="DH22">
        <v>427.64480300000002</v>
      </c>
      <c r="DI22">
        <v>426.42940149999998</v>
      </c>
      <c r="DJ22">
        <v>425.20684499999999</v>
      </c>
      <c r="DK22">
        <v>423.95360099999999</v>
      </c>
      <c r="DL22">
        <v>422.79266200000001</v>
      </c>
      <c r="DM22">
        <v>421.51606450000003</v>
      </c>
      <c r="DN22">
        <v>420.39662399999997</v>
      </c>
      <c r="DO22">
        <v>419.2997355</v>
      </c>
      <c r="DP22">
        <v>418.12915650000002</v>
      </c>
    </row>
    <row r="23" spans="1:120" x14ac:dyDescent="0.25">
      <c r="A23" t="s">
        <v>129</v>
      </c>
      <c r="B23" t="s">
        <v>130</v>
      </c>
      <c r="C23" s="109" t="s">
        <v>91</v>
      </c>
      <c r="D23" s="109" t="s">
        <v>132</v>
      </c>
      <c r="E23" s="109">
        <v>5</v>
      </c>
      <c r="F23" s="109" t="s">
        <v>135</v>
      </c>
      <c r="G23" s="109" t="s">
        <v>136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0.91381499499999996</v>
      </c>
      <c r="AJ23">
        <v>0.92838758300000002</v>
      </c>
      <c r="AK23">
        <v>0.93988008300000003</v>
      </c>
      <c r="AL23">
        <v>0.95293607400000002</v>
      </c>
      <c r="AM23">
        <v>0.96291360299999995</v>
      </c>
      <c r="AN23">
        <v>0.98036105399999995</v>
      </c>
      <c r="AO23">
        <v>1.003916515</v>
      </c>
      <c r="AP23">
        <v>1.0297872699999999</v>
      </c>
      <c r="AQ23">
        <v>1.0498252400000001</v>
      </c>
      <c r="AR23">
        <v>1.0737431420000001</v>
      </c>
      <c r="AS23">
        <v>1.0904710049999999</v>
      </c>
      <c r="AT23">
        <v>1.1103115050000001</v>
      </c>
      <c r="AU23">
        <v>1.129658426</v>
      </c>
      <c r="AV23">
        <v>1.1469750439999999</v>
      </c>
      <c r="AW23">
        <v>1.1606135440000001</v>
      </c>
      <c r="AX23">
        <v>1.1737943479999999</v>
      </c>
      <c r="AY23">
        <v>1.1850554069999999</v>
      </c>
      <c r="AZ23">
        <v>1.198675309</v>
      </c>
      <c r="BA23">
        <v>1.2159089169999999</v>
      </c>
      <c r="BB23">
        <v>1.235296417</v>
      </c>
      <c r="BC23">
        <v>1.251599015</v>
      </c>
      <c r="BD23">
        <v>1.2695033769999999</v>
      </c>
      <c r="BE23">
        <v>1.2830243189999999</v>
      </c>
      <c r="BF23">
        <v>1.292951564</v>
      </c>
      <c r="BG23">
        <v>1.3025366229999999</v>
      </c>
      <c r="BH23">
        <v>1.3107426230000001</v>
      </c>
      <c r="BI23">
        <v>1.3157259459999999</v>
      </c>
      <c r="BJ23">
        <v>1.317734975</v>
      </c>
      <c r="BK23">
        <v>1.324317975</v>
      </c>
      <c r="BL23">
        <v>1.329319583</v>
      </c>
      <c r="BM23">
        <v>1.3346435830000001</v>
      </c>
      <c r="BN23">
        <v>1.3435480829999999</v>
      </c>
      <c r="BO23">
        <v>1.3537225829999999</v>
      </c>
      <c r="BP23">
        <v>1.360097721</v>
      </c>
      <c r="BQ23">
        <v>1.362464221</v>
      </c>
      <c r="BR23">
        <v>1.361641221</v>
      </c>
      <c r="BS23">
        <v>1.3592532989999999</v>
      </c>
      <c r="BT23">
        <v>1.3576216809999999</v>
      </c>
      <c r="BU23">
        <v>1.354778789</v>
      </c>
      <c r="BV23">
        <v>1.355216789</v>
      </c>
      <c r="BW23">
        <v>1.3574757209999999</v>
      </c>
      <c r="BX23">
        <v>1.3601812209999999</v>
      </c>
      <c r="BY23">
        <v>1.362906838</v>
      </c>
      <c r="BZ23">
        <v>1.3651173379999999</v>
      </c>
      <c r="CA23">
        <v>1.3666900340000001</v>
      </c>
      <c r="CB23">
        <v>1.364493642</v>
      </c>
      <c r="CC23">
        <v>1.358325142</v>
      </c>
      <c r="CD23">
        <v>1.352395789</v>
      </c>
      <c r="CE23">
        <v>1.348743289</v>
      </c>
      <c r="CF23">
        <v>1.3455299359999999</v>
      </c>
      <c r="CG23">
        <v>1.343122044</v>
      </c>
      <c r="CH23">
        <v>1.3427810440000001</v>
      </c>
      <c r="CI23">
        <v>1.3441774849999999</v>
      </c>
      <c r="CJ23">
        <v>1.346260985</v>
      </c>
      <c r="CK23">
        <v>1.345990485</v>
      </c>
      <c r="CL23">
        <v>1.343183485</v>
      </c>
      <c r="CM23">
        <v>1.338305917</v>
      </c>
      <c r="CN23">
        <v>1.3332054170000001</v>
      </c>
      <c r="CO23">
        <v>1.3283982400000001</v>
      </c>
      <c r="CP23">
        <v>1.320786907</v>
      </c>
      <c r="CQ23">
        <v>1.3125148680000001</v>
      </c>
      <c r="CR23">
        <v>1.3061729849999999</v>
      </c>
      <c r="CS23">
        <v>1.301104985</v>
      </c>
      <c r="CT23">
        <v>1.295724809</v>
      </c>
      <c r="CU23">
        <v>1.2907588969999999</v>
      </c>
      <c r="CV23">
        <v>1.2887153579999999</v>
      </c>
      <c r="CW23">
        <v>1.284754358</v>
      </c>
      <c r="CX23">
        <v>1.279035358</v>
      </c>
      <c r="CY23">
        <v>1.2705948579999999</v>
      </c>
      <c r="CZ23">
        <v>1.2613523579999999</v>
      </c>
      <c r="DA23">
        <v>1.253395799</v>
      </c>
      <c r="DB23">
        <v>1.2468487109999999</v>
      </c>
      <c r="DC23">
        <v>1.241044211</v>
      </c>
      <c r="DD23">
        <v>1.2341810639999999</v>
      </c>
      <c r="DE23">
        <v>1.2286095640000001</v>
      </c>
      <c r="DF23">
        <v>1.2266280439999999</v>
      </c>
      <c r="DG23">
        <v>1.223115672</v>
      </c>
      <c r="DH23">
        <v>1.2201216720000001</v>
      </c>
      <c r="DI23">
        <v>1.2154981419999999</v>
      </c>
      <c r="DJ23">
        <v>1.2089041030000001</v>
      </c>
      <c r="DK23">
        <v>1.199615721</v>
      </c>
      <c r="DL23">
        <v>1.1908984069999999</v>
      </c>
      <c r="DM23">
        <v>1.1800494070000001</v>
      </c>
      <c r="DN23">
        <v>1.1701814070000001</v>
      </c>
      <c r="DO23">
        <v>1.1630889069999999</v>
      </c>
      <c r="DP23">
        <v>1.1597114070000001</v>
      </c>
    </row>
    <row r="24" spans="1:120" x14ac:dyDescent="0.25">
      <c r="A24" t="s">
        <v>129</v>
      </c>
      <c r="B24" t="s">
        <v>130</v>
      </c>
      <c r="C24" s="109" t="s">
        <v>91</v>
      </c>
      <c r="D24" s="109" t="s">
        <v>132</v>
      </c>
      <c r="E24" s="109">
        <v>17</v>
      </c>
      <c r="F24" s="109" t="s">
        <v>133</v>
      </c>
      <c r="G24" s="109" t="s">
        <v>134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402.57269070000001</v>
      </c>
      <c r="AK24">
        <v>405.16172699999998</v>
      </c>
      <c r="AL24">
        <v>407.72491230000003</v>
      </c>
      <c r="AM24">
        <v>410.2750762</v>
      </c>
      <c r="AN24">
        <v>412.81130439999998</v>
      </c>
      <c r="AO24">
        <v>415.33162349999998</v>
      </c>
      <c r="AP24">
        <v>417.76422439999999</v>
      </c>
      <c r="AQ24">
        <v>420.16160450000001</v>
      </c>
      <c r="AR24">
        <v>422.48596680000003</v>
      </c>
      <c r="AS24">
        <v>424.73880780000002</v>
      </c>
      <c r="AT24">
        <v>426.90403079999999</v>
      </c>
      <c r="AU24">
        <v>429.02773489999998</v>
      </c>
      <c r="AV24">
        <v>431.07374160000001</v>
      </c>
      <c r="AW24">
        <v>433.11634459999999</v>
      </c>
      <c r="AX24">
        <v>435.0802084</v>
      </c>
      <c r="AY24">
        <v>436.95959140000002</v>
      </c>
      <c r="AZ24">
        <v>438.74419569999998</v>
      </c>
      <c r="BA24">
        <v>440.43921669999997</v>
      </c>
      <c r="BB24">
        <v>442.05877400000003</v>
      </c>
      <c r="BC24">
        <v>443.6188143</v>
      </c>
      <c r="BD24">
        <v>445.094537</v>
      </c>
      <c r="BE24">
        <v>446.49847970000002</v>
      </c>
      <c r="BF24">
        <v>447.84040499999998</v>
      </c>
      <c r="BG24">
        <v>449.0671135</v>
      </c>
      <c r="BH24">
        <v>450.20116710000002</v>
      </c>
      <c r="BI24">
        <v>451.26116869999998</v>
      </c>
      <c r="BJ24">
        <v>452.28518609999998</v>
      </c>
      <c r="BK24">
        <v>453.2381049</v>
      </c>
      <c r="BL24">
        <v>454.08943449999998</v>
      </c>
      <c r="BM24">
        <v>454.85291890000002</v>
      </c>
      <c r="BN24">
        <v>455.53759409999998</v>
      </c>
      <c r="BO24">
        <v>456.1493471</v>
      </c>
      <c r="BP24">
        <v>456.69140279999999</v>
      </c>
      <c r="BQ24">
        <v>457.16189439999999</v>
      </c>
      <c r="BR24">
        <v>457.55708329999999</v>
      </c>
      <c r="BS24">
        <v>457.86402079999999</v>
      </c>
      <c r="BT24">
        <v>458.08996150000002</v>
      </c>
      <c r="BU24">
        <v>458.3203666</v>
      </c>
      <c r="BV24">
        <v>458.48322990000003</v>
      </c>
      <c r="BW24">
        <v>458.57478450000002</v>
      </c>
      <c r="BX24">
        <v>458.61790539999998</v>
      </c>
      <c r="BY24">
        <v>458.6258661</v>
      </c>
      <c r="BZ24">
        <v>458.55441810000002</v>
      </c>
      <c r="CA24">
        <v>458.44448369999998</v>
      </c>
      <c r="CB24">
        <v>458.32266779999998</v>
      </c>
      <c r="CC24">
        <v>458.12869899999998</v>
      </c>
      <c r="CD24">
        <v>457.89675879999999</v>
      </c>
      <c r="CE24">
        <v>457.62686889999998</v>
      </c>
      <c r="CF24">
        <v>457.30810079999998</v>
      </c>
      <c r="CG24">
        <v>456.95526849999999</v>
      </c>
      <c r="CH24">
        <v>456.5593925</v>
      </c>
      <c r="CI24">
        <v>456.11381319999998</v>
      </c>
      <c r="CJ24">
        <v>455.6396982</v>
      </c>
      <c r="CK24">
        <v>455.13421899999997</v>
      </c>
      <c r="CL24">
        <v>454.59388300000001</v>
      </c>
      <c r="CM24">
        <v>454.03680700000001</v>
      </c>
      <c r="CN24">
        <v>453.44753129999998</v>
      </c>
      <c r="CO24">
        <v>452.77984709999998</v>
      </c>
      <c r="CP24">
        <v>452.04213040000002</v>
      </c>
      <c r="CQ24">
        <v>451.24686300000002</v>
      </c>
      <c r="CR24">
        <v>450.44025579999999</v>
      </c>
      <c r="CS24">
        <v>449.55676310000001</v>
      </c>
      <c r="CT24">
        <v>448.6182766</v>
      </c>
      <c r="CU24">
        <v>447.63809020000002</v>
      </c>
      <c r="CV24">
        <v>446.58652130000002</v>
      </c>
      <c r="CW24">
        <v>445.50524439999998</v>
      </c>
      <c r="CX24">
        <v>444.37452400000001</v>
      </c>
      <c r="CY24">
        <v>443.17245320000001</v>
      </c>
      <c r="CZ24">
        <v>441.9183544</v>
      </c>
      <c r="DA24">
        <v>440.64013299999999</v>
      </c>
      <c r="DB24">
        <v>439.40772770000001</v>
      </c>
      <c r="DC24">
        <v>438.11275840000002</v>
      </c>
      <c r="DD24">
        <v>436.82886059999998</v>
      </c>
      <c r="DE24">
        <v>435.51747979999999</v>
      </c>
      <c r="DF24">
        <v>434.09419409999998</v>
      </c>
      <c r="DG24">
        <v>432.76587419999998</v>
      </c>
      <c r="DH24">
        <v>431.49844580000001</v>
      </c>
      <c r="DI24">
        <v>430.26645910000002</v>
      </c>
      <c r="DJ24">
        <v>428.96542199999999</v>
      </c>
      <c r="DK24">
        <v>427.76811099999998</v>
      </c>
      <c r="DL24">
        <v>426.55262090000002</v>
      </c>
      <c r="DM24">
        <v>425.1920265</v>
      </c>
      <c r="DN24">
        <v>423.99787629999997</v>
      </c>
      <c r="DO24">
        <v>422.82479339999998</v>
      </c>
      <c r="DP24">
        <v>421.73807929999998</v>
      </c>
    </row>
    <row r="25" spans="1:120" x14ac:dyDescent="0.25">
      <c r="A25" t="s">
        <v>129</v>
      </c>
      <c r="B25" t="s">
        <v>130</v>
      </c>
      <c r="C25" s="109" t="s">
        <v>91</v>
      </c>
      <c r="D25" s="109" t="s">
        <v>132</v>
      </c>
      <c r="E25" s="109">
        <v>17</v>
      </c>
      <c r="F25" s="109" t="s">
        <v>135</v>
      </c>
      <c r="G25" s="109" t="s">
        <v>136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1.001823785</v>
      </c>
      <c r="AJ25">
        <v>1.0129449500000001</v>
      </c>
      <c r="AK25">
        <v>1.029597981</v>
      </c>
      <c r="AL25">
        <v>1.0443485850000001</v>
      </c>
      <c r="AM25">
        <v>1.059452311</v>
      </c>
      <c r="AN25">
        <v>1.0771690169999999</v>
      </c>
      <c r="AO25">
        <v>1.1022622639999999</v>
      </c>
      <c r="AP25">
        <v>1.130820897</v>
      </c>
      <c r="AQ25">
        <v>1.1600373829999999</v>
      </c>
      <c r="AR25">
        <v>1.183402815</v>
      </c>
      <c r="AS25">
        <v>1.2087242929999999</v>
      </c>
      <c r="AT25" s="109">
        <v>1.2274493849999999</v>
      </c>
      <c r="AU25" s="109">
        <v>1.246963077</v>
      </c>
      <c r="AV25" s="109">
        <v>1.265922819</v>
      </c>
      <c r="AW25">
        <v>1.280363838</v>
      </c>
      <c r="AX25">
        <v>1.298932985</v>
      </c>
      <c r="AY25" s="109">
        <v>1.3157803809999999</v>
      </c>
      <c r="AZ25" s="109">
        <v>1.3325273559999999</v>
      </c>
      <c r="BA25" s="109">
        <v>1.3542138770000001</v>
      </c>
      <c r="BB25">
        <v>1.3764704050000001</v>
      </c>
      <c r="BC25">
        <v>1.396905844</v>
      </c>
      <c r="BD25">
        <v>1.419301607</v>
      </c>
      <c r="BE25">
        <v>1.4372346460000001</v>
      </c>
      <c r="BF25">
        <v>1.450854528</v>
      </c>
      <c r="BG25">
        <v>1.459590862</v>
      </c>
      <c r="BH25">
        <v>1.472273274</v>
      </c>
      <c r="BI25">
        <v>1.4783915750000001</v>
      </c>
      <c r="BJ25">
        <v>1.4812022970000001</v>
      </c>
      <c r="BK25">
        <v>1.4873096969999999</v>
      </c>
      <c r="BL25">
        <v>1.4962572089999999</v>
      </c>
      <c r="BM25">
        <v>1.5070207929999999</v>
      </c>
      <c r="BN25">
        <v>1.51945507</v>
      </c>
      <c r="BO25">
        <v>1.5290702009999999</v>
      </c>
      <c r="BP25">
        <v>1.536650434</v>
      </c>
      <c r="BQ25">
        <v>1.5413709600000001</v>
      </c>
      <c r="BR25">
        <v>1.5416143680000001</v>
      </c>
      <c r="BS25">
        <v>1.5396262970000001</v>
      </c>
      <c r="BT25">
        <v>1.5396805010000001</v>
      </c>
      <c r="BU25">
        <v>1.5387567010000001</v>
      </c>
      <c r="BV25">
        <v>1.538848185</v>
      </c>
      <c r="BW25">
        <v>1.5423072600000001</v>
      </c>
      <c r="BX25">
        <v>1.5466884599999999</v>
      </c>
      <c r="BY25">
        <v>1.550100426</v>
      </c>
      <c r="BZ25">
        <v>1.552180793</v>
      </c>
      <c r="CA25">
        <v>1.5519806620000001</v>
      </c>
      <c r="CB25">
        <v>1.548946226</v>
      </c>
      <c r="CC25">
        <v>1.5466982600000001</v>
      </c>
      <c r="CD25">
        <v>1.54476546</v>
      </c>
      <c r="CE25">
        <v>1.54127036</v>
      </c>
      <c r="CF25">
        <v>1.537602626</v>
      </c>
      <c r="CG25">
        <v>1.5337391849999999</v>
      </c>
      <c r="CH25">
        <v>1.5329729190000001</v>
      </c>
      <c r="CI25">
        <v>1.535076568</v>
      </c>
      <c r="CJ25">
        <v>1.5372414459999999</v>
      </c>
      <c r="CK25">
        <v>1.535316946</v>
      </c>
      <c r="CL25">
        <v>1.5305396790000001</v>
      </c>
      <c r="CM25">
        <v>1.5236175789999999</v>
      </c>
      <c r="CN25">
        <v>1.5183295400000001</v>
      </c>
      <c r="CO25">
        <v>1.51326994</v>
      </c>
      <c r="CP25">
        <v>1.50726384</v>
      </c>
      <c r="CQ25">
        <v>1.50137874</v>
      </c>
      <c r="CR25">
        <v>1.494798426</v>
      </c>
      <c r="CS25">
        <v>1.4887067009999999</v>
      </c>
      <c r="CT25">
        <v>1.484483126</v>
      </c>
      <c r="CU25">
        <v>1.4812397260000001</v>
      </c>
      <c r="CV25">
        <v>1.478128026</v>
      </c>
      <c r="CW25">
        <v>1.4737391399999999</v>
      </c>
      <c r="CX25">
        <v>1.4685066259999999</v>
      </c>
      <c r="CY25">
        <v>1.46143574</v>
      </c>
      <c r="CZ25">
        <v>1.453942574</v>
      </c>
      <c r="DA25">
        <v>1.4443982909999999</v>
      </c>
      <c r="DB25">
        <v>1.4358271279999999</v>
      </c>
      <c r="DC25">
        <v>1.4269045359999999</v>
      </c>
      <c r="DD25">
        <v>1.4183040229999999</v>
      </c>
      <c r="DE25">
        <v>1.412251752</v>
      </c>
      <c r="DF25">
        <v>1.408608152</v>
      </c>
      <c r="DG25">
        <v>1.4055154519999999</v>
      </c>
      <c r="DH25">
        <v>1.4038409810000001</v>
      </c>
      <c r="DI25">
        <v>1.3989783520000001</v>
      </c>
      <c r="DJ25">
        <v>1.392066252</v>
      </c>
      <c r="DK25">
        <v>1.3832902250000001</v>
      </c>
      <c r="DL25">
        <v>1.3722375579999999</v>
      </c>
      <c r="DM25">
        <v>1.3622581250000001</v>
      </c>
      <c r="DN25">
        <v>1.354679905</v>
      </c>
      <c r="DO25">
        <v>1.348885605</v>
      </c>
      <c r="DP25">
        <v>1.344670705</v>
      </c>
    </row>
    <row r="26" spans="1:120" x14ac:dyDescent="0.25">
      <c r="A26" t="s">
        <v>129</v>
      </c>
      <c r="B26" t="s">
        <v>130</v>
      </c>
      <c r="C26" s="109" t="s">
        <v>91</v>
      </c>
      <c r="D26" s="109" t="s">
        <v>132</v>
      </c>
      <c r="E26" s="109">
        <v>50</v>
      </c>
      <c r="F26" s="109" t="s">
        <v>133</v>
      </c>
      <c r="G26" s="109" t="s">
        <v>134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402.72116499999998</v>
      </c>
      <c r="AK26">
        <v>405.43856</v>
      </c>
      <c r="AL26">
        <v>408.136235</v>
      </c>
      <c r="AM26">
        <v>410.815045</v>
      </c>
      <c r="AN26">
        <v>413.47358000000003</v>
      </c>
      <c r="AO26">
        <v>416.13619</v>
      </c>
      <c r="AP26">
        <v>418.73769499999997</v>
      </c>
      <c r="AQ26">
        <v>421.30732999999998</v>
      </c>
      <c r="AR26">
        <v>423.79491000000002</v>
      </c>
      <c r="AS26">
        <v>426.20730500000002</v>
      </c>
      <c r="AT26">
        <v>428.54640000000001</v>
      </c>
      <c r="AU26">
        <v>430.83942000000002</v>
      </c>
      <c r="AV26">
        <v>433.11612500000001</v>
      </c>
      <c r="AW26">
        <v>435.3424</v>
      </c>
      <c r="AX26">
        <v>437.54151000000002</v>
      </c>
      <c r="AY26">
        <v>439.70427999999998</v>
      </c>
      <c r="AZ26">
        <v>441.78043500000001</v>
      </c>
      <c r="BA26">
        <v>443.77498000000003</v>
      </c>
      <c r="BB26">
        <v>445.71366</v>
      </c>
      <c r="BC26">
        <v>447.51087000000001</v>
      </c>
      <c r="BD26">
        <v>449.24653000000001</v>
      </c>
      <c r="BE26">
        <v>450.94364000000002</v>
      </c>
      <c r="BF26">
        <v>452.587155</v>
      </c>
      <c r="BG26">
        <v>454.11829</v>
      </c>
      <c r="BH26">
        <v>455.54833500000001</v>
      </c>
      <c r="BI26">
        <v>456.91968500000002</v>
      </c>
      <c r="BJ26">
        <v>458.28917000000001</v>
      </c>
      <c r="BK26">
        <v>459.49966000000001</v>
      </c>
      <c r="BL26">
        <v>460.65373499999998</v>
      </c>
      <c r="BM26">
        <v>461.72813500000001</v>
      </c>
      <c r="BN26">
        <v>462.73423000000003</v>
      </c>
      <c r="BO26">
        <v>463.60737</v>
      </c>
      <c r="BP26">
        <v>464.39263999999997</v>
      </c>
      <c r="BQ26">
        <v>465.11822000000001</v>
      </c>
      <c r="BR26">
        <v>465.75835000000001</v>
      </c>
      <c r="BS26">
        <v>466.35813999999999</v>
      </c>
      <c r="BT26">
        <v>466.92395499999998</v>
      </c>
      <c r="BU26">
        <v>467.43406499999998</v>
      </c>
      <c r="BV26">
        <v>467.86997500000001</v>
      </c>
      <c r="BW26">
        <v>468.21492499999999</v>
      </c>
      <c r="BX26">
        <v>468.50050499999998</v>
      </c>
      <c r="BY26">
        <v>468.727555</v>
      </c>
      <c r="BZ26">
        <v>468.89467500000001</v>
      </c>
      <c r="CA26">
        <v>469.00194499999998</v>
      </c>
      <c r="CB26">
        <v>469.04944499999999</v>
      </c>
      <c r="CC26">
        <v>469.01640500000002</v>
      </c>
      <c r="CD26">
        <v>468.93052999999998</v>
      </c>
      <c r="CE26">
        <v>468.79650500000002</v>
      </c>
      <c r="CF26">
        <v>468.61520000000002</v>
      </c>
      <c r="CG26">
        <v>468.38701500000002</v>
      </c>
      <c r="CH26">
        <v>468.11260499999997</v>
      </c>
      <c r="CI26">
        <v>467.79469</v>
      </c>
      <c r="CJ26">
        <v>467.46923500000003</v>
      </c>
      <c r="CK26">
        <v>467.162665</v>
      </c>
      <c r="CL26">
        <v>466.65890999999999</v>
      </c>
      <c r="CM26">
        <v>466.08278000000001</v>
      </c>
      <c r="CN26">
        <v>465.51602500000001</v>
      </c>
      <c r="CO26">
        <v>464.871285</v>
      </c>
      <c r="CP26">
        <v>464.11164500000001</v>
      </c>
      <c r="CQ26">
        <v>463.28496999999999</v>
      </c>
      <c r="CR26">
        <v>462.39295499999997</v>
      </c>
      <c r="CS26">
        <v>461.47784000000001</v>
      </c>
      <c r="CT26">
        <v>460.505675</v>
      </c>
      <c r="CU26">
        <v>459.52127999999999</v>
      </c>
      <c r="CV26">
        <v>458.478365</v>
      </c>
      <c r="CW26">
        <v>457.42379</v>
      </c>
      <c r="CX26">
        <v>456.42431499999998</v>
      </c>
      <c r="CY26">
        <v>455.38889</v>
      </c>
      <c r="CZ26">
        <v>454.08265999999998</v>
      </c>
      <c r="DA26">
        <v>452.78798999999998</v>
      </c>
      <c r="DB26">
        <v>451.27994000000001</v>
      </c>
      <c r="DC26">
        <v>449.72018000000003</v>
      </c>
      <c r="DD26">
        <v>448.32008500000001</v>
      </c>
      <c r="DE26">
        <v>447.02379500000001</v>
      </c>
      <c r="DF26">
        <v>445.73726499999998</v>
      </c>
      <c r="DG26">
        <v>444.40373499999998</v>
      </c>
      <c r="DH26">
        <v>443.02676500000001</v>
      </c>
      <c r="DI26">
        <v>441.71015</v>
      </c>
      <c r="DJ26">
        <v>440.26696500000003</v>
      </c>
      <c r="DK26">
        <v>439.01515499999999</v>
      </c>
      <c r="DL26">
        <v>437.71084999999999</v>
      </c>
      <c r="DM26">
        <v>436.46532500000001</v>
      </c>
      <c r="DN26">
        <v>435.24632000000003</v>
      </c>
      <c r="DO26">
        <v>434.21020499999997</v>
      </c>
      <c r="DP26">
        <v>433.092825</v>
      </c>
    </row>
    <row r="27" spans="1:120" x14ac:dyDescent="0.25">
      <c r="A27" t="s">
        <v>129</v>
      </c>
      <c r="B27" t="s">
        <v>130</v>
      </c>
      <c r="C27" s="109" t="s">
        <v>91</v>
      </c>
      <c r="D27" s="109" t="s">
        <v>132</v>
      </c>
      <c r="E27" s="109">
        <v>50</v>
      </c>
      <c r="F27" s="109" t="s">
        <v>135</v>
      </c>
      <c r="G27" s="109" t="s">
        <v>136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1.115536613</v>
      </c>
      <c r="AJ27">
        <v>1.1316945540000001</v>
      </c>
      <c r="AK27">
        <v>1.1504439660000001</v>
      </c>
      <c r="AL27">
        <v>1.167021613</v>
      </c>
      <c r="AM27">
        <v>1.1856450439999999</v>
      </c>
      <c r="AN27">
        <v>1.2066500440000001</v>
      </c>
      <c r="AO27">
        <v>1.235591613</v>
      </c>
      <c r="AP27">
        <v>1.268862299</v>
      </c>
      <c r="AQ27">
        <v>1.3072821029999999</v>
      </c>
      <c r="AR27">
        <v>1.337993574</v>
      </c>
      <c r="AS27" s="109">
        <v>1.3673142599999999</v>
      </c>
      <c r="AT27">
        <v>1.3929489660000001</v>
      </c>
      <c r="AU27">
        <v>1.4160364169999999</v>
      </c>
      <c r="AV27">
        <v>1.4412646520000001</v>
      </c>
      <c r="AW27">
        <v>1.4671942600000001</v>
      </c>
      <c r="AX27" s="109">
        <v>1.4908911229999999</v>
      </c>
      <c r="AY27">
        <v>1.5138704359999999</v>
      </c>
      <c r="AZ27">
        <v>1.5374933770000001</v>
      </c>
      <c r="BA27">
        <v>1.563252299</v>
      </c>
      <c r="BB27">
        <v>1.592441319</v>
      </c>
      <c r="BC27">
        <v>1.620095632</v>
      </c>
      <c r="BD27">
        <v>1.6458404360000001</v>
      </c>
      <c r="BE27">
        <v>1.669165926</v>
      </c>
      <c r="BF27">
        <v>1.6884598479999999</v>
      </c>
      <c r="BG27">
        <v>1.7056330829999999</v>
      </c>
      <c r="BH27">
        <v>1.7182341619999999</v>
      </c>
      <c r="BI27">
        <v>1.7274742599999999</v>
      </c>
      <c r="BJ27">
        <v>1.7361266129999999</v>
      </c>
      <c r="BK27">
        <v>1.7472530829999999</v>
      </c>
      <c r="BL27">
        <v>1.7598427889999999</v>
      </c>
      <c r="BM27">
        <v>1.7747562210000001</v>
      </c>
      <c r="BN27">
        <v>1.7901988680000001</v>
      </c>
      <c r="BO27">
        <v>1.807663279</v>
      </c>
      <c r="BP27">
        <v>1.8212312209999999</v>
      </c>
      <c r="BQ27">
        <v>1.833415926</v>
      </c>
      <c r="BR27">
        <v>1.839130436</v>
      </c>
      <c r="BS27">
        <v>1.841067789</v>
      </c>
      <c r="BT27">
        <v>1.8403654359999999</v>
      </c>
      <c r="BU27">
        <v>1.8412223969999999</v>
      </c>
      <c r="BV27">
        <v>1.8437496520000001</v>
      </c>
      <c r="BW27">
        <v>1.849304064</v>
      </c>
      <c r="BX27">
        <v>1.855229064</v>
      </c>
      <c r="BY27">
        <v>1.8593207300000001</v>
      </c>
      <c r="BZ27">
        <v>1.8657732789999999</v>
      </c>
      <c r="CA27">
        <v>1.870277593</v>
      </c>
      <c r="CB27">
        <v>1.871162593</v>
      </c>
      <c r="CC27">
        <v>1.869650926</v>
      </c>
      <c r="CD27">
        <v>1.8678277889999999</v>
      </c>
      <c r="CE27">
        <v>1.8673618089999999</v>
      </c>
      <c r="CF27">
        <v>1.8647333770000001</v>
      </c>
      <c r="CG27">
        <v>1.8638190640000001</v>
      </c>
      <c r="CH27">
        <v>1.8665090639999999</v>
      </c>
      <c r="CI27">
        <v>1.8695870050000001</v>
      </c>
      <c r="CJ27">
        <v>1.8738018089999999</v>
      </c>
      <c r="CK27">
        <v>1.8751218089999999</v>
      </c>
      <c r="CL27">
        <v>1.8737548479999999</v>
      </c>
      <c r="CM27">
        <v>1.870754848</v>
      </c>
      <c r="CN27">
        <v>1.8636240639999999</v>
      </c>
      <c r="CO27">
        <v>1.8572159260000001</v>
      </c>
      <c r="CP27">
        <v>1.84985073</v>
      </c>
      <c r="CQ27">
        <v>1.8416500440000001</v>
      </c>
      <c r="CR27">
        <v>1.8360623970000001</v>
      </c>
      <c r="CS27">
        <v>1.831472397</v>
      </c>
      <c r="CT27">
        <v>1.8291186719999999</v>
      </c>
      <c r="CU27">
        <v>1.827613672</v>
      </c>
      <c r="CV27">
        <v>1.826088672</v>
      </c>
      <c r="CW27">
        <v>1.823378672</v>
      </c>
      <c r="CX27">
        <v>1.8181828870000001</v>
      </c>
      <c r="CY27">
        <v>1.8114966130000001</v>
      </c>
      <c r="CZ27">
        <v>1.8032559260000001</v>
      </c>
      <c r="DA27">
        <v>1.793284358</v>
      </c>
      <c r="DB27">
        <v>1.7843374949999999</v>
      </c>
      <c r="DC27">
        <v>1.7760077889999999</v>
      </c>
      <c r="DD27">
        <v>1.765698966</v>
      </c>
      <c r="DE27">
        <v>1.759438966</v>
      </c>
      <c r="DF27">
        <v>1.755094358</v>
      </c>
      <c r="DG27">
        <v>1.750872789</v>
      </c>
      <c r="DH27">
        <v>1.7484293580000001</v>
      </c>
      <c r="DI27">
        <v>1.7440293579999999</v>
      </c>
      <c r="DJ27">
        <v>1.7367443579999999</v>
      </c>
      <c r="DK27">
        <v>1.7278783769999999</v>
      </c>
      <c r="DL27">
        <v>1.7159222009999999</v>
      </c>
      <c r="DM27">
        <v>1.7058651419999999</v>
      </c>
      <c r="DN27">
        <v>1.695955044</v>
      </c>
      <c r="DO27">
        <v>1.6863550439999999</v>
      </c>
      <c r="DP27">
        <v>1.6795400439999999</v>
      </c>
    </row>
    <row r="28" spans="1:120" x14ac:dyDescent="0.25">
      <c r="A28" t="s">
        <v>129</v>
      </c>
      <c r="B28" t="s">
        <v>130</v>
      </c>
      <c r="C28" s="109" t="s">
        <v>91</v>
      </c>
      <c r="D28" s="109" t="s">
        <v>132</v>
      </c>
      <c r="E28" s="109">
        <v>83</v>
      </c>
      <c r="F28" s="109" t="s">
        <v>133</v>
      </c>
      <c r="G28" s="109" t="s">
        <v>134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402.92069520000001</v>
      </c>
      <c r="AK28">
        <v>405.83405490000001</v>
      </c>
      <c r="AL28">
        <v>408.74771829999997</v>
      </c>
      <c r="AM28">
        <v>411.64532179999998</v>
      </c>
      <c r="AN28">
        <v>414.53704010000001</v>
      </c>
      <c r="AO28">
        <v>417.4122059</v>
      </c>
      <c r="AP28">
        <v>420.19868279999997</v>
      </c>
      <c r="AQ28">
        <v>422.959339</v>
      </c>
      <c r="AR28">
        <v>425.64665409999998</v>
      </c>
      <c r="AS28">
        <v>428.27818009999999</v>
      </c>
      <c r="AT28">
        <v>430.85911349999998</v>
      </c>
      <c r="AU28">
        <v>433.43785329999997</v>
      </c>
      <c r="AV28">
        <v>435.9327758</v>
      </c>
      <c r="AW28">
        <v>438.39138209999999</v>
      </c>
      <c r="AX28">
        <v>440.83653220000002</v>
      </c>
      <c r="AY28">
        <v>443.23791390000002</v>
      </c>
      <c r="AZ28">
        <v>445.54628159999999</v>
      </c>
      <c r="BA28">
        <v>447.81782140000001</v>
      </c>
      <c r="BB28">
        <v>449.97134319999998</v>
      </c>
      <c r="BC28">
        <v>452.08752870000001</v>
      </c>
      <c r="BD28">
        <v>454.12941339999998</v>
      </c>
      <c r="BE28">
        <v>456.08694580000002</v>
      </c>
      <c r="BF28">
        <v>457.94395550000002</v>
      </c>
      <c r="BG28">
        <v>459.77508979999999</v>
      </c>
      <c r="BH28">
        <v>461.51743479999999</v>
      </c>
      <c r="BI28">
        <v>463.15934600000003</v>
      </c>
      <c r="BJ28">
        <v>464.79243709999997</v>
      </c>
      <c r="BK28">
        <v>466.34854159999998</v>
      </c>
      <c r="BL28">
        <v>467.78963299999998</v>
      </c>
      <c r="BM28">
        <v>469.17612819999999</v>
      </c>
      <c r="BN28">
        <v>470.44116839999998</v>
      </c>
      <c r="BO28">
        <v>471.66181039999998</v>
      </c>
      <c r="BP28">
        <v>472.81228349999998</v>
      </c>
      <c r="BQ28">
        <v>473.8673594</v>
      </c>
      <c r="BR28">
        <v>474.87816670000001</v>
      </c>
      <c r="BS28">
        <v>475.86961669999999</v>
      </c>
      <c r="BT28">
        <v>476.70275120000002</v>
      </c>
      <c r="BU28">
        <v>477.41327560000002</v>
      </c>
      <c r="BV28">
        <v>478.12741720000002</v>
      </c>
      <c r="BW28">
        <v>478.74723460000001</v>
      </c>
      <c r="BX28">
        <v>479.35437339999999</v>
      </c>
      <c r="BY28">
        <v>479.79827779999999</v>
      </c>
      <c r="BZ28">
        <v>480.29251040000003</v>
      </c>
      <c r="CA28">
        <v>480.83419809999998</v>
      </c>
      <c r="CB28">
        <v>481.2308304</v>
      </c>
      <c r="CC28">
        <v>481.5694426</v>
      </c>
      <c r="CD28">
        <v>481.84038129999999</v>
      </c>
      <c r="CE28">
        <v>481.91331980000001</v>
      </c>
      <c r="CF28">
        <v>482.00347920000002</v>
      </c>
      <c r="CG28">
        <v>482.06304799999998</v>
      </c>
      <c r="CH28">
        <v>482.23959580000002</v>
      </c>
      <c r="CI28">
        <v>482.12964399999998</v>
      </c>
      <c r="CJ28">
        <v>481.92082549999998</v>
      </c>
      <c r="CK28">
        <v>481.84067440000001</v>
      </c>
      <c r="CL28">
        <v>481.6273678</v>
      </c>
      <c r="CM28">
        <v>481.31468330000001</v>
      </c>
      <c r="CN28">
        <v>481.03122830000001</v>
      </c>
      <c r="CO28">
        <v>480.71668310000001</v>
      </c>
      <c r="CP28">
        <v>480.23759999999999</v>
      </c>
      <c r="CQ28">
        <v>479.53272040000002</v>
      </c>
      <c r="CR28">
        <v>478.8491793</v>
      </c>
      <c r="CS28">
        <v>478.18499389999999</v>
      </c>
      <c r="CT28">
        <v>477.51739179999998</v>
      </c>
      <c r="CU28">
        <v>476.72120189999998</v>
      </c>
      <c r="CV28">
        <v>475.88287550000001</v>
      </c>
      <c r="CW28">
        <v>474.96046910000001</v>
      </c>
      <c r="CX28">
        <v>474.10158869999998</v>
      </c>
      <c r="CY28">
        <v>473.23080750000003</v>
      </c>
      <c r="CZ28">
        <v>472.2234292</v>
      </c>
      <c r="DA28">
        <v>471.21448620000001</v>
      </c>
      <c r="DB28">
        <v>470.06252289999998</v>
      </c>
      <c r="DC28">
        <v>468.83809230000003</v>
      </c>
      <c r="DD28">
        <v>467.71867659999998</v>
      </c>
      <c r="DE28">
        <v>466.44296700000001</v>
      </c>
      <c r="DF28">
        <v>465.23053149999998</v>
      </c>
      <c r="DG28">
        <v>464.03558190000001</v>
      </c>
      <c r="DH28">
        <v>462.86675459999998</v>
      </c>
      <c r="DI28">
        <v>461.72283879999998</v>
      </c>
      <c r="DJ28">
        <v>460.53257120000001</v>
      </c>
      <c r="DK28">
        <v>459.32856459999999</v>
      </c>
      <c r="DL28">
        <v>458.2125934</v>
      </c>
      <c r="DM28">
        <v>457.08046680000001</v>
      </c>
      <c r="DN28">
        <v>455.91298920000003</v>
      </c>
      <c r="DO28">
        <v>454.81447730000002</v>
      </c>
      <c r="DP28">
        <v>453.76692350000002</v>
      </c>
    </row>
    <row r="29" spans="1:120" x14ac:dyDescent="0.25">
      <c r="A29" t="s">
        <v>129</v>
      </c>
      <c r="B29" t="s">
        <v>130</v>
      </c>
      <c r="C29" s="109" t="s">
        <v>91</v>
      </c>
      <c r="D29" s="109" t="s">
        <v>132</v>
      </c>
      <c r="E29" s="109">
        <v>83</v>
      </c>
      <c r="F29" s="109" t="s">
        <v>135</v>
      </c>
      <c r="G29" s="109" t="s">
        <v>136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1.2167139419999999</v>
      </c>
      <c r="AJ29">
        <v>1.2384279090000001</v>
      </c>
      <c r="AK29">
        <v>1.26114273</v>
      </c>
      <c r="AL29">
        <v>1.2844190499999999</v>
      </c>
      <c r="AM29">
        <v>1.304065407</v>
      </c>
      <c r="AN29">
        <v>1.331392597</v>
      </c>
      <c r="AO29">
        <v>1.3685846070000001</v>
      </c>
      <c r="AP29">
        <v>1.409907617</v>
      </c>
      <c r="AQ29">
        <v>1.4524689230000001</v>
      </c>
      <c r="AR29">
        <v>1.49337656</v>
      </c>
      <c r="AS29">
        <v>1.5280537620000001</v>
      </c>
      <c r="AT29">
        <v>1.562072903</v>
      </c>
      <c r="AU29">
        <v>1.5949365740000001</v>
      </c>
      <c r="AV29">
        <v>1.6279266459999999</v>
      </c>
      <c r="AW29">
        <v>1.6585630600000001</v>
      </c>
      <c r="AX29">
        <v>1.6875525870000001</v>
      </c>
      <c r="AY29">
        <v>1.7156780229999999</v>
      </c>
      <c r="AZ29">
        <v>1.7440596319999999</v>
      </c>
      <c r="BA29">
        <v>1.777371056</v>
      </c>
      <c r="BB29">
        <v>1.815520319</v>
      </c>
      <c r="BC29">
        <v>1.852940619</v>
      </c>
      <c r="BD29">
        <v>1.8873912049999999</v>
      </c>
      <c r="BE29">
        <v>1.919286375</v>
      </c>
      <c r="BF29">
        <v>1.9470849910000001</v>
      </c>
      <c r="BG29">
        <v>1.9725433830000001</v>
      </c>
      <c r="BH29">
        <v>1.9926623379999999</v>
      </c>
      <c r="BI29">
        <v>2.003545607</v>
      </c>
      <c r="BJ29">
        <v>2.0217534129999999</v>
      </c>
      <c r="BK29">
        <v>2.0382086890000002</v>
      </c>
      <c r="BL29">
        <v>2.0535351500000001</v>
      </c>
      <c r="BM29">
        <v>2.0741743499999998</v>
      </c>
      <c r="BN29">
        <v>2.0940501770000002</v>
      </c>
      <c r="BO29">
        <v>2.1165337769999999</v>
      </c>
      <c r="BP29">
        <v>2.136893777</v>
      </c>
      <c r="BQ29">
        <v>2.1527110719999998</v>
      </c>
      <c r="BR29">
        <v>2.1622867050000001</v>
      </c>
      <c r="BS29">
        <v>2.1711652950000002</v>
      </c>
      <c r="BT29">
        <v>2.1787243869999999</v>
      </c>
      <c r="BU29">
        <v>2.1838570110000002</v>
      </c>
      <c r="BV29">
        <v>2.1875039360000001</v>
      </c>
      <c r="BW29">
        <v>2.1956265930000001</v>
      </c>
      <c r="BX29">
        <v>2.20961527</v>
      </c>
      <c r="BY29">
        <v>2.220998077</v>
      </c>
      <c r="BZ29">
        <v>2.2294721769999999</v>
      </c>
      <c r="CA29">
        <v>2.2366990539999998</v>
      </c>
      <c r="CB29">
        <v>2.2391254539999998</v>
      </c>
      <c r="CC29">
        <v>2.2399363440000002</v>
      </c>
      <c r="CD29">
        <v>2.2417837500000002</v>
      </c>
      <c r="CE29">
        <v>2.245444199</v>
      </c>
      <c r="CF29">
        <v>2.2438990699999999</v>
      </c>
      <c r="CG29">
        <v>2.2430706090000001</v>
      </c>
      <c r="CH29">
        <v>2.2461017170000002</v>
      </c>
      <c r="CI29">
        <v>2.250816275</v>
      </c>
      <c r="CJ29">
        <v>2.2552476210000001</v>
      </c>
      <c r="CK29">
        <v>2.261014544</v>
      </c>
      <c r="CL29">
        <v>2.263475744</v>
      </c>
      <c r="CM29">
        <v>2.2634409579999999</v>
      </c>
      <c r="CN29">
        <v>2.2619383869999998</v>
      </c>
      <c r="CO29">
        <v>2.2589171110000001</v>
      </c>
      <c r="CP29">
        <v>2.2549461110000002</v>
      </c>
      <c r="CQ29">
        <v>2.2508155109999999</v>
      </c>
      <c r="CR29">
        <v>2.246318144</v>
      </c>
      <c r="CS29">
        <v>2.2436482770000001</v>
      </c>
      <c r="CT29">
        <v>2.2417325639999999</v>
      </c>
      <c r="CU29">
        <v>2.2394059639999999</v>
      </c>
      <c r="CV29">
        <v>2.2388274639999999</v>
      </c>
      <c r="CW29">
        <v>2.2392304639999998</v>
      </c>
      <c r="CX29">
        <v>2.2375485639999999</v>
      </c>
      <c r="CY29">
        <v>2.2309003340000002</v>
      </c>
      <c r="CZ29">
        <v>2.2208150340000001</v>
      </c>
      <c r="DA29">
        <v>2.210035344</v>
      </c>
      <c r="DB29">
        <v>2.20117684</v>
      </c>
      <c r="DC29">
        <v>2.1955350739999999</v>
      </c>
      <c r="DD29">
        <v>2.1901186739999998</v>
      </c>
      <c r="DE29">
        <v>2.1832582700000001</v>
      </c>
      <c r="DF29">
        <v>2.1753113700000002</v>
      </c>
      <c r="DG29">
        <v>2.17611176</v>
      </c>
      <c r="DH29">
        <v>2.1796792599999999</v>
      </c>
      <c r="DI29">
        <v>2.1779361769999999</v>
      </c>
      <c r="DJ29">
        <v>2.1698840769999999</v>
      </c>
      <c r="DK29">
        <v>2.1583428769999999</v>
      </c>
      <c r="DL29">
        <v>2.143851277</v>
      </c>
      <c r="DM29">
        <v>2.1337563149999998</v>
      </c>
      <c r="DN29">
        <v>2.1251990539999999</v>
      </c>
      <c r="DO29">
        <v>2.1194542539999999</v>
      </c>
      <c r="DP29">
        <v>2.115979389</v>
      </c>
    </row>
    <row r="30" spans="1:120" x14ac:dyDescent="0.25">
      <c r="A30" t="s">
        <v>129</v>
      </c>
      <c r="B30" t="s">
        <v>130</v>
      </c>
      <c r="C30" s="109" t="s">
        <v>91</v>
      </c>
      <c r="D30" s="109" t="s">
        <v>132</v>
      </c>
      <c r="E30" s="109">
        <v>95</v>
      </c>
      <c r="F30" s="109" t="s">
        <v>133</v>
      </c>
      <c r="G30" s="109" t="s">
        <v>134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403.07779699999998</v>
      </c>
      <c r="AK30">
        <v>406.13290999999998</v>
      </c>
      <c r="AL30">
        <v>409.153773</v>
      </c>
      <c r="AM30">
        <v>412.13466699999998</v>
      </c>
      <c r="AN30">
        <v>415.13648549999999</v>
      </c>
      <c r="AO30">
        <v>418.13974899999999</v>
      </c>
      <c r="AP30">
        <v>421.06101899999999</v>
      </c>
      <c r="AQ30">
        <v>423.96583950000002</v>
      </c>
      <c r="AR30">
        <v>426.84279149999998</v>
      </c>
      <c r="AS30">
        <v>429.69908500000003</v>
      </c>
      <c r="AT30">
        <v>432.50659200000001</v>
      </c>
      <c r="AU30">
        <v>435.1927475</v>
      </c>
      <c r="AV30">
        <v>437.82983899999999</v>
      </c>
      <c r="AW30">
        <v>440.51624049999998</v>
      </c>
      <c r="AX30">
        <v>443.11775899999998</v>
      </c>
      <c r="AY30">
        <v>445.68755900000002</v>
      </c>
      <c r="AZ30">
        <v>448.10780349999999</v>
      </c>
      <c r="BA30">
        <v>450.51128599999998</v>
      </c>
      <c r="BB30">
        <v>452.86202350000002</v>
      </c>
      <c r="BC30">
        <v>455.22349800000001</v>
      </c>
      <c r="BD30">
        <v>457.53054350000002</v>
      </c>
      <c r="BE30">
        <v>459.71197799999999</v>
      </c>
      <c r="BF30">
        <v>461.76317349999999</v>
      </c>
      <c r="BG30">
        <v>463.74323199999998</v>
      </c>
      <c r="BH30">
        <v>465.74226950000002</v>
      </c>
      <c r="BI30">
        <v>467.6057715</v>
      </c>
      <c r="BJ30">
        <v>469.33434449999999</v>
      </c>
      <c r="BK30">
        <v>471.01648449999999</v>
      </c>
      <c r="BL30">
        <v>472.62133749999998</v>
      </c>
      <c r="BM30">
        <v>474.16072600000001</v>
      </c>
      <c r="BN30">
        <v>475.57897450000002</v>
      </c>
      <c r="BO30">
        <v>476.96502800000002</v>
      </c>
      <c r="BP30">
        <v>478.24961949999999</v>
      </c>
      <c r="BQ30">
        <v>479.44539200000003</v>
      </c>
      <c r="BR30">
        <v>480.65036049999998</v>
      </c>
      <c r="BS30">
        <v>481.76362449999999</v>
      </c>
      <c r="BT30">
        <v>482.73560600000002</v>
      </c>
      <c r="BU30">
        <v>483.66430650000001</v>
      </c>
      <c r="BV30">
        <v>484.6064465</v>
      </c>
      <c r="BW30">
        <v>485.47683899999998</v>
      </c>
      <c r="BX30">
        <v>486.18539149999998</v>
      </c>
      <c r="BY30">
        <v>486.81383549999998</v>
      </c>
      <c r="BZ30">
        <v>487.3453045</v>
      </c>
      <c r="CA30">
        <v>487.80717700000002</v>
      </c>
      <c r="CB30">
        <v>488.20038799999998</v>
      </c>
      <c r="CC30">
        <v>488.5795655</v>
      </c>
      <c r="CD30">
        <v>488.83703700000001</v>
      </c>
      <c r="CE30">
        <v>489.00233050000003</v>
      </c>
      <c r="CF30">
        <v>489.44469850000002</v>
      </c>
      <c r="CG30">
        <v>489.5195185</v>
      </c>
      <c r="CH30">
        <v>489.59490299999999</v>
      </c>
      <c r="CI30">
        <v>489.855051</v>
      </c>
      <c r="CJ30">
        <v>489.94237750000002</v>
      </c>
      <c r="CK30">
        <v>489.91479199999998</v>
      </c>
      <c r="CL30">
        <v>489.77060299999999</v>
      </c>
      <c r="CM30">
        <v>489.75977549999999</v>
      </c>
      <c r="CN30">
        <v>489.77252349999998</v>
      </c>
      <c r="CO30">
        <v>489.72599450000001</v>
      </c>
      <c r="CP30">
        <v>489.61325599999998</v>
      </c>
      <c r="CQ30">
        <v>489.22771399999999</v>
      </c>
      <c r="CR30">
        <v>488.7791095</v>
      </c>
      <c r="CS30">
        <v>488.32893799999999</v>
      </c>
      <c r="CT30">
        <v>487.64357150000001</v>
      </c>
      <c r="CU30">
        <v>487.06858799999998</v>
      </c>
      <c r="CV30">
        <v>486.49875350000002</v>
      </c>
      <c r="CW30">
        <v>485.65275600000001</v>
      </c>
      <c r="CX30">
        <v>484.93815799999999</v>
      </c>
      <c r="CY30">
        <v>484.19161700000001</v>
      </c>
      <c r="CZ30">
        <v>483.41405500000002</v>
      </c>
      <c r="DA30">
        <v>482.5466715</v>
      </c>
      <c r="DB30">
        <v>481.46009600000002</v>
      </c>
      <c r="DC30">
        <v>480.64169299999998</v>
      </c>
      <c r="DD30">
        <v>479.25400999999999</v>
      </c>
      <c r="DE30">
        <v>477.88449850000001</v>
      </c>
      <c r="DF30">
        <v>476.86633549999999</v>
      </c>
      <c r="DG30">
        <v>475.84174100000001</v>
      </c>
      <c r="DH30">
        <v>474.83706999999998</v>
      </c>
      <c r="DI30">
        <v>473.39819549999999</v>
      </c>
      <c r="DJ30">
        <v>472.170931</v>
      </c>
      <c r="DK30">
        <v>471.24231450000002</v>
      </c>
      <c r="DL30">
        <v>470.13235100000003</v>
      </c>
      <c r="DM30">
        <v>469.19901499999997</v>
      </c>
      <c r="DN30">
        <v>468.30289850000003</v>
      </c>
      <c r="DO30">
        <v>467.41799600000002</v>
      </c>
      <c r="DP30">
        <v>466.53681849999998</v>
      </c>
    </row>
    <row r="31" spans="1:120" x14ac:dyDescent="0.25">
      <c r="A31" t="s">
        <v>129</v>
      </c>
      <c r="B31" t="s">
        <v>130</v>
      </c>
      <c r="C31" s="109" t="s">
        <v>91</v>
      </c>
      <c r="D31" s="109" t="s">
        <v>132</v>
      </c>
      <c r="E31" s="109">
        <v>95</v>
      </c>
      <c r="F31" s="109" t="s">
        <v>135</v>
      </c>
      <c r="G31" s="109" t="s">
        <v>136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1.295816123</v>
      </c>
      <c r="AJ31">
        <v>1.322935505</v>
      </c>
      <c r="AK31">
        <v>1.3453395829999999</v>
      </c>
      <c r="AL31">
        <v>1.36993323</v>
      </c>
      <c r="AM31">
        <v>1.3924383769999999</v>
      </c>
      <c r="AN31">
        <v>1.4247741810000001</v>
      </c>
      <c r="AO31">
        <v>1.4608824659999999</v>
      </c>
      <c r="AP31">
        <v>1.5121188480000001</v>
      </c>
      <c r="AQ31">
        <v>1.5554344659999999</v>
      </c>
      <c r="AR31">
        <v>1.60195624</v>
      </c>
      <c r="AS31">
        <v>1.6397886420000001</v>
      </c>
      <c r="AT31" s="109">
        <v>1.678373348</v>
      </c>
      <c r="AU31" s="109">
        <v>1.7255122009999999</v>
      </c>
      <c r="AV31" s="109">
        <v>1.7620129360000001</v>
      </c>
      <c r="AW31">
        <v>1.798059936</v>
      </c>
      <c r="AX31">
        <v>1.8376381129999999</v>
      </c>
      <c r="AY31" s="109">
        <v>1.8778556129999999</v>
      </c>
      <c r="AZ31" s="109">
        <v>1.9205838580000001</v>
      </c>
      <c r="BA31" s="109">
        <v>1.96385425</v>
      </c>
      <c r="BB31">
        <v>2.0080776720000002</v>
      </c>
      <c r="BC31">
        <v>2.056590162</v>
      </c>
      <c r="BD31">
        <v>2.0991693969999998</v>
      </c>
      <c r="BE31">
        <v>2.1361279949999998</v>
      </c>
      <c r="BF31">
        <v>2.1760032009999999</v>
      </c>
      <c r="BG31">
        <v>2.2116683680000002</v>
      </c>
      <c r="BH31">
        <v>2.2414928870000002</v>
      </c>
      <c r="BI31">
        <v>2.268846613</v>
      </c>
      <c r="BJ31">
        <v>2.2902623480000002</v>
      </c>
      <c r="BK31">
        <v>2.3144865540000001</v>
      </c>
      <c r="BL31">
        <v>2.3419155539999998</v>
      </c>
      <c r="BM31">
        <v>2.3717460539999999</v>
      </c>
      <c r="BN31">
        <v>2.402863966</v>
      </c>
      <c r="BO31">
        <v>2.4340329660000002</v>
      </c>
      <c r="BP31">
        <v>2.4627659660000001</v>
      </c>
      <c r="BQ31">
        <v>2.4846526029999998</v>
      </c>
      <c r="BR31">
        <v>2.4951806030000001</v>
      </c>
      <c r="BS31">
        <v>2.506074828</v>
      </c>
      <c r="BT31">
        <v>2.5198493279999998</v>
      </c>
      <c r="BU31">
        <v>2.5317632699999999</v>
      </c>
      <c r="BV31">
        <v>2.5444285930000001</v>
      </c>
      <c r="BW31">
        <v>2.5605889359999998</v>
      </c>
      <c r="BX31">
        <v>2.5771629360000001</v>
      </c>
      <c r="BY31">
        <v>2.5965568189999999</v>
      </c>
      <c r="BZ31">
        <v>2.6095313579999999</v>
      </c>
      <c r="CA31">
        <v>2.6215053579999998</v>
      </c>
      <c r="CB31">
        <v>2.6300703580000002</v>
      </c>
      <c r="CC31">
        <v>2.6351978279999999</v>
      </c>
      <c r="CD31">
        <v>2.638223328</v>
      </c>
      <c r="CE31">
        <v>2.6408768280000001</v>
      </c>
      <c r="CF31">
        <v>2.644072897</v>
      </c>
      <c r="CG31">
        <v>2.647860632</v>
      </c>
      <c r="CH31">
        <v>2.6544562599999999</v>
      </c>
      <c r="CI31">
        <v>2.6634942599999998</v>
      </c>
      <c r="CJ31">
        <v>2.672778799</v>
      </c>
      <c r="CK31">
        <v>2.6808152989999998</v>
      </c>
      <c r="CL31">
        <v>2.6842682990000002</v>
      </c>
      <c r="CM31">
        <v>2.6863298279999999</v>
      </c>
      <c r="CN31">
        <v>2.6842051520000001</v>
      </c>
      <c r="CO31">
        <v>2.6810473479999999</v>
      </c>
      <c r="CP31">
        <v>2.6769233479999999</v>
      </c>
      <c r="CQ31">
        <v>2.672514348</v>
      </c>
      <c r="CR31">
        <v>2.6709714259999999</v>
      </c>
      <c r="CS31">
        <v>2.673462926</v>
      </c>
      <c r="CT31">
        <v>2.6767019259999998</v>
      </c>
      <c r="CU31">
        <v>2.6745376809999999</v>
      </c>
      <c r="CV31">
        <v>2.6775529749999998</v>
      </c>
      <c r="CW31">
        <v>2.681309975</v>
      </c>
      <c r="CX31">
        <v>2.6810850340000001</v>
      </c>
      <c r="CY31">
        <v>2.6759358870000001</v>
      </c>
      <c r="CZ31">
        <v>2.6685988869999999</v>
      </c>
      <c r="DA31">
        <v>2.6599801319999998</v>
      </c>
      <c r="DB31">
        <v>2.6508206319999998</v>
      </c>
      <c r="DC31">
        <v>2.6429196319999999</v>
      </c>
      <c r="DD31">
        <v>2.636224721</v>
      </c>
      <c r="DE31">
        <v>2.6288477210000001</v>
      </c>
      <c r="DF31">
        <v>2.6237458679999999</v>
      </c>
      <c r="DG31">
        <v>2.6199988680000001</v>
      </c>
      <c r="DH31">
        <v>2.6201717790000001</v>
      </c>
      <c r="DI31">
        <v>2.6182667789999998</v>
      </c>
      <c r="DJ31">
        <v>2.6104057790000001</v>
      </c>
      <c r="DK31">
        <v>2.6052008280000001</v>
      </c>
      <c r="DL31">
        <v>2.5944229170000002</v>
      </c>
      <c r="DM31">
        <v>2.5867356909999999</v>
      </c>
      <c r="DN31">
        <v>2.5784955439999999</v>
      </c>
      <c r="DO31">
        <v>2.5690650439999998</v>
      </c>
      <c r="DP31">
        <v>2.5628309850000002</v>
      </c>
    </row>
    <row r="32" spans="1:120" x14ac:dyDescent="0.25">
      <c r="C32" s="109"/>
      <c r="D32" s="109"/>
      <c r="E32" s="109"/>
      <c r="F32" s="109"/>
      <c r="G32" s="109"/>
    </row>
    <row r="33" spans="3:7" x14ac:dyDescent="0.25">
      <c r="C33" s="109"/>
      <c r="D33" s="109"/>
      <c r="E33" s="109"/>
      <c r="F33" s="109"/>
      <c r="G33" s="109"/>
    </row>
    <row r="34" spans="3:7" x14ac:dyDescent="0.25">
      <c r="C34" s="109"/>
      <c r="D34" s="109"/>
      <c r="E34" s="109"/>
      <c r="F34" s="109"/>
      <c r="G34" s="109"/>
    </row>
    <row r="35" spans="3:7" x14ac:dyDescent="0.25">
      <c r="C35" s="109"/>
      <c r="D35" s="109"/>
      <c r="E35" s="109"/>
      <c r="F35" s="109"/>
      <c r="G35" s="109"/>
    </row>
    <row r="36" spans="3:7" x14ac:dyDescent="0.25">
      <c r="C36" s="109"/>
      <c r="D36" s="109"/>
      <c r="E36" s="109"/>
      <c r="F36" s="109"/>
      <c r="G36" s="109"/>
    </row>
    <row r="37" spans="3:7" x14ac:dyDescent="0.25">
      <c r="C37" s="109"/>
      <c r="D37" s="109"/>
      <c r="E37" s="109"/>
      <c r="F37" s="109"/>
      <c r="G37" s="109"/>
    </row>
    <row r="38" spans="3:7" x14ac:dyDescent="0.25">
      <c r="C38" s="109"/>
      <c r="D38" s="109"/>
      <c r="E38" s="109"/>
      <c r="F38" s="109"/>
      <c r="G38" s="109"/>
    </row>
    <row r="39" spans="3:7" x14ac:dyDescent="0.25">
      <c r="C39" s="109"/>
      <c r="D39" s="109"/>
      <c r="E39" s="109"/>
      <c r="F39" s="109"/>
      <c r="G39" s="109"/>
    </row>
    <row r="40" spans="3:7" x14ac:dyDescent="0.25">
      <c r="C40" s="109"/>
      <c r="D40" s="109"/>
      <c r="E40" s="109"/>
      <c r="F40" s="109"/>
      <c r="G40" s="109"/>
    </row>
    <row r="41" spans="3:7" x14ac:dyDescent="0.25">
      <c r="C41" s="109"/>
      <c r="D41" s="109"/>
      <c r="E41" s="109"/>
      <c r="F41" s="109"/>
      <c r="G41" s="109"/>
    </row>
    <row r="42" spans="3:7" x14ac:dyDescent="0.25">
      <c r="C42" s="109"/>
      <c r="D42" s="109"/>
      <c r="E42" s="109"/>
      <c r="F42" s="109"/>
      <c r="G42" s="109"/>
    </row>
    <row r="43" spans="3:7" x14ac:dyDescent="0.25">
      <c r="C43" s="109"/>
      <c r="D43" s="109"/>
      <c r="E43" s="109"/>
      <c r="F43" s="109"/>
      <c r="G43" s="109"/>
    </row>
    <row r="44" spans="3:7" x14ac:dyDescent="0.25">
      <c r="C44" s="109"/>
      <c r="D44" s="109"/>
      <c r="E44" s="109"/>
      <c r="F44" s="109"/>
      <c r="G44" s="109"/>
    </row>
    <row r="45" spans="3:7" x14ac:dyDescent="0.25">
      <c r="C45" s="109"/>
      <c r="D45" s="109"/>
      <c r="E45" s="109"/>
      <c r="F45" s="109"/>
      <c r="G45" s="109"/>
    </row>
    <row r="46" spans="3:7" x14ac:dyDescent="0.25">
      <c r="C46" s="109"/>
      <c r="D46" s="109"/>
      <c r="E46" s="109"/>
      <c r="F46" s="109"/>
      <c r="G46" s="109"/>
    </row>
    <row r="47" spans="3:7" x14ac:dyDescent="0.25">
      <c r="C47" s="109"/>
      <c r="D47" s="109"/>
      <c r="E47" s="109"/>
      <c r="F47" s="109"/>
      <c r="G47" s="109"/>
    </row>
    <row r="48" spans="3:7" x14ac:dyDescent="0.25">
      <c r="C48" s="109"/>
      <c r="D48" s="109"/>
      <c r="E48" s="109"/>
      <c r="F48" s="109"/>
      <c r="G48" s="109"/>
    </row>
    <row r="49" spans="3:7" x14ac:dyDescent="0.25">
      <c r="C49" s="109"/>
      <c r="D49" s="109"/>
      <c r="E49" s="109"/>
      <c r="F49" s="109"/>
      <c r="G49" s="109"/>
    </row>
    <row r="50" spans="3:7" x14ac:dyDescent="0.25">
      <c r="C50" s="109"/>
      <c r="D50" s="109"/>
      <c r="E50" s="109"/>
      <c r="F50" s="109"/>
      <c r="G50" s="109"/>
    </row>
    <row r="51" spans="3:7" x14ac:dyDescent="0.25">
      <c r="C51" s="109"/>
      <c r="D51" s="109"/>
      <c r="E51" s="109"/>
      <c r="F51" s="109"/>
      <c r="G51" s="109"/>
    </row>
    <row r="52" spans="3:7" x14ac:dyDescent="0.25">
      <c r="C52" s="109"/>
      <c r="D52" s="109"/>
      <c r="E52" s="109"/>
      <c r="F52" s="109"/>
      <c r="G52" s="109"/>
    </row>
    <row r="53" spans="3:7" x14ac:dyDescent="0.25">
      <c r="C53" s="109"/>
      <c r="D53" s="109"/>
      <c r="E53" s="109"/>
      <c r="F53" s="109"/>
      <c r="G53" s="109"/>
    </row>
    <row r="54" spans="3:7" x14ac:dyDescent="0.25">
      <c r="C54" s="109"/>
      <c r="D54" s="109"/>
      <c r="E54" s="109"/>
      <c r="F54" s="109"/>
      <c r="G54" s="109"/>
    </row>
    <row r="55" spans="3:7" x14ac:dyDescent="0.25">
      <c r="C55" s="109"/>
      <c r="D55" s="109"/>
      <c r="E55" s="109"/>
      <c r="F55" s="109"/>
      <c r="G55" s="109"/>
    </row>
    <row r="56" spans="3:7" x14ac:dyDescent="0.25">
      <c r="C56" s="109"/>
      <c r="D56" s="109"/>
      <c r="E56" s="109"/>
      <c r="F56" s="109"/>
      <c r="G56" s="109"/>
    </row>
    <row r="57" spans="3:7" x14ac:dyDescent="0.25">
      <c r="C57" s="109"/>
      <c r="D57" s="109"/>
      <c r="E57" s="109"/>
      <c r="F57" s="109"/>
      <c r="G57" s="109"/>
    </row>
    <row r="58" spans="3:7" x14ac:dyDescent="0.25">
      <c r="C58" s="109"/>
      <c r="D58" s="109"/>
      <c r="E58" s="109"/>
      <c r="F58" s="109"/>
      <c r="G58" s="109"/>
    </row>
    <row r="59" spans="3:7" x14ac:dyDescent="0.25">
      <c r="C59" s="109"/>
      <c r="D59" s="109"/>
      <c r="E59" s="109"/>
      <c r="F59" s="109"/>
      <c r="G59" s="109"/>
    </row>
    <row r="60" spans="3:7" x14ac:dyDescent="0.25">
      <c r="C60" s="109"/>
      <c r="D60" s="109"/>
      <c r="E60" s="109"/>
      <c r="F60" s="109"/>
      <c r="G60" s="109"/>
    </row>
    <row r="61" spans="3:7" x14ac:dyDescent="0.25">
      <c r="C61" s="109"/>
      <c r="D61" s="109"/>
      <c r="E61" s="109"/>
      <c r="F61" s="109"/>
      <c r="G61" s="109"/>
    </row>
    <row r="62" spans="3:7" x14ac:dyDescent="0.25">
      <c r="C62" s="109"/>
      <c r="D62" s="109"/>
      <c r="E62" s="109"/>
      <c r="F62" s="109"/>
      <c r="G62" s="109"/>
    </row>
    <row r="63" spans="3:7" x14ac:dyDescent="0.25">
      <c r="C63" s="109"/>
      <c r="D63" s="109"/>
      <c r="E63" s="109"/>
      <c r="F63" s="109"/>
      <c r="G63" s="109"/>
    </row>
    <row r="64" spans="3:7" x14ac:dyDescent="0.25">
      <c r="C64" s="109"/>
      <c r="D64" s="109"/>
      <c r="E64" s="109"/>
      <c r="F64" s="109"/>
      <c r="G64" s="109"/>
    </row>
    <row r="65" spans="3:7" x14ac:dyDescent="0.25">
      <c r="C65" s="109"/>
      <c r="D65" s="109"/>
      <c r="E65" s="109"/>
      <c r="F65" s="109"/>
      <c r="G65" s="109"/>
    </row>
    <row r="66" spans="3:7" x14ac:dyDescent="0.25">
      <c r="C66" s="109"/>
      <c r="D66" s="109"/>
      <c r="E66" s="109"/>
      <c r="F66" s="109"/>
      <c r="G66" s="109"/>
    </row>
    <row r="67" spans="3:7" x14ac:dyDescent="0.25">
      <c r="C67" s="109"/>
      <c r="D67" s="109"/>
      <c r="E67" s="109"/>
      <c r="F67" s="109"/>
      <c r="G67" s="109"/>
    </row>
    <row r="68" spans="3:7" x14ac:dyDescent="0.25">
      <c r="C68" s="109"/>
      <c r="D68" s="109"/>
      <c r="E68" s="109"/>
      <c r="F68" s="109"/>
      <c r="G68" s="109"/>
    </row>
    <row r="69" spans="3:7" x14ac:dyDescent="0.25">
      <c r="C69" s="109"/>
      <c r="D69" s="109"/>
      <c r="E69" s="109"/>
      <c r="F69" s="109"/>
      <c r="G69" s="109"/>
    </row>
    <row r="70" spans="3:7" x14ac:dyDescent="0.25">
      <c r="C70" s="109"/>
      <c r="D70" s="109"/>
      <c r="E70" s="109"/>
      <c r="F70" s="109"/>
      <c r="G70" s="109"/>
    </row>
    <row r="71" spans="3:7" x14ac:dyDescent="0.25">
      <c r="C71" s="109"/>
      <c r="D71" s="109"/>
      <c r="E71" s="109"/>
      <c r="F71" s="109"/>
      <c r="G71" s="109"/>
    </row>
    <row r="72" spans="3:7" x14ac:dyDescent="0.25">
      <c r="C72" s="109"/>
      <c r="D72" s="109"/>
      <c r="E72" s="109"/>
      <c r="F72" s="109"/>
      <c r="G72" s="109"/>
    </row>
    <row r="73" spans="3:7" x14ac:dyDescent="0.25">
      <c r="C73" s="109"/>
      <c r="D73" s="109"/>
      <c r="E73" s="109"/>
      <c r="F73" s="109"/>
      <c r="G73" s="109"/>
    </row>
    <row r="74" spans="3:7" x14ac:dyDescent="0.25">
      <c r="C74" s="109"/>
      <c r="D74" s="109"/>
      <c r="E74" s="109"/>
      <c r="F74" s="109"/>
      <c r="G74" s="109"/>
    </row>
    <row r="75" spans="3:7" x14ac:dyDescent="0.25">
      <c r="C75" s="109"/>
      <c r="D75" s="109"/>
      <c r="E75" s="109"/>
      <c r="F75" s="109"/>
      <c r="G75" s="109"/>
    </row>
    <row r="76" spans="3:7" x14ac:dyDescent="0.25">
      <c r="C76" s="109"/>
      <c r="D76" s="109"/>
      <c r="E76" s="109"/>
      <c r="F76" s="109"/>
      <c r="G76" s="109"/>
    </row>
    <row r="77" spans="3:7" x14ac:dyDescent="0.25">
      <c r="C77" s="109"/>
      <c r="D77" s="109"/>
      <c r="E77" s="109"/>
      <c r="F77" s="109"/>
      <c r="G77" s="109"/>
    </row>
    <row r="78" spans="3:7" x14ac:dyDescent="0.25">
      <c r="C78" s="109"/>
      <c r="D78" s="109"/>
      <c r="E78" s="109"/>
      <c r="F78" s="109"/>
      <c r="G78" s="109"/>
    </row>
    <row r="79" spans="3:7" x14ac:dyDescent="0.25">
      <c r="C79" s="109"/>
      <c r="D79" s="109"/>
      <c r="E79" s="109"/>
      <c r="F79" s="109"/>
      <c r="G79" s="109"/>
    </row>
    <row r="80" spans="3:7" x14ac:dyDescent="0.25">
      <c r="C80" s="109"/>
      <c r="D80" s="109"/>
      <c r="E80" s="109"/>
      <c r="F80" s="109"/>
      <c r="G80" s="109"/>
    </row>
    <row r="81" spans="3:7" x14ac:dyDescent="0.25">
      <c r="C81" s="109"/>
      <c r="D81" s="109"/>
      <c r="E81" s="109"/>
      <c r="F81" s="109"/>
      <c r="G81" s="109"/>
    </row>
    <row r="82" spans="3:7" x14ac:dyDescent="0.25">
      <c r="C82" s="109"/>
      <c r="D82" s="109"/>
      <c r="E82" s="109"/>
      <c r="F82" s="109"/>
      <c r="G82" s="109"/>
    </row>
    <row r="83" spans="3:7" x14ac:dyDescent="0.25">
      <c r="C83" s="109"/>
      <c r="D83" s="109"/>
      <c r="E83" s="109"/>
      <c r="F83" s="109"/>
      <c r="G83" s="109"/>
    </row>
    <row r="84" spans="3:7" x14ac:dyDescent="0.25">
      <c r="C84" s="109"/>
      <c r="D84" s="109"/>
      <c r="E84" s="109"/>
      <c r="F84" s="109"/>
      <c r="G84" s="109"/>
    </row>
    <row r="85" spans="3:7" x14ac:dyDescent="0.25">
      <c r="C85" s="109"/>
      <c r="D85" s="109"/>
      <c r="E85" s="109"/>
      <c r="F85" s="109"/>
      <c r="G85" s="109"/>
    </row>
    <row r="86" spans="3:7" x14ac:dyDescent="0.25">
      <c r="C86" s="109"/>
      <c r="D86" s="109"/>
      <c r="E86" s="109"/>
      <c r="F86" s="109"/>
      <c r="G86" s="109"/>
    </row>
    <row r="87" spans="3:7" x14ac:dyDescent="0.25">
      <c r="C87" s="109"/>
      <c r="D87" s="109"/>
      <c r="E87" s="109"/>
      <c r="F87" s="109"/>
      <c r="G87" s="109"/>
    </row>
    <row r="88" spans="3:7" x14ac:dyDescent="0.25">
      <c r="C88" s="109"/>
      <c r="D88" s="109"/>
      <c r="E88" s="109"/>
      <c r="F88" s="109"/>
      <c r="G88" s="109"/>
    </row>
    <row r="89" spans="3:7" x14ac:dyDescent="0.25">
      <c r="C89" s="109"/>
      <c r="D89" s="109"/>
      <c r="E89" s="109"/>
      <c r="F89" s="109"/>
      <c r="G89" s="109"/>
    </row>
    <row r="90" spans="3:7" x14ac:dyDescent="0.25">
      <c r="C90" s="109"/>
      <c r="D90" s="109"/>
      <c r="E90" s="109"/>
      <c r="F90" s="109"/>
      <c r="G90" s="109"/>
    </row>
    <row r="91" spans="3:7" x14ac:dyDescent="0.25">
      <c r="C91" s="109"/>
      <c r="D91" s="109"/>
      <c r="E91" s="109"/>
      <c r="F91" s="109"/>
      <c r="G91" s="109"/>
    </row>
    <row r="92" spans="3:7" x14ac:dyDescent="0.25">
      <c r="C92" s="109"/>
      <c r="D92" s="109"/>
      <c r="E92" s="109"/>
      <c r="F92" s="109"/>
      <c r="G92" s="109"/>
    </row>
    <row r="93" spans="3:7" x14ac:dyDescent="0.25">
      <c r="C93" s="109"/>
      <c r="D93" s="109"/>
      <c r="E93" s="109"/>
      <c r="F93" s="109"/>
      <c r="G93" s="109"/>
    </row>
    <row r="94" spans="3:7" x14ac:dyDescent="0.25">
      <c r="C94" s="109"/>
      <c r="D94" s="109"/>
      <c r="E94" s="109"/>
      <c r="F94" s="109"/>
      <c r="G94" s="109"/>
    </row>
    <row r="95" spans="3:7" x14ac:dyDescent="0.25">
      <c r="C95" s="109"/>
      <c r="D95" s="109"/>
      <c r="E95" s="109"/>
      <c r="F95" s="109"/>
      <c r="G95" s="109"/>
    </row>
    <row r="96" spans="3:7" x14ac:dyDescent="0.25">
      <c r="C96" s="109"/>
      <c r="D96" s="109"/>
      <c r="E96" s="109"/>
      <c r="F96" s="109"/>
      <c r="G96" s="109"/>
    </row>
    <row r="97" spans="3:7" x14ac:dyDescent="0.25">
      <c r="C97" s="109"/>
      <c r="D97" s="109"/>
      <c r="E97" s="109"/>
      <c r="F97" s="109"/>
      <c r="G97" s="109"/>
    </row>
    <row r="98" spans="3:7" x14ac:dyDescent="0.25">
      <c r="C98" s="109"/>
      <c r="D98" s="109"/>
      <c r="E98" s="109"/>
      <c r="F98" s="109"/>
      <c r="G98" s="109"/>
    </row>
    <row r="99" spans="3:7" x14ac:dyDescent="0.25">
      <c r="C99" s="109"/>
      <c r="D99" s="109"/>
      <c r="E99" s="109"/>
      <c r="F99" s="109"/>
      <c r="G99" s="109"/>
    </row>
    <row r="100" spans="3:7" x14ac:dyDescent="0.25">
      <c r="C100" s="109"/>
      <c r="D100" s="109"/>
      <c r="E100" s="109"/>
      <c r="F100" s="109"/>
      <c r="G100" s="109"/>
    </row>
    <row r="101" spans="3:7" x14ac:dyDescent="0.25">
      <c r="C101" s="109"/>
      <c r="D101" s="109"/>
      <c r="E101" s="109"/>
      <c r="F101" s="109"/>
      <c r="G101" s="109"/>
    </row>
    <row r="102" spans="3:7" x14ac:dyDescent="0.25">
      <c r="C102" s="109"/>
      <c r="D102" s="109"/>
      <c r="E102" s="109"/>
      <c r="F102" s="109"/>
      <c r="G102" s="109"/>
    </row>
    <row r="103" spans="3:7" x14ac:dyDescent="0.25">
      <c r="C103" s="109"/>
      <c r="D103" s="109"/>
      <c r="E103" s="109"/>
      <c r="F103" s="109"/>
      <c r="G103" s="109"/>
    </row>
    <row r="104" spans="3:7" x14ac:dyDescent="0.25">
      <c r="C104" s="109"/>
      <c r="D104" s="109"/>
      <c r="E104" s="109"/>
      <c r="F104" s="109"/>
      <c r="G104" s="109"/>
    </row>
    <row r="105" spans="3:7" x14ac:dyDescent="0.25">
      <c r="C105" s="109"/>
      <c r="D105" s="109"/>
      <c r="E105" s="109"/>
      <c r="F105" s="109"/>
      <c r="G105" s="109"/>
    </row>
    <row r="106" spans="3:7" x14ac:dyDescent="0.25">
      <c r="C106" s="109"/>
      <c r="D106" s="109"/>
      <c r="E106" s="109"/>
      <c r="F106" s="109"/>
      <c r="G106" s="109"/>
    </row>
    <row r="107" spans="3:7" x14ac:dyDescent="0.25">
      <c r="C107" s="109"/>
      <c r="D107" s="109"/>
      <c r="E107" s="109"/>
      <c r="F107" s="109"/>
      <c r="G107" s="109"/>
    </row>
    <row r="108" spans="3:7" x14ac:dyDescent="0.25">
      <c r="C108" s="109"/>
      <c r="D108" s="109"/>
      <c r="E108" s="109"/>
      <c r="F108" s="109"/>
      <c r="G108" s="109"/>
    </row>
    <row r="109" spans="3:7" x14ac:dyDescent="0.25">
      <c r="C109" s="109"/>
      <c r="D109" s="109"/>
      <c r="E109" s="109"/>
      <c r="F109" s="109"/>
      <c r="G109" s="109"/>
    </row>
    <row r="110" spans="3:7" x14ac:dyDescent="0.25">
      <c r="C110" s="109"/>
      <c r="D110" s="109"/>
      <c r="E110" s="109"/>
      <c r="F110" s="109"/>
      <c r="G110" s="109"/>
    </row>
    <row r="111" spans="3:7" x14ac:dyDescent="0.25">
      <c r="C111" s="109"/>
      <c r="D111" s="109"/>
      <c r="E111" s="109"/>
      <c r="F111" s="109"/>
      <c r="G111" s="109"/>
    </row>
    <row r="112" spans="3:7" x14ac:dyDescent="0.25">
      <c r="C112" s="109"/>
      <c r="D112" s="109"/>
      <c r="E112" s="109"/>
      <c r="F112" s="109"/>
      <c r="G112" s="109"/>
    </row>
    <row r="113" spans="3:7" x14ac:dyDescent="0.25">
      <c r="C113" s="109"/>
      <c r="D113" s="109"/>
      <c r="E113" s="109"/>
      <c r="F113" s="109"/>
      <c r="G113" s="109"/>
    </row>
    <row r="114" spans="3:7" x14ac:dyDescent="0.25">
      <c r="C114" s="109"/>
      <c r="D114" s="109"/>
      <c r="E114" s="109"/>
      <c r="F114" s="109"/>
      <c r="G114" s="109"/>
    </row>
    <row r="115" spans="3:7" x14ac:dyDescent="0.25">
      <c r="C115" s="109"/>
      <c r="D115" s="109"/>
      <c r="E115" s="109"/>
      <c r="F115" s="109"/>
      <c r="G115" s="109"/>
    </row>
    <row r="116" spans="3:7" x14ac:dyDescent="0.25">
      <c r="C116" s="109"/>
      <c r="D116" s="109"/>
      <c r="E116" s="109"/>
      <c r="F116" s="109"/>
      <c r="G116" s="109"/>
    </row>
    <row r="117" spans="3:7" x14ac:dyDescent="0.25">
      <c r="C117" s="109"/>
      <c r="D117" s="109"/>
      <c r="E117" s="109"/>
      <c r="F117" s="109"/>
      <c r="G117" s="109"/>
    </row>
    <row r="118" spans="3:7" x14ac:dyDescent="0.25">
      <c r="C118" s="109"/>
      <c r="D118" s="109"/>
      <c r="E118" s="109"/>
      <c r="F118" s="109"/>
      <c r="G118" s="109"/>
    </row>
    <row r="119" spans="3:7" x14ac:dyDescent="0.25">
      <c r="C119" s="109"/>
      <c r="D119" s="109"/>
      <c r="E119" s="109"/>
      <c r="F119" s="109"/>
      <c r="G119" s="109"/>
    </row>
    <row r="120" spans="3:7" x14ac:dyDescent="0.25">
      <c r="C120" s="109"/>
      <c r="D120" s="109"/>
      <c r="E120" s="109"/>
      <c r="F120" s="109"/>
      <c r="G120" s="109"/>
    </row>
    <row r="121" spans="3:7" x14ac:dyDescent="0.25">
      <c r="C121" s="109"/>
      <c r="D121" s="109"/>
      <c r="E121" s="109"/>
      <c r="F121" s="109"/>
      <c r="G121" s="109"/>
    </row>
    <row r="122" spans="3:7" x14ac:dyDescent="0.25">
      <c r="C122" s="109"/>
      <c r="D122" s="109"/>
      <c r="E122" s="109"/>
      <c r="F122" s="109"/>
      <c r="G122" s="109"/>
    </row>
    <row r="123" spans="3:7" x14ac:dyDescent="0.25">
      <c r="C123" s="109"/>
      <c r="D123" s="109"/>
      <c r="E123" s="109"/>
      <c r="F123" s="109"/>
      <c r="G123" s="109"/>
    </row>
    <row r="124" spans="3:7" x14ac:dyDescent="0.25">
      <c r="C124" s="109"/>
      <c r="D124" s="109"/>
      <c r="E124" s="109"/>
      <c r="F124" s="109"/>
      <c r="G124" s="109"/>
    </row>
    <row r="125" spans="3:7" x14ac:dyDescent="0.25">
      <c r="C125" s="109"/>
      <c r="D125" s="109"/>
      <c r="E125" s="109"/>
      <c r="F125" s="109"/>
      <c r="G125" s="109"/>
    </row>
    <row r="126" spans="3:7" x14ac:dyDescent="0.25">
      <c r="C126" s="109"/>
      <c r="D126" s="109"/>
      <c r="E126" s="109"/>
      <c r="F126" s="109"/>
      <c r="G126" s="109"/>
    </row>
    <row r="127" spans="3:7" x14ac:dyDescent="0.25">
      <c r="C127" s="109"/>
      <c r="D127" s="109"/>
      <c r="E127" s="109"/>
      <c r="F127" s="109"/>
      <c r="G127" s="109"/>
    </row>
    <row r="128" spans="3:7" x14ac:dyDescent="0.25">
      <c r="C128" s="109"/>
      <c r="D128" s="109"/>
      <c r="E128" s="109"/>
      <c r="F128" s="109"/>
      <c r="G128" s="109"/>
    </row>
    <row r="129" spans="3:7" x14ac:dyDescent="0.25">
      <c r="C129" s="109"/>
      <c r="D129" s="109"/>
      <c r="E129" s="109"/>
      <c r="F129" s="109"/>
      <c r="G129" s="109"/>
    </row>
    <row r="130" spans="3:7" x14ac:dyDescent="0.25">
      <c r="C130" s="109"/>
      <c r="D130" s="109"/>
      <c r="E130" s="109"/>
      <c r="F130" s="109"/>
      <c r="G130" s="109"/>
    </row>
    <row r="131" spans="3:7" x14ac:dyDescent="0.25">
      <c r="C131" s="109"/>
      <c r="D131" s="109"/>
      <c r="E131" s="109"/>
      <c r="F131" s="109"/>
      <c r="G131" s="109"/>
    </row>
    <row r="132" spans="3:7" x14ac:dyDescent="0.25">
      <c r="C132" s="109"/>
      <c r="D132" s="109"/>
      <c r="E132" s="109"/>
      <c r="F132" s="109"/>
      <c r="G132" s="109"/>
    </row>
    <row r="133" spans="3:7" x14ac:dyDescent="0.25">
      <c r="C133" s="109"/>
      <c r="D133" s="109"/>
      <c r="E133" s="109"/>
      <c r="F133" s="109"/>
      <c r="G133" s="109"/>
    </row>
    <row r="134" spans="3:7" x14ac:dyDescent="0.25">
      <c r="C134" s="109"/>
      <c r="D134" s="109"/>
      <c r="E134" s="109"/>
      <c r="F134" s="109"/>
      <c r="G134" s="109"/>
    </row>
    <row r="135" spans="3:7" x14ac:dyDescent="0.25">
      <c r="C135" s="109"/>
      <c r="D135" s="109"/>
      <c r="E135" s="109"/>
      <c r="F135" s="109"/>
      <c r="G135" s="109"/>
    </row>
    <row r="136" spans="3:7" x14ac:dyDescent="0.25">
      <c r="C136" s="109"/>
      <c r="D136" s="109"/>
      <c r="E136" s="109"/>
      <c r="F136" s="109"/>
      <c r="G136" s="109"/>
    </row>
    <row r="137" spans="3:7" x14ac:dyDescent="0.25">
      <c r="C137" s="109"/>
      <c r="D137" s="109"/>
      <c r="E137" s="109"/>
      <c r="F137" s="109"/>
      <c r="G137" s="109"/>
    </row>
    <row r="138" spans="3:7" x14ac:dyDescent="0.25">
      <c r="C138" s="109"/>
      <c r="D138" s="109"/>
      <c r="E138" s="109"/>
      <c r="F138" s="109"/>
      <c r="G138" s="109"/>
    </row>
    <row r="139" spans="3:7" x14ac:dyDescent="0.25">
      <c r="C139" s="109"/>
      <c r="D139" s="109"/>
      <c r="E139" s="109"/>
      <c r="F139" s="109"/>
      <c r="G139" s="109"/>
    </row>
    <row r="140" spans="3:7" x14ac:dyDescent="0.25">
      <c r="C140" s="109"/>
      <c r="D140" s="109"/>
      <c r="E140" s="109"/>
      <c r="F140" s="109"/>
      <c r="G140" s="109"/>
    </row>
    <row r="141" spans="3:7" x14ac:dyDescent="0.25">
      <c r="C141" s="109"/>
      <c r="D141" s="109"/>
      <c r="E141" s="109"/>
      <c r="F141" s="109"/>
      <c r="G141" s="109"/>
    </row>
    <row r="142" spans="3:7" x14ac:dyDescent="0.25">
      <c r="C142" s="109"/>
      <c r="D142" s="109"/>
      <c r="E142" s="109"/>
      <c r="F142" s="109"/>
      <c r="G142" s="109"/>
    </row>
    <row r="143" spans="3:7" x14ac:dyDescent="0.25">
      <c r="C143" s="109"/>
      <c r="D143" s="109"/>
      <c r="E143" s="109"/>
      <c r="F143" s="109"/>
      <c r="G143" s="109"/>
    </row>
    <row r="144" spans="3:7" x14ac:dyDescent="0.25">
      <c r="C144" s="109"/>
      <c r="D144" s="109"/>
      <c r="E144" s="109"/>
      <c r="F144" s="109"/>
      <c r="G144" s="109"/>
    </row>
    <row r="145" spans="3:7" x14ac:dyDescent="0.25">
      <c r="C145" s="109"/>
      <c r="D145" s="109"/>
      <c r="E145" s="109"/>
      <c r="F145" s="109"/>
      <c r="G145" s="109"/>
    </row>
    <row r="146" spans="3:7" x14ac:dyDescent="0.25">
      <c r="C146" s="109"/>
      <c r="D146" s="109"/>
      <c r="E146" s="109"/>
      <c r="F146" s="109"/>
      <c r="G146" s="109"/>
    </row>
    <row r="147" spans="3:7" x14ac:dyDescent="0.25">
      <c r="C147" s="109"/>
      <c r="D147" s="109"/>
      <c r="E147" s="109"/>
      <c r="F147" s="109"/>
      <c r="G147" s="109"/>
    </row>
    <row r="148" spans="3:7" x14ac:dyDescent="0.25">
      <c r="C148" s="109"/>
      <c r="D148" s="109"/>
      <c r="E148" s="109"/>
      <c r="F148" s="109"/>
      <c r="G148" s="109"/>
    </row>
    <row r="149" spans="3:7" x14ac:dyDescent="0.25">
      <c r="C149" s="109"/>
      <c r="D149" s="109"/>
      <c r="E149" s="109"/>
      <c r="F149" s="109"/>
      <c r="G149" s="109"/>
    </row>
    <row r="150" spans="3:7" x14ac:dyDescent="0.25">
      <c r="C150" s="109"/>
      <c r="D150" s="109"/>
      <c r="E150" s="109"/>
      <c r="F150" s="109"/>
      <c r="G150" s="109"/>
    </row>
    <row r="151" spans="3:7" x14ac:dyDescent="0.25">
      <c r="C151" s="109"/>
      <c r="D151" s="109"/>
      <c r="E151" s="109"/>
      <c r="F151" s="109"/>
      <c r="G151" s="109"/>
    </row>
    <row r="152" spans="3:7" x14ac:dyDescent="0.25">
      <c r="C152" s="109"/>
      <c r="D152" s="109"/>
      <c r="E152" s="109"/>
      <c r="F152" s="109"/>
      <c r="G152" s="109"/>
    </row>
    <row r="153" spans="3:7" x14ac:dyDescent="0.25">
      <c r="C153" s="109"/>
      <c r="D153" s="109"/>
      <c r="E153" s="109"/>
      <c r="F153" s="109"/>
      <c r="G153" s="109"/>
    </row>
    <row r="154" spans="3:7" x14ac:dyDescent="0.25">
      <c r="C154" s="109"/>
      <c r="D154" s="109"/>
      <c r="E154" s="109"/>
      <c r="F154" s="109"/>
      <c r="G154" s="109"/>
    </row>
    <row r="155" spans="3:7" x14ac:dyDescent="0.25">
      <c r="C155" s="109"/>
      <c r="D155" s="109"/>
      <c r="E155" s="109"/>
      <c r="F155" s="109"/>
      <c r="G155" s="109"/>
    </row>
    <row r="156" spans="3:7" x14ac:dyDescent="0.25">
      <c r="C156" s="109"/>
      <c r="D156" s="109"/>
      <c r="E156" s="109"/>
      <c r="F156" s="109"/>
      <c r="G156" s="109"/>
    </row>
    <row r="157" spans="3:7" x14ac:dyDescent="0.25">
      <c r="C157" s="109"/>
      <c r="D157" s="109"/>
      <c r="E157" s="109"/>
      <c r="F157" s="109"/>
      <c r="G157" s="109"/>
    </row>
    <row r="158" spans="3:7" x14ac:dyDescent="0.25">
      <c r="C158" s="109"/>
      <c r="D158" s="109"/>
      <c r="E158" s="109"/>
      <c r="F158" s="109"/>
      <c r="G158" s="109"/>
    </row>
    <row r="159" spans="3:7" x14ac:dyDescent="0.25">
      <c r="C159" s="109"/>
      <c r="D159" s="109"/>
      <c r="E159" s="109"/>
      <c r="F159" s="109"/>
      <c r="G159" s="109"/>
    </row>
    <row r="160" spans="3:7" x14ac:dyDescent="0.25">
      <c r="C160" s="109"/>
      <c r="D160" s="109"/>
      <c r="E160" s="109"/>
      <c r="F160" s="109"/>
      <c r="G160" s="109"/>
    </row>
    <row r="161" spans="3:7" x14ac:dyDescent="0.25">
      <c r="C161" s="109"/>
      <c r="D161" s="109"/>
      <c r="E161" s="109"/>
      <c r="F161" s="109"/>
      <c r="G161" s="109"/>
    </row>
    <row r="162" spans="3:7" x14ac:dyDescent="0.25">
      <c r="C162" s="109"/>
      <c r="D162" s="109"/>
      <c r="E162" s="109"/>
      <c r="F162" s="109"/>
      <c r="G162" s="109"/>
    </row>
    <row r="163" spans="3:7" x14ac:dyDescent="0.25">
      <c r="C163" s="109"/>
      <c r="D163" s="109"/>
      <c r="E163" s="109"/>
      <c r="F163" s="109"/>
      <c r="G163" s="109"/>
    </row>
    <row r="164" spans="3:7" x14ac:dyDescent="0.25">
      <c r="C164" s="109"/>
      <c r="D164" s="109"/>
      <c r="E164" s="109"/>
      <c r="F164" s="109"/>
      <c r="G164" s="109"/>
    </row>
    <row r="165" spans="3:7" x14ac:dyDescent="0.25">
      <c r="C165" s="109"/>
      <c r="D165" s="109"/>
      <c r="E165" s="109"/>
      <c r="F165" s="109"/>
      <c r="G165" s="109"/>
    </row>
    <row r="166" spans="3:7" x14ac:dyDescent="0.25">
      <c r="C166" s="109"/>
      <c r="D166" s="109"/>
      <c r="E166" s="109"/>
      <c r="F166" s="109"/>
      <c r="G166" s="109"/>
    </row>
    <row r="167" spans="3:7" x14ac:dyDescent="0.25">
      <c r="C167" s="109"/>
      <c r="D167" s="109"/>
      <c r="E167" s="109"/>
      <c r="F167" s="109"/>
      <c r="G167" s="109"/>
    </row>
    <row r="168" spans="3:7" x14ac:dyDescent="0.25">
      <c r="C168" s="109"/>
      <c r="D168" s="109"/>
      <c r="E168" s="109"/>
      <c r="F168" s="109"/>
      <c r="G168" s="109"/>
    </row>
    <row r="169" spans="3:7" x14ac:dyDescent="0.25">
      <c r="C169" s="109"/>
      <c r="D169" s="109"/>
      <c r="E169" s="109"/>
      <c r="F169" s="109"/>
      <c r="G169" s="109"/>
    </row>
    <row r="170" spans="3:7" x14ac:dyDescent="0.25">
      <c r="C170" s="109"/>
      <c r="D170" s="109"/>
      <c r="E170" s="109"/>
      <c r="F170" s="109"/>
      <c r="G170" s="109"/>
    </row>
    <row r="171" spans="3:7" x14ac:dyDescent="0.25">
      <c r="C171" s="109"/>
      <c r="D171" s="109"/>
      <c r="E171" s="109"/>
      <c r="F171" s="109"/>
      <c r="G171" s="109"/>
    </row>
    <row r="172" spans="3:7" x14ac:dyDescent="0.25">
      <c r="C172" s="109"/>
      <c r="D172" s="109"/>
      <c r="E172" s="109"/>
      <c r="F172" s="109"/>
      <c r="G172" s="109"/>
    </row>
    <row r="173" spans="3:7" x14ac:dyDescent="0.25">
      <c r="C173" s="109"/>
      <c r="D173" s="109"/>
      <c r="E173" s="109"/>
      <c r="F173" s="109"/>
      <c r="G173" s="109"/>
    </row>
    <row r="174" spans="3:7" x14ac:dyDescent="0.25">
      <c r="C174" s="109"/>
      <c r="D174" s="109"/>
      <c r="E174" s="109"/>
      <c r="F174" s="109"/>
      <c r="G174" s="109"/>
    </row>
    <row r="175" spans="3:7" x14ac:dyDescent="0.25">
      <c r="C175" s="109"/>
      <c r="D175" s="109"/>
      <c r="E175" s="109"/>
      <c r="F175" s="109"/>
      <c r="G175" s="109"/>
    </row>
    <row r="176" spans="3:7" x14ac:dyDescent="0.25">
      <c r="C176" s="109"/>
      <c r="D176" s="109"/>
      <c r="E176" s="109"/>
      <c r="F176" s="109"/>
      <c r="G176" s="109"/>
    </row>
    <row r="177" spans="3:7" x14ac:dyDescent="0.25">
      <c r="C177" s="109"/>
      <c r="D177" s="109"/>
      <c r="E177" s="109"/>
      <c r="F177" s="109"/>
      <c r="G177" s="109"/>
    </row>
    <row r="178" spans="3:7" x14ac:dyDescent="0.25">
      <c r="C178" s="109"/>
      <c r="D178" s="109"/>
      <c r="E178" s="109"/>
      <c r="F178" s="109"/>
      <c r="G178" s="109"/>
    </row>
    <row r="179" spans="3:7" x14ac:dyDescent="0.25">
      <c r="C179" s="109"/>
      <c r="D179" s="109"/>
      <c r="E179" s="109"/>
      <c r="F179" s="109"/>
      <c r="G179" s="109"/>
    </row>
    <row r="180" spans="3:7" x14ac:dyDescent="0.25">
      <c r="C180" s="109"/>
      <c r="D180" s="109"/>
      <c r="E180" s="109"/>
      <c r="F180" s="109"/>
      <c r="G180" s="109"/>
    </row>
    <row r="181" spans="3:7" x14ac:dyDescent="0.25">
      <c r="C181" s="109"/>
      <c r="D181" s="109"/>
      <c r="E181" s="109"/>
      <c r="F181" s="109"/>
      <c r="G181" s="109"/>
    </row>
    <row r="182" spans="3:7" x14ac:dyDescent="0.25">
      <c r="C182" s="109"/>
      <c r="D182" s="109"/>
      <c r="E182" s="109"/>
      <c r="F182" s="109"/>
      <c r="G182" s="109"/>
    </row>
    <row r="183" spans="3:7" x14ac:dyDescent="0.25">
      <c r="C183" s="109"/>
      <c r="D183" s="109"/>
      <c r="E183" s="109"/>
      <c r="F183" s="109"/>
      <c r="G183" s="109"/>
    </row>
    <row r="184" spans="3:7" x14ac:dyDescent="0.25">
      <c r="C184" s="109"/>
      <c r="D184" s="109"/>
      <c r="E184" s="109"/>
      <c r="F184" s="109"/>
      <c r="G184" s="109"/>
    </row>
    <row r="185" spans="3:7" x14ac:dyDescent="0.25">
      <c r="C185" s="109"/>
      <c r="D185" s="109"/>
      <c r="E185" s="109"/>
      <c r="F185" s="109"/>
      <c r="G185" s="109"/>
    </row>
    <row r="186" spans="3:7" x14ac:dyDescent="0.25">
      <c r="C186" s="109"/>
      <c r="D186" s="109"/>
      <c r="E186" s="109"/>
      <c r="F186" s="109"/>
      <c r="G186" s="109"/>
    </row>
    <row r="187" spans="3:7" x14ac:dyDescent="0.25">
      <c r="C187" s="109"/>
      <c r="D187" s="109"/>
      <c r="E187" s="109"/>
      <c r="F187" s="109"/>
      <c r="G187" s="109"/>
    </row>
    <row r="188" spans="3:7" x14ac:dyDescent="0.25">
      <c r="C188" s="109"/>
      <c r="D188" s="109"/>
      <c r="E188" s="109"/>
      <c r="F188" s="109"/>
      <c r="G188" s="109"/>
    </row>
    <row r="189" spans="3:7" x14ac:dyDescent="0.25">
      <c r="C189" s="109"/>
      <c r="D189" s="109"/>
      <c r="E189" s="109"/>
      <c r="F189" s="109"/>
      <c r="G189" s="109"/>
    </row>
    <row r="190" spans="3:7" x14ac:dyDescent="0.25">
      <c r="C190" s="109"/>
      <c r="D190" s="109"/>
      <c r="E190" s="109"/>
      <c r="F190" s="109"/>
      <c r="G190" s="109"/>
    </row>
    <row r="191" spans="3:7" x14ac:dyDescent="0.25">
      <c r="C191" s="109"/>
      <c r="D191" s="109"/>
      <c r="E191" s="109"/>
      <c r="F191" s="109"/>
      <c r="G191" s="109"/>
    </row>
    <row r="192" spans="3:7" x14ac:dyDescent="0.25">
      <c r="C192" s="109"/>
      <c r="D192" s="109"/>
      <c r="E192" s="109"/>
      <c r="F192" s="109"/>
      <c r="G192" s="109"/>
    </row>
    <row r="193" spans="3:7" x14ac:dyDescent="0.25">
      <c r="C193" s="109"/>
      <c r="D193" s="109"/>
      <c r="E193" s="109"/>
      <c r="F193" s="109"/>
      <c r="G193" s="109"/>
    </row>
    <row r="194" spans="3:7" x14ac:dyDescent="0.25">
      <c r="C194" s="109"/>
      <c r="D194" s="109"/>
      <c r="E194" s="109"/>
      <c r="F194" s="109"/>
      <c r="G194" s="109"/>
    </row>
    <row r="195" spans="3:7" x14ac:dyDescent="0.25">
      <c r="C195" s="109"/>
      <c r="D195" s="109"/>
      <c r="E195" s="109"/>
      <c r="F195" s="109"/>
      <c r="G195" s="109"/>
    </row>
    <row r="196" spans="3:7" x14ac:dyDescent="0.25">
      <c r="C196" s="109"/>
      <c r="D196" s="109"/>
      <c r="E196" s="109"/>
      <c r="F196" s="109"/>
      <c r="G196" s="109"/>
    </row>
    <row r="197" spans="3:7" x14ac:dyDescent="0.25">
      <c r="C197" s="109"/>
      <c r="D197" s="109"/>
      <c r="E197" s="109"/>
      <c r="F197" s="109"/>
      <c r="G197" s="109"/>
    </row>
    <row r="198" spans="3:7" x14ac:dyDescent="0.25">
      <c r="C198" s="109"/>
      <c r="D198" s="109"/>
      <c r="E198" s="109"/>
      <c r="F198" s="109"/>
      <c r="G198" s="109"/>
    </row>
    <row r="199" spans="3:7" x14ac:dyDescent="0.25">
      <c r="C199" s="109"/>
      <c r="D199" s="109"/>
      <c r="E199" s="109"/>
      <c r="F199" s="109"/>
      <c r="G199" s="109"/>
    </row>
    <row r="200" spans="3:7" x14ac:dyDescent="0.25">
      <c r="C200" s="109"/>
      <c r="D200" s="109"/>
      <c r="E200" s="109"/>
      <c r="F200" s="109"/>
      <c r="G200" s="109"/>
    </row>
    <row r="201" spans="3:7" x14ac:dyDescent="0.25">
      <c r="C201" s="109"/>
      <c r="D201" s="109"/>
      <c r="E201" s="109"/>
      <c r="F201" s="109"/>
      <c r="G201" s="109"/>
    </row>
    <row r="202" spans="3:7" x14ac:dyDescent="0.25">
      <c r="C202" s="109"/>
      <c r="D202" s="109"/>
      <c r="E202" s="109"/>
      <c r="F202" s="109"/>
      <c r="G202" s="109"/>
    </row>
    <row r="203" spans="3:7" x14ac:dyDescent="0.25">
      <c r="C203" s="109"/>
      <c r="D203" s="109"/>
      <c r="E203" s="109"/>
      <c r="F203" s="109"/>
      <c r="G203" s="109"/>
    </row>
    <row r="204" spans="3:7" x14ac:dyDescent="0.25">
      <c r="C204" s="109"/>
      <c r="D204" s="109"/>
      <c r="E204" s="109"/>
      <c r="F204" s="109"/>
      <c r="G204" s="109"/>
    </row>
    <row r="205" spans="3:7" x14ac:dyDescent="0.25">
      <c r="C205" s="109"/>
      <c r="D205" s="109"/>
      <c r="E205" s="109"/>
      <c r="F205" s="109"/>
      <c r="G205" s="109"/>
    </row>
    <row r="206" spans="3:7" x14ac:dyDescent="0.25">
      <c r="C206" s="109"/>
      <c r="D206" s="109"/>
      <c r="E206" s="109"/>
      <c r="F206" s="109"/>
      <c r="G206" s="109"/>
    </row>
    <row r="207" spans="3:7" x14ac:dyDescent="0.25">
      <c r="C207" s="109"/>
      <c r="D207" s="109"/>
      <c r="E207" s="109"/>
      <c r="F207" s="109"/>
      <c r="G207" s="109"/>
    </row>
    <row r="208" spans="3:7" x14ac:dyDescent="0.25">
      <c r="C208" s="109"/>
      <c r="D208" s="109"/>
      <c r="E208" s="109"/>
      <c r="F208" s="109"/>
      <c r="G208" s="109"/>
    </row>
    <row r="209" spans="3:7" x14ac:dyDescent="0.25">
      <c r="C209" s="109"/>
      <c r="D209" s="109"/>
      <c r="E209" s="109"/>
      <c r="F209" s="109"/>
      <c r="G209" s="109"/>
    </row>
    <row r="210" spans="3:7" x14ac:dyDescent="0.25">
      <c r="C210" s="109"/>
      <c r="D210" s="109"/>
      <c r="E210" s="109"/>
      <c r="F210" s="109"/>
      <c r="G210" s="109"/>
    </row>
    <row r="211" spans="3:7" x14ac:dyDescent="0.25">
      <c r="C211" s="109"/>
      <c r="D211" s="109"/>
      <c r="E211" s="109"/>
      <c r="F211" s="109"/>
      <c r="G211" s="109"/>
    </row>
    <row r="212" spans="3:7" x14ac:dyDescent="0.25">
      <c r="C212" s="109"/>
      <c r="D212" s="109"/>
      <c r="E212" s="109"/>
      <c r="F212" s="109"/>
      <c r="G212" s="109"/>
    </row>
    <row r="213" spans="3:7" x14ac:dyDescent="0.25">
      <c r="C213" s="109"/>
      <c r="D213" s="109"/>
      <c r="E213" s="109"/>
      <c r="F213" s="109"/>
      <c r="G213" s="109"/>
    </row>
    <row r="214" spans="3:7" x14ac:dyDescent="0.25">
      <c r="C214" s="109"/>
      <c r="D214" s="109"/>
      <c r="E214" s="109"/>
      <c r="F214" s="109"/>
      <c r="G214" s="109"/>
    </row>
    <row r="215" spans="3:7" x14ac:dyDescent="0.25">
      <c r="C215" s="109"/>
      <c r="D215" s="109"/>
      <c r="E215" s="109"/>
      <c r="F215" s="109"/>
      <c r="G215" s="109"/>
    </row>
    <row r="216" spans="3:7" x14ac:dyDescent="0.25">
      <c r="C216" s="109"/>
      <c r="D216" s="109"/>
      <c r="E216" s="109"/>
      <c r="F216" s="109"/>
      <c r="G216" s="109"/>
    </row>
    <row r="217" spans="3:7" x14ac:dyDescent="0.25">
      <c r="C217" s="109"/>
      <c r="D217" s="109"/>
      <c r="E217" s="109"/>
      <c r="F217" s="109"/>
      <c r="G217" s="109"/>
    </row>
    <row r="218" spans="3:7" x14ac:dyDescent="0.25">
      <c r="C218" s="109"/>
      <c r="D218" s="109"/>
      <c r="E218" s="109"/>
      <c r="F218" s="109"/>
      <c r="G218" s="109"/>
    </row>
    <row r="219" spans="3:7" x14ac:dyDescent="0.25">
      <c r="C219" s="109"/>
      <c r="D219" s="109"/>
      <c r="E219" s="109"/>
      <c r="F219" s="109"/>
      <c r="G219" s="109"/>
    </row>
    <row r="220" spans="3:7" x14ac:dyDescent="0.25">
      <c r="C220" s="109"/>
      <c r="D220" s="109"/>
      <c r="E220" s="109"/>
      <c r="F220" s="109"/>
      <c r="G220" s="109"/>
    </row>
    <row r="221" spans="3:7" x14ac:dyDescent="0.25">
      <c r="C221" s="109"/>
      <c r="D221" s="109"/>
      <c r="E221" s="109"/>
      <c r="F221" s="109"/>
      <c r="G221" s="109"/>
    </row>
    <row r="222" spans="3:7" x14ac:dyDescent="0.25">
      <c r="C222" s="109"/>
      <c r="D222" s="109"/>
      <c r="E222" s="109"/>
      <c r="F222" s="109"/>
      <c r="G222" s="109"/>
    </row>
    <row r="223" spans="3:7" x14ac:dyDescent="0.25">
      <c r="C223" s="109"/>
      <c r="D223" s="109"/>
      <c r="E223" s="109"/>
      <c r="F223" s="109"/>
      <c r="G223" s="109"/>
    </row>
    <row r="224" spans="3:7" x14ac:dyDescent="0.25">
      <c r="C224" s="109"/>
      <c r="D224" s="109"/>
      <c r="E224" s="109"/>
      <c r="F224" s="109"/>
      <c r="G224" s="109"/>
    </row>
    <row r="225" spans="3:7" x14ac:dyDescent="0.25">
      <c r="C225" s="109"/>
      <c r="D225" s="109"/>
      <c r="E225" s="109"/>
      <c r="F225" s="109"/>
      <c r="G225" s="109"/>
    </row>
    <row r="226" spans="3:7" x14ac:dyDescent="0.25">
      <c r="C226" s="109"/>
      <c r="D226" s="109"/>
      <c r="E226" s="109"/>
      <c r="F226" s="109"/>
      <c r="G226" s="109"/>
    </row>
    <row r="227" spans="3:7" x14ac:dyDescent="0.25">
      <c r="C227" s="109"/>
      <c r="D227" s="109"/>
      <c r="E227" s="109"/>
      <c r="F227" s="109"/>
      <c r="G227" s="109"/>
    </row>
    <row r="228" spans="3:7" x14ac:dyDescent="0.25">
      <c r="C228" s="109"/>
      <c r="D228" s="109"/>
      <c r="E228" s="109"/>
      <c r="F228" s="109"/>
      <c r="G228" s="109"/>
    </row>
    <row r="229" spans="3:7" x14ac:dyDescent="0.25">
      <c r="C229" s="109"/>
      <c r="D229" s="109"/>
      <c r="E229" s="109"/>
      <c r="F229" s="109"/>
      <c r="G229" s="109"/>
    </row>
    <row r="230" spans="3:7" x14ac:dyDescent="0.25">
      <c r="C230" s="109"/>
      <c r="D230" s="109"/>
      <c r="E230" s="109"/>
      <c r="F230" s="109"/>
      <c r="G230" s="109"/>
    </row>
    <row r="231" spans="3:7" x14ac:dyDescent="0.25">
      <c r="C231" s="109"/>
      <c r="D231" s="109"/>
      <c r="E231" s="109"/>
      <c r="F231" s="109"/>
      <c r="G231" s="109"/>
    </row>
    <row r="232" spans="3:7" x14ac:dyDescent="0.25">
      <c r="C232" s="109"/>
      <c r="D232" s="109"/>
      <c r="E232" s="109"/>
      <c r="F232" s="109"/>
      <c r="G232" s="109"/>
    </row>
    <row r="233" spans="3:7" x14ac:dyDescent="0.25">
      <c r="C233" s="109"/>
      <c r="D233" s="109"/>
      <c r="E233" s="109"/>
      <c r="F233" s="109"/>
      <c r="G233" s="109"/>
    </row>
    <row r="234" spans="3:7" x14ac:dyDescent="0.25">
      <c r="C234" s="109"/>
      <c r="D234" s="109"/>
      <c r="E234" s="109"/>
      <c r="F234" s="109"/>
      <c r="G234" s="109"/>
    </row>
    <row r="235" spans="3:7" x14ac:dyDescent="0.25">
      <c r="C235" s="109"/>
      <c r="D235" s="109"/>
      <c r="E235" s="109"/>
      <c r="F235" s="109"/>
      <c r="G235" s="109"/>
    </row>
    <row r="236" spans="3:7" x14ac:dyDescent="0.25">
      <c r="C236" s="109"/>
      <c r="D236" s="109"/>
      <c r="E236" s="109"/>
      <c r="F236" s="109"/>
      <c r="G236" s="109"/>
    </row>
    <row r="237" spans="3:7" x14ac:dyDescent="0.25">
      <c r="C237" s="109"/>
      <c r="D237" s="109"/>
      <c r="E237" s="109"/>
      <c r="F237" s="109"/>
      <c r="G237" s="109"/>
    </row>
    <row r="238" spans="3:7" x14ac:dyDescent="0.25">
      <c r="C238" s="109"/>
      <c r="D238" s="109"/>
      <c r="E238" s="109"/>
      <c r="F238" s="109"/>
      <c r="G238" s="109"/>
    </row>
    <row r="239" spans="3:7" x14ac:dyDescent="0.25">
      <c r="C239" s="109"/>
      <c r="D239" s="109"/>
      <c r="E239" s="109"/>
      <c r="F239" s="109"/>
      <c r="G239" s="109"/>
    </row>
    <row r="240" spans="3:7" x14ac:dyDescent="0.25">
      <c r="C240" s="109"/>
      <c r="D240" s="109"/>
      <c r="E240" s="109"/>
      <c r="F240" s="109"/>
      <c r="G240" s="109"/>
    </row>
    <row r="241" spans="3:7" x14ac:dyDescent="0.25">
      <c r="C241" s="109"/>
      <c r="D241" s="109"/>
      <c r="E241" s="109"/>
      <c r="F241" s="109"/>
      <c r="G241" s="109"/>
    </row>
    <row r="242" spans="3:7" x14ac:dyDescent="0.25">
      <c r="C242" s="109"/>
      <c r="D242" s="109"/>
      <c r="E242" s="109"/>
      <c r="F242" s="109"/>
      <c r="G242" s="109"/>
    </row>
    <row r="243" spans="3:7" x14ac:dyDescent="0.25">
      <c r="C243" s="109"/>
      <c r="D243" s="109"/>
      <c r="E243" s="109"/>
      <c r="F243" s="109"/>
      <c r="G243" s="109"/>
    </row>
    <row r="244" spans="3:7" x14ac:dyDescent="0.25">
      <c r="C244" s="109"/>
      <c r="D244" s="109"/>
      <c r="E244" s="109"/>
      <c r="F244" s="109"/>
      <c r="G244" s="109"/>
    </row>
    <row r="245" spans="3:7" x14ac:dyDescent="0.25">
      <c r="C245" s="109"/>
      <c r="D245" s="109"/>
      <c r="E245" s="109"/>
      <c r="F245" s="109"/>
      <c r="G245" s="109"/>
    </row>
    <row r="246" spans="3:7" x14ac:dyDescent="0.25">
      <c r="C246" s="109"/>
      <c r="D246" s="109"/>
      <c r="E246" s="109"/>
      <c r="F246" s="109"/>
      <c r="G246" s="109"/>
    </row>
    <row r="247" spans="3:7" x14ac:dyDescent="0.25">
      <c r="C247" s="109"/>
      <c r="D247" s="109"/>
      <c r="E247" s="109"/>
      <c r="F247" s="109"/>
      <c r="G247" s="109"/>
    </row>
    <row r="248" spans="3:7" x14ac:dyDescent="0.25">
      <c r="C248" s="109"/>
      <c r="D248" s="109"/>
      <c r="E248" s="109"/>
      <c r="F248" s="109"/>
      <c r="G248" s="109"/>
    </row>
    <row r="249" spans="3:7" x14ac:dyDescent="0.25">
      <c r="C249" s="109"/>
      <c r="D249" s="109"/>
      <c r="E249" s="109"/>
      <c r="F249" s="109"/>
      <c r="G249" s="109"/>
    </row>
    <row r="250" spans="3:7" x14ac:dyDescent="0.25">
      <c r="C250" s="109"/>
      <c r="D250" s="109"/>
      <c r="E250" s="109"/>
      <c r="F250" s="109"/>
      <c r="G250" s="109"/>
    </row>
    <row r="251" spans="3:7" x14ac:dyDescent="0.25">
      <c r="C251" s="109"/>
      <c r="D251" s="109"/>
      <c r="E251" s="109"/>
      <c r="F251" s="109"/>
      <c r="G251" s="109"/>
    </row>
    <row r="252" spans="3:7" x14ac:dyDescent="0.25">
      <c r="C252" s="109"/>
      <c r="D252" s="109"/>
      <c r="E252" s="109"/>
      <c r="F252" s="109"/>
      <c r="G252" s="109"/>
    </row>
    <row r="253" spans="3:7" x14ac:dyDescent="0.25">
      <c r="C253" s="109"/>
      <c r="D253" s="109"/>
      <c r="E253" s="109"/>
      <c r="F253" s="109"/>
      <c r="G253" s="109"/>
    </row>
    <row r="254" spans="3:7" x14ac:dyDescent="0.25">
      <c r="C254" s="109"/>
      <c r="D254" s="109"/>
      <c r="E254" s="109"/>
      <c r="F254" s="109"/>
      <c r="G254" s="109"/>
    </row>
    <row r="255" spans="3:7" x14ac:dyDescent="0.25">
      <c r="C255" s="109"/>
      <c r="D255" s="109"/>
      <c r="E255" s="109"/>
      <c r="F255" s="109"/>
      <c r="G255" s="109"/>
    </row>
    <row r="256" spans="3:7" x14ac:dyDescent="0.25">
      <c r="C256" s="109"/>
      <c r="D256" s="109"/>
      <c r="E256" s="109"/>
      <c r="F256" s="109"/>
      <c r="G256" s="109"/>
    </row>
    <row r="257" spans="3:7" x14ac:dyDescent="0.25">
      <c r="C257" s="109"/>
      <c r="D257" s="109"/>
      <c r="E257" s="109"/>
      <c r="F257" s="109"/>
      <c r="G257" s="109"/>
    </row>
    <row r="258" spans="3:7" x14ac:dyDescent="0.25">
      <c r="C258" s="109"/>
      <c r="D258" s="109"/>
      <c r="E258" s="109"/>
      <c r="F258" s="109"/>
      <c r="G258" s="109"/>
    </row>
    <row r="259" spans="3:7" x14ac:dyDescent="0.25">
      <c r="C259" s="109"/>
      <c r="D259" s="109"/>
      <c r="E259" s="109"/>
      <c r="F259" s="109"/>
      <c r="G259" s="109"/>
    </row>
    <row r="260" spans="3:7" x14ac:dyDescent="0.25">
      <c r="C260" s="109"/>
      <c r="D260" s="109"/>
      <c r="E260" s="109"/>
      <c r="F260" s="109"/>
      <c r="G260" s="109"/>
    </row>
    <row r="261" spans="3:7" x14ac:dyDescent="0.25">
      <c r="C261" s="109"/>
      <c r="D261" s="109"/>
      <c r="E261" s="109"/>
      <c r="F261" s="109"/>
      <c r="G261" s="109"/>
    </row>
    <row r="262" spans="3:7" x14ac:dyDescent="0.25">
      <c r="C262" s="109"/>
      <c r="D262" s="109"/>
      <c r="E262" s="109"/>
      <c r="F262" s="109"/>
      <c r="G262" s="109"/>
    </row>
    <row r="263" spans="3:7" x14ac:dyDescent="0.25">
      <c r="C263" s="109"/>
      <c r="D263" s="109"/>
      <c r="E263" s="109"/>
      <c r="F263" s="109"/>
      <c r="G263" s="109"/>
    </row>
    <row r="264" spans="3:7" x14ac:dyDescent="0.25">
      <c r="C264" s="109"/>
      <c r="D264" s="109"/>
      <c r="E264" s="109"/>
      <c r="F264" s="109"/>
      <c r="G264" s="109"/>
    </row>
    <row r="265" spans="3:7" x14ac:dyDescent="0.25">
      <c r="C265" s="109"/>
      <c r="D265" s="109"/>
      <c r="E265" s="109"/>
      <c r="F265" s="109"/>
      <c r="G265" s="109"/>
    </row>
    <row r="266" spans="3:7" x14ac:dyDescent="0.25">
      <c r="C266" s="109"/>
      <c r="D266" s="109"/>
      <c r="E266" s="109"/>
      <c r="F266" s="109"/>
      <c r="G266" s="109"/>
    </row>
    <row r="267" spans="3:7" x14ac:dyDescent="0.25">
      <c r="C267" s="109"/>
      <c r="D267" s="109"/>
      <c r="E267" s="109"/>
      <c r="F267" s="109"/>
      <c r="G267" s="109"/>
    </row>
    <row r="268" spans="3:7" x14ac:dyDescent="0.25">
      <c r="C268" s="109"/>
      <c r="D268" s="109"/>
      <c r="E268" s="109"/>
      <c r="F268" s="109"/>
      <c r="G268" s="109"/>
    </row>
    <row r="269" spans="3:7" x14ac:dyDescent="0.25">
      <c r="C269" s="109"/>
      <c r="D269" s="109"/>
      <c r="E269" s="109"/>
      <c r="F269" s="109"/>
      <c r="G269" s="109"/>
    </row>
    <row r="270" spans="3:7" x14ac:dyDescent="0.25">
      <c r="C270" s="109"/>
      <c r="D270" s="109"/>
      <c r="E270" s="109"/>
      <c r="F270" s="109"/>
      <c r="G270" s="109"/>
    </row>
    <row r="271" spans="3:7" x14ac:dyDescent="0.25">
      <c r="C271" s="109"/>
      <c r="D271" s="109"/>
      <c r="E271" s="109"/>
      <c r="F271" s="109"/>
      <c r="G271" s="109"/>
    </row>
    <row r="272" spans="3:7" x14ac:dyDescent="0.25">
      <c r="C272" s="109"/>
      <c r="D272" s="109"/>
      <c r="E272" s="109"/>
      <c r="F272" s="109"/>
      <c r="G272" s="109"/>
    </row>
    <row r="273" spans="3:7" x14ac:dyDescent="0.25">
      <c r="C273" s="109"/>
      <c r="D273" s="109"/>
      <c r="E273" s="109"/>
      <c r="F273" s="109"/>
      <c r="G273" s="109"/>
    </row>
    <row r="274" spans="3:7" x14ac:dyDescent="0.25">
      <c r="C274" s="109"/>
      <c r="D274" s="109"/>
      <c r="E274" s="109"/>
      <c r="F274" s="109"/>
      <c r="G274" s="109"/>
    </row>
    <row r="275" spans="3:7" x14ac:dyDescent="0.25">
      <c r="C275" s="109"/>
      <c r="D275" s="109"/>
      <c r="E275" s="109"/>
      <c r="F275" s="109"/>
      <c r="G275" s="109"/>
    </row>
    <row r="276" spans="3:7" x14ac:dyDescent="0.25">
      <c r="C276" s="109"/>
      <c r="D276" s="109"/>
      <c r="E276" s="109"/>
      <c r="F276" s="109"/>
      <c r="G276" s="109"/>
    </row>
    <row r="277" spans="3:7" x14ac:dyDescent="0.25">
      <c r="C277" s="109"/>
      <c r="D277" s="109"/>
      <c r="E277" s="109"/>
      <c r="F277" s="109"/>
      <c r="G277" s="109"/>
    </row>
    <row r="278" spans="3:7" x14ac:dyDescent="0.25">
      <c r="C278" s="109"/>
      <c r="D278" s="109"/>
      <c r="E278" s="109"/>
      <c r="F278" s="109"/>
      <c r="G278" s="109"/>
    </row>
    <row r="279" spans="3:7" x14ac:dyDescent="0.25">
      <c r="C279" s="109"/>
      <c r="D279" s="109"/>
      <c r="E279" s="109"/>
      <c r="F279" s="109"/>
      <c r="G279" s="109"/>
    </row>
    <row r="280" spans="3:7" x14ac:dyDescent="0.25">
      <c r="C280" s="109"/>
      <c r="D280" s="109"/>
      <c r="E280" s="109"/>
      <c r="F280" s="109"/>
      <c r="G280" s="109"/>
    </row>
    <row r="281" spans="3:7" x14ac:dyDescent="0.25">
      <c r="C281" s="109"/>
      <c r="D281" s="109"/>
      <c r="E281" s="109"/>
      <c r="F281" s="109"/>
      <c r="G281" s="109"/>
    </row>
    <row r="282" spans="3:7" x14ac:dyDescent="0.25">
      <c r="C282" s="109"/>
      <c r="D282" s="109"/>
      <c r="E282" s="109"/>
      <c r="F282" s="109"/>
      <c r="G282" s="109"/>
    </row>
    <row r="283" spans="3:7" x14ac:dyDescent="0.25">
      <c r="C283" s="109"/>
      <c r="D283" s="109"/>
      <c r="E283" s="109"/>
      <c r="F283" s="109"/>
      <c r="G283" s="109"/>
    </row>
    <row r="284" spans="3:7" x14ac:dyDescent="0.25">
      <c r="C284" s="109"/>
      <c r="D284" s="109"/>
      <c r="E284" s="109"/>
      <c r="F284" s="109"/>
      <c r="G284" s="109"/>
    </row>
    <row r="285" spans="3:7" x14ac:dyDescent="0.25">
      <c r="C285" s="109"/>
      <c r="D285" s="109"/>
      <c r="E285" s="109"/>
      <c r="F285" s="109"/>
      <c r="G285" s="109"/>
    </row>
    <row r="286" spans="3:7" x14ac:dyDescent="0.25">
      <c r="C286" s="109"/>
      <c r="D286" s="109"/>
      <c r="E286" s="109"/>
      <c r="F286" s="109"/>
      <c r="G286" s="109"/>
    </row>
    <row r="287" spans="3:7" x14ac:dyDescent="0.25">
      <c r="C287" s="109"/>
      <c r="D287" s="109"/>
      <c r="E287" s="109"/>
      <c r="F287" s="109"/>
      <c r="G287" s="109"/>
    </row>
    <row r="288" spans="3:7" x14ac:dyDescent="0.25">
      <c r="C288" s="109"/>
      <c r="D288" s="109"/>
      <c r="E288" s="109"/>
      <c r="F288" s="109"/>
      <c r="G288" s="109"/>
    </row>
    <row r="289" spans="3:7" x14ac:dyDescent="0.25">
      <c r="C289" s="109"/>
      <c r="D289" s="109"/>
      <c r="E289" s="109"/>
      <c r="F289" s="109"/>
      <c r="G289" s="109"/>
    </row>
    <row r="290" spans="3:7" x14ac:dyDescent="0.25">
      <c r="C290" s="109"/>
      <c r="D290" s="109"/>
      <c r="E290" s="109"/>
      <c r="F290" s="109"/>
      <c r="G290" s="109"/>
    </row>
    <row r="291" spans="3:7" x14ac:dyDescent="0.25">
      <c r="C291" s="109"/>
      <c r="D291" s="109"/>
      <c r="E291" s="109"/>
      <c r="F291" s="109"/>
      <c r="G291" s="109"/>
    </row>
    <row r="292" spans="3:7" x14ac:dyDescent="0.25">
      <c r="C292" s="109"/>
      <c r="D292" s="109"/>
      <c r="E292" s="109"/>
      <c r="F292" s="109"/>
      <c r="G292" s="109"/>
    </row>
    <row r="293" spans="3:7" x14ac:dyDescent="0.25">
      <c r="C293" s="109"/>
      <c r="D293" s="109"/>
      <c r="E293" s="109"/>
      <c r="F293" s="109"/>
      <c r="G293" s="109"/>
    </row>
    <row r="294" spans="3:7" x14ac:dyDescent="0.25">
      <c r="C294" s="109"/>
      <c r="D294" s="109"/>
      <c r="E294" s="109"/>
      <c r="F294" s="109"/>
      <c r="G294" s="109"/>
    </row>
    <row r="295" spans="3:7" x14ac:dyDescent="0.25">
      <c r="C295" s="109"/>
      <c r="D295" s="109"/>
      <c r="E295" s="109"/>
      <c r="F295" s="109"/>
      <c r="G295" s="109"/>
    </row>
    <row r="296" spans="3:7" x14ac:dyDescent="0.25">
      <c r="C296" s="109"/>
      <c r="D296" s="109"/>
      <c r="E296" s="109"/>
      <c r="F296" s="109"/>
      <c r="G296" s="109"/>
    </row>
    <row r="297" spans="3:7" x14ac:dyDescent="0.25">
      <c r="C297" s="109"/>
      <c r="D297" s="109"/>
      <c r="E297" s="109"/>
      <c r="F297" s="109"/>
      <c r="G297" s="109"/>
    </row>
    <row r="298" spans="3:7" x14ac:dyDescent="0.25">
      <c r="C298" s="109"/>
      <c r="D298" s="109"/>
      <c r="E298" s="109"/>
      <c r="F298" s="109"/>
      <c r="G298" s="109"/>
    </row>
    <row r="299" spans="3:7" x14ac:dyDescent="0.25">
      <c r="C299" s="109"/>
      <c r="D299" s="109"/>
      <c r="E299" s="109"/>
      <c r="F299" s="109"/>
      <c r="G299" s="109"/>
    </row>
    <row r="300" spans="3:7" x14ac:dyDescent="0.25">
      <c r="C300" s="109"/>
      <c r="D300" s="109"/>
      <c r="E300" s="109"/>
      <c r="F300" s="109"/>
      <c r="G300" s="109"/>
    </row>
    <row r="301" spans="3:7" x14ac:dyDescent="0.25">
      <c r="C301" s="109"/>
      <c r="D301" s="109"/>
      <c r="E301" s="109"/>
      <c r="F301" s="109"/>
      <c r="G301" s="109"/>
    </row>
    <row r="302" spans="3:7" x14ac:dyDescent="0.25">
      <c r="C302" s="109"/>
      <c r="D302" s="109"/>
      <c r="E302" s="109"/>
      <c r="F302" s="109"/>
      <c r="G302" s="109"/>
    </row>
    <row r="303" spans="3:7" x14ac:dyDescent="0.25">
      <c r="C303" s="109"/>
      <c r="D303" s="109"/>
      <c r="E303" s="109"/>
      <c r="F303" s="109"/>
      <c r="G303" s="109"/>
    </row>
    <row r="304" spans="3:7" x14ac:dyDescent="0.25">
      <c r="C304" s="109"/>
      <c r="D304" s="109"/>
      <c r="E304" s="109"/>
      <c r="F304" s="109"/>
      <c r="G304" s="109"/>
    </row>
    <row r="305" spans="3:7" x14ac:dyDescent="0.25">
      <c r="C305" s="109"/>
      <c r="D305" s="109"/>
      <c r="E305" s="109"/>
      <c r="F305" s="109"/>
      <c r="G305" s="109"/>
    </row>
    <row r="306" spans="3:7" x14ac:dyDescent="0.25">
      <c r="C306" s="109"/>
      <c r="D306" s="109"/>
      <c r="E306" s="109"/>
      <c r="F306" s="109"/>
      <c r="G306" s="109"/>
    </row>
    <row r="307" spans="3:7" x14ac:dyDescent="0.25">
      <c r="C307" s="109"/>
      <c r="D307" s="109"/>
      <c r="E307" s="109"/>
      <c r="F307" s="109"/>
      <c r="G307" s="109"/>
    </row>
    <row r="308" spans="3:7" x14ac:dyDescent="0.25">
      <c r="C308" s="109"/>
      <c r="D308" s="109"/>
      <c r="E308" s="109"/>
      <c r="F308" s="109"/>
      <c r="G308" s="109"/>
    </row>
    <row r="309" spans="3:7" x14ac:dyDescent="0.25">
      <c r="C309" s="109"/>
      <c r="D309" s="109"/>
      <c r="E309" s="109"/>
      <c r="F309" s="109"/>
      <c r="G309" s="109"/>
    </row>
    <row r="310" spans="3:7" x14ac:dyDescent="0.25">
      <c r="C310" s="109"/>
      <c r="D310" s="109"/>
      <c r="E310" s="109"/>
      <c r="F310" s="109"/>
      <c r="G310" s="109"/>
    </row>
    <row r="311" spans="3:7" x14ac:dyDescent="0.25">
      <c r="C311" s="109"/>
      <c r="D311" s="109"/>
      <c r="E311" s="109"/>
      <c r="F311" s="109"/>
      <c r="G311" s="109"/>
    </row>
    <row r="312" spans="3:7" x14ac:dyDescent="0.25">
      <c r="C312" s="109"/>
      <c r="D312" s="109"/>
      <c r="E312" s="109"/>
      <c r="F312" s="109"/>
      <c r="G312" s="109"/>
    </row>
    <row r="313" spans="3:7" x14ac:dyDescent="0.25">
      <c r="C313" s="109"/>
      <c r="D313" s="109"/>
      <c r="E313" s="109"/>
      <c r="F313" s="109"/>
      <c r="G313" s="109"/>
    </row>
    <row r="314" spans="3:7" x14ac:dyDescent="0.25">
      <c r="C314" s="109"/>
      <c r="D314" s="109"/>
      <c r="E314" s="109"/>
      <c r="F314" s="109"/>
      <c r="G314" s="109"/>
    </row>
    <row r="315" spans="3:7" x14ac:dyDescent="0.25">
      <c r="C315" s="109"/>
      <c r="D315" s="109"/>
      <c r="E315" s="109"/>
      <c r="F315" s="109"/>
      <c r="G315" s="109"/>
    </row>
    <row r="316" spans="3:7" x14ac:dyDescent="0.25">
      <c r="C316" s="109"/>
      <c r="D316" s="109"/>
      <c r="E316" s="109"/>
      <c r="F316" s="109"/>
      <c r="G316" s="109"/>
    </row>
    <row r="317" spans="3:7" x14ac:dyDescent="0.25">
      <c r="C317" s="109"/>
      <c r="D317" s="109"/>
      <c r="E317" s="109"/>
      <c r="F317" s="109"/>
      <c r="G317" s="109"/>
    </row>
    <row r="318" spans="3:7" x14ac:dyDescent="0.25">
      <c r="C318" s="109"/>
      <c r="D318" s="109"/>
      <c r="E318" s="109"/>
      <c r="F318" s="109"/>
      <c r="G318" s="109"/>
    </row>
    <row r="319" spans="3:7" x14ac:dyDescent="0.25">
      <c r="C319" s="109"/>
      <c r="D319" s="109"/>
      <c r="E319" s="109"/>
      <c r="F319" s="109"/>
      <c r="G319" s="109"/>
    </row>
    <row r="320" spans="3:7" x14ac:dyDescent="0.25">
      <c r="C320" s="109"/>
      <c r="D320" s="109"/>
      <c r="E320" s="109"/>
      <c r="F320" s="109"/>
      <c r="G320" s="109"/>
    </row>
    <row r="321" spans="3:7" x14ac:dyDescent="0.25">
      <c r="C321" s="109"/>
      <c r="D321" s="109"/>
      <c r="E321" s="109"/>
      <c r="F321" s="109"/>
      <c r="G321" s="109"/>
    </row>
    <row r="322" spans="3:7" x14ac:dyDescent="0.25">
      <c r="C322" s="109"/>
      <c r="D322" s="109"/>
      <c r="E322" s="109"/>
      <c r="F322" s="109"/>
      <c r="G322" s="109"/>
    </row>
    <row r="323" spans="3:7" x14ac:dyDescent="0.25">
      <c r="C323" s="109"/>
      <c r="D323" s="109"/>
      <c r="E323" s="109"/>
      <c r="F323" s="109"/>
      <c r="G323" s="109"/>
    </row>
    <row r="324" spans="3:7" x14ac:dyDescent="0.25">
      <c r="C324" s="109"/>
      <c r="D324" s="109"/>
      <c r="E324" s="109"/>
      <c r="F324" s="109"/>
      <c r="G324" s="109"/>
    </row>
    <row r="325" spans="3:7" x14ac:dyDescent="0.25">
      <c r="C325" s="109"/>
      <c r="D325" s="109"/>
      <c r="E325" s="109"/>
      <c r="F325" s="109"/>
      <c r="G325" s="109"/>
    </row>
    <row r="326" spans="3:7" x14ac:dyDescent="0.25">
      <c r="C326" s="109"/>
      <c r="D326" s="109"/>
      <c r="E326" s="109"/>
      <c r="F326" s="109"/>
      <c r="G326" s="109"/>
    </row>
    <row r="327" spans="3:7" x14ac:dyDescent="0.25">
      <c r="C327" s="109"/>
      <c r="D327" s="109"/>
      <c r="E327" s="109"/>
      <c r="F327" s="109"/>
      <c r="G327" s="109"/>
    </row>
    <row r="328" spans="3:7" x14ac:dyDescent="0.25">
      <c r="C328" s="109"/>
      <c r="D328" s="109"/>
      <c r="E328" s="109"/>
      <c r="F328" s="109"/>
      <c r="G328" s="109"/>
    </row>
    <row r="329" spans="3:7" x14ac:dyDescent="0.25">
      <c r="C329" s="109"/>
      <c r="D329" s="109"/>
      <c r="E329" s="109"/>
      <c r="F329" s="109"/>
      <c r="G329" s="109"/>
    </row>
    <row r="330" spans="3:7" x14ac:dyDescent="0.25">
      <c r="C330" s="109"/>
      <c r="D330" s="109"/>
      <c r="E330" s="109"/>
      <c r="F330" s="109"/>
      <c r="G330" s="109"/>
    </row>
    <row r="331" spans="3:7" x14ac:dyDescent="0.25">
      <c r="C331" s="109"/>
      <c r="D331" s="109"/>
      <c r="E331" s="109"/>
      <c r="F331" s="109"/>
      <c r="G331" s="109"/>
    </row>
    <row r="332" spans="3:7" x14ac:dyDescent="0.25">
      <c r="C332" s="109"/>
      <c r="D332" s="109"/>
      <c r="E332" s="109"/>
      <c r="F332" s="109"/>
      <c r="G332" s="109"/>
    </row>
    <row r="333" spans="3:7" x14ac:dyDescent="0.25">
      <c r="C333" s="109"/>
      <c r="D333" s="109"/>
      <c r="E333" s="109"/>
      <c r="F333" s="109"/>
      <c r="G333" s="109"/>
    </row>
    <row r="334" spans="3:7" x14ac:dyDescent="0.25">
      <c r="C334" s="109"/>
      <c r="D334" s="109"/>
      <c r="E334" s="109"/>
      <c r="F334" s="109"/>
      <c r="G334" s="109"/>
    </row>
    <row r="335" spans="3:7" x14ac:dyDescent="0.25">
      <c r="C335" s="109"/>
      <c r="D335" s="109"/>
      <c r="E335" s="109"/>
      <c r="F335" s="109"/>
      <c r="G335" s="109"/>
    </row>
    <row r="336" spans="3:7" x14ac:dyDescent="0.25">
      <c r="C336" s="109"/>
      <c r="D336" s="109"/>
      <c r="E336" s="109"/>
      <c r="F336" s="109"/>
      <c r="G336" s="109"/>
    </row>
    <row r="337" spans="3:7" x14ac:dyDescent="0.25">
      <c r="C337" s="109"/>
      <c r="D337" s="109"/>
      <c r="E337" s="109"/>
      <c r="F337" s="109"/>
      <c r="G337" s="109"/>
    </row>
    <row r="338" spans="3:7" x14ac:dyDescent="0.25">
      <c r="C338" s="109"/>
      <c r="D338" s="109"/>
      <c r="E338" s="109"/>
      <c r="F338" s="109"/>
      <c r="G338" s="109"/>
    </row>
    <row r="339" spans="3:7" x14ac:dyDescent="0.25">
      <c r="C339" s="109"/>
      <c r="D339" s="109"/>
      <c r="E339" s="109"/>
      <c r="F339" s="109"/>
      <c r="G339" s="109"/>
    </row>
    <row r="340" spans="3:7" x14ac:dyDescent="0.25">
      <c r="C340" s="109"/>
      <c r="D340" s="109"/>
      <c r="E340" s="109"/>
      <c r="F340" s="109"/>
      <c r="G340" s="109"/>
    </row>
    <row r="341" spans="3:7" x14ac:dyDescent="0.25">
      <c r="C341" s="109"/>
      <c r="D341" s="109"/>
      <c r="E341" s="109"/>
      <c r="F341" s="109"/>
      <c r="G341" s="109"/>
    </row>
    <row r="342" spans="3:7" x14ac:dyDescent="0.25">
      <c r="C342" s="109"/>
      <c r="D342" s="109"/>
      <c r="E342" s="109"/>
      <c r="F342" s="109"/>
      <c r="G342" s="109"/>
    </row>
    <row r="343" spans="3:7" x14ac:dyDescent="0.25">
      <c r="C343" s="109"/>
      <c r="D343" s="109"/>
      <c r="E343" s="109"/>
      <c r="F343" s="109"/>
      <c r="G343" s="109"/>
    </row>
    <row r="344" spans="3:7" x14ac:dyDescent="0.25">
      <c r="C344" s="109"/>
      <c r="D344" s="109"/>
      <c r="E344" s="109"/>
      <c r="F344" s="109"/>
      <c r="G344" s="109"/>
    </row>
    <row r="345" spans="3:7" x14ac:dyDescent="0.25">
      <c r="C345" s="109"/>
      <c r="D345" s="109"/>
      <c r="E345" s="109"/>
      <c r="F345" s="109"/>
      <c r="G345" s="109"/>
    </row>
    <row r="346" spans="3:7" x14ac:dyDescent="0.25">
      <c r="C346" s="109"/>
      <c r="D346" s="109"/>
      <c r="E346" s="109"/>
      <c r="F346" s="109"/>
      <c r="G346" s="109"/>
    </row>
    <row r="347" spans="3:7" x14ac:dyDescent="0.25">
      <c r="C347" s="109"/>
      <c r="D347" s="109"/>
      <c r="E347" s="109"/>
      <c r="F347" s="109"/>
      <c r="G347" s="109"/>
    </row>
    <row r="348" spans="3:7" x14ac:dyDescent="0.25">
      <c r="C348" s="109"/>
      <c r="D348" s="109"/>
      <c r="E348" s="109"/>
      <c r="F348" s="109"/>
      <c r="G348" s="109"/>
    </row>
    <row r="349" spans="3:7" x14ac:dyDescent="0.25">
      <c r="C349" s="109"/>
      <c r="D349" s="109"/>
      <c r="E349" s="109"/>
      <c r="F349" s="109"/>
      <c r="G349" s="109"/>
    </row>
    <row r="350" spans="3:7" x14ac:dyDescent="0.25">
      <c r="C350" s="109"/>
      <c r="D350" s="109"/>
      <c r="E350" s="109"/>
      <c r="F350" s="109"/>
      <c r="G350" s="109"/>
    </row>
    <row r="351" spans="3:7" x14ac:dyDescent="0.25">
      <c r="C351" s="109"/>
      <c r="D351" s="109"/>
      <c r="E351" s="109"/>
      <c r="F351" s="109"/>
      <c r="G351" s="109"/>
    </row>
    <row r="352" spans="3:7" x14ac:dyDescent="0.25">
      <c r="C352" s="109"/>
      <c r="D352" s="109"/>
      <c r="E352" s="109"/>
      <c r="F352" s="109"/>
      <c r="G352" s="109"/>
    </row>
    <row r="353" spans="3:7" x14ac:dyDescent="0.25">
      <c r="C353" s="109"/>
      <c r="D353" s="109"/>
      <c r="E353" s="109"/>
      <c r="F353" s="109"/>
      <c r="G353" s="109"/>
    </row>
    <row r="354" spans="3:7" x14ac:dyDescent="0.25">
      <c r="C354" s="109"/>
      <c r="D354" s="109"/>
      <c r="E354" s="109"/>
      <c r="F354" s="109"/>
      <c r="G354" s="109"/>
    </row>
    <row r="355" spans="3:7" x14ac:dyDescent="0.25">
      <c r="C355" s="109"/>
      <c r="D355" s="109"/>
      <c r="E355" s="109"/>
      <c r="F355" s="109"/>
      <c r="G355" s="109"/>
    </row>
    <row r="356" spans="3:7" x14ac:dyDescent="0.25">
      <c r="C356" s="109"/>
      <c r="D356" s="109"/>
      <c r="E356" s="109"/>
      <c r="F356" s="109"/>
      <c r="G356" s="10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05F-3542-4BEB-AD4D-5AAB64DA0EA1}">
  <sheetPr codeName="Sheet10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8"/>
      <c r="B1" s="169" t="s">
        <v>11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</row>
    <row r="2" spans="1:31" x14ac:dyDescent="0.25">
      <c r="A2" s="168"/>
      <c r="B2" s="168"/>
      <c r="C2" s="168" t="s">
        <v>141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</row>
    <row r="3" spans="1:31" x14ac:dyDescent="0.25">
      <c r="A3" s="168"/>
      <c r="B3" s="168"/>
      <c r="C3" s="168"/>
      <c r="D3" s="106" t="s">
        <v>115</v>
      </c>
      <c r="E3" s="107" t="s">
        <v>116</v>
      </c>
      <c r="F3" s="107" t="s">
        <v>117</v>
      </c>
      <c r="G3" s="107" t="s">
        <v>118</v>
      </c>
      <c r="H3" s="107" t="s">
        <v>119</v>
      </c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</row>
    <row r="4" spans="1:31" x14ac:dyDescent="0.25">
      <c r="A4" s="168"/>
      <c r="B4" s="168"/>
      <c r="C4" s="168"/>
      <c r="D4" s="106">
        <f>VLOOKUP($B$1,'ICF SLR Lookup'!$A$5:$F$7,2,FALSE)</f>
        <v>5.3476672985517185E-2</v>
      </c>
      <c r="E4" s="106">
        <f>VLOOKUP($B$1,'ICF SLR Lookup'!$A$5:$F$7,3,FALSE)</f>
        <v>0</v>
      </c>
      <c r="F4" s="106">
        <f>VLOOKUP($B$1,'ICF SLR Lookup'!$A$5:$F$7,4,FALSE)</f>
        <v>0</v>
      </c>
      <c r="G4" s="106">
        <f>VLOOKUP($B$1,'ICF SLR Lookup'!$A$5:$F$7,5,FALSE)</f>
        <v>0.12875236669567175</v>
      </c>
      <c r="H4" s="106">
        <f>VLOOKUP($B$1,'ICF SLR Lookup'!$A$5:$F$7,6,FALSE)</f>
        <v>0.36310159551688348</v>
      </c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</row>
    <row r="5" spans="1:31" x14ac:dyDescent="0.2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</row>
    <row r="6" spans="1:31" x14ac:dyDescent="0.25">
      <c r="A6" s="168"/>
      <c r="B6" s="170"/>
      <c r="C6" s="171" t="s">
        <v>142</v>
      </c>
      <c r="D6" s="171" t="s">
        <v>143</v>
      </c>
      <c r="E6" s="171" t="s">
        <v>116</v>
      </c>
      <c r="F6" s="171" t="s">
        <v>117</v>
      </c>
      <c r="G6" s="171" t="s">
        <v>118</v>
      </c>
      <c r="H6" s="171" t="s">
        <v>119</v>
      </c>
      <c r="I6" s="168"/>
      <c r="J6" s="172" t="s">
        <v>144</v>
      </c>
      <c r="K6" s="173" t="s">
        <v>145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</row>
    <row r="7" spans="1:31" x14ac:dyDescent="0.25">
      <c r="A7" s="168"/>
      <c r="B7" s="168">
        <v>1950</v>
      </c>
      <c r="C7" s="174">
        <v>-0.5</v>
      </c>
      <c r="D7" s="175"/>
      <c r="E7" s="175"/>
      <c r="F7" s="175"/>
      <c r="G7" s="175"/>
      <c r="H7" s="175"/>
      <c r="I7" s="174"/>
      <c r="J7" s="174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</row>
    <row r="8" spans="1:31" x14ac:dyDescent="0.25">
      <c r="A8" s="168"/>
      <c r="B8" s="168">
        <v>1955</v>
      </c>
      <c r="C8" s="174">
        <v>-0.5</v>
      </c>
      <c r="D8" s="175"/>
      <c r="E8" s="175"/>
      <c r="F8" s="175"/>
      <c r="G8" s="175"/>
      <c r="H8" s="175"/>
      <c r="I8" s="174"/>
      <c r="J8" s="174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</row>
    <row r="9" spans="1:31" x14ac:dyDescent="0.25">
      <c r="A9" s="168"/>
      <c r="B9" s="168">
        <v>1960</v>
      </c>
      <c r="C9" s="174">
        <v>-0.7</v>
      </c>
      <c r="D9" s="175"/>
      <c r="E9" s="175"/>
      <c r="F9" s="175"/>
      <c r="G9" s="175"/>
      <c r="H9" s="175"/>
      <c r="I9" s="174"/>
      <c r="J9" s="174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</row>
    <row r="10" spans="1:31" x14ac:dyDescent="0.25">
      <c r="A10" s="168"/>
      <c r="B10" s="168">
        <v>1965</v>
      </c>
      <c r="C10" s="174">
        <v>-0.5</v>
      </c>
      <c r="D10" s="175"/>
      <c r="E10" s="175"/>
      <c r="F10" s="175"/>
      <c r="G10" s="175"/>
      <c r="H10" s="175"/>
      <c r="I10" s="174"/>
      <c r="J10" s="174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</row>
    <row r="11" spans="1:31" x14ac:dyDescent="0.25">
      <c r="A11" s="168"/>
      <c r="B11" s="168">
        <v>1970</v>
      </c>
      <c r="C11" s="174">
        <v>-0.5</v>
      </c>
      <c r="D11" s="175"/>
      <c r="E11" s="175"/>
      <c r="F11" s="175"/>
      <c r="G11" s="175"/>
      <c r="H11" s="175"/>
      <c r="I11" s="174"/>
      <c r="J11" s="174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</row>
    <row r="12" spans="1:31" x14ac:dyDescent="0.25">
      <c r="A12" s="168"/>
      <c r="B12" s="168">
        <v>1975</v>
      </c>
      <c r="C12" s="174">
        <v>-0.5</v>
      </c>
      <c r="D12" s="175"/>
      <c r="E12" s="175"/>
      <c r="F12" s="175"/>
      <c r="G12" s="175"/>
      <c r="H12" s="175"/>
      <c r="I12" s="174"/>
      <c r="J12" s="174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</row>
    <row r="13" spans="1:31" x14ac:dyDescent="0.25">
      <c r="A13" s="168"/>
      <c r="B13" s="168">
        <v>1980</v>
      </c>
      <c r="C13" s="174">
        <v>-0.5</v>
      </c>
      <c r="D13" s="174"/>
      <c r="E13" s="174"/>
      <c r="F13" s="174"/>
      <c r="G13" s="174"/>
      <c r="H13" s="174"/>
      <c r="I13" s="174"/>
      <c r="J13" s="174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</row>
    <row r="14" spans="1:31" x14ac:dyDescent="0.25">
      <c r="A14" s="168"/>
      <c r="B14" s="168">
        <v>1985</v>
      </c>
      <c r="C14" s="174">
        <v>-0.2</v>
      </c>
      <c r="D14" s="175"/>
      <c r="E14" s="174"/>
      <c r="F14" s="174"/>
      <c r="G14" s="174"/>
      <c r="H14" s="174"/>
      <c r="I14" s="174"/>
      <c r="J14" s="174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</row>
    <row r="15" spans="1:31" x14ac:dyDescent="0.25">
      <c r="A15" s="168"/>
      <c r="B15" s="168">
        <v>1990</v>
      </c>
      <c r="C15" s="174">
        <f>HLOOKUP(B15,'CO2 and Temp Alt 0 Alt 1'!$J$1:$DP$5,5,FALSE)</f>
        <v>0.57380192500000005</v>
      </c>
      <c r="D15" s="174"/>
      <c r="E15" s="174">
        <f>AVERAGE(C9:C14)</f>
        <v>-0.48333333333333339</v>
      </c>
      <c r="F15" s="174">
        <f>E15*E15</f>
        <v>0.23361111111111116</v>
      </c>
      <c r="G15" s="174">
        <f>AVERAGE($C$7:C15)</f>
        <v>-0.3695775638888889</v>
      </c>
      <c r="H15" s="174">
        <f>G15*G15</f>
        <v>0.13658757573004576</v>
      </c>
      <c r="I15" s="174"/>
      <c r="J15" s="174">
        <f>(SUMPRODUCT(E15:H15,$E$4:$H$4)+$D$4)*100</f>
        <v>5.5487853632564681</v>
      </c>
      <c r="K15" s="176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</row>
    <row r="16" spans="1:31" x14ac:dyDescent="0.25">
      <c r="A16" s="168"/>
      <c r="B16" s="168">
        <v>1995</v>
      </c>
      <c r="C16" s="174">
        <f>HLOOKUP(B16,'CO2 and Temp Alt 0 Alt 1'!$J$1:$DP$5,5,FALSE)</f>
        <v>0.47903165399999997</v>
      </c>
      <c r="D16" s="174"/>
      <c r="E16" s="174">
        <f>AVERAGE(C10:C15)</f>
        <v>-0.2710330125</v>
      </c>
      <c r="F16" s="174">
        <f>E16*E16</f>
        <v>7.3458893864825153E-2</v>
      </c>
      <c r="G16" s="174">
        <f>AVERAGE($C$7:C16)</f>
        <v>-0.28471664210000003</v>
      </c>
      <c r="H16" s="174">
        <f>G16*G16</f>
        <v>8.1063566288699512E-2</v>
      </c>
      <c r="I16" s="174"/>
      <c r="J16" s="174">
        <f t="shared" ref="J16:J36" si="0">(SUMPRODUCT(E16:H16,$E$4:$H$4)+$D$4)*100</f>
        <v>4.6253041735213092</v>
      </c>
      <c r="K16" s="176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</row>
    <row r="17" spans="1:31" x14ac:dyDescent="0.25">
      <c r="A17" s="168"/>
      <c r="B17" s="168">
        <v>2000</v>
      </c>
      <c r="C17" s="174">
        <f>HLOOKUP(B17,'CO2 and Temp Alt 0 Alt 1'!$J$1:$DP$5,5,FALSE)</f>
        <v>0.69519793399999996</v>
      </c>
      <c r="D17" s="174"/>
      <c r="E17" s="174">
        <f>AVERAGE(C11:C16)</f>
        <v>-0.10786107016666668</v>
      </c>
      <c r="F17" s="174">
        <f>E17*E17</f>
        <v>1.1634010457498593E-2</v>
      </c>
      <c r="G17" s="174">
        <f>AVERAGE($C$7:C17)</f>
        <v>-0.19563349881818184</v>
      </c>
      <c r="H17" s="174">
        <f>G17*G17</f>
        <v>3.8272465859843556E-2</v>
      </c>
      <c r="I17" s="174"/>
      <c r="J17" s="174">
        <f t="shared" si="0"/>
        <v>4.2185190425796018</v>
      </c>
      <c r="K17" s="176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</row>
    <row r="18" spans="1:31" x14ac:dyDescent="0.25">
      <c r="A18" s="168"/>
      <c r="B18" s="168">
        <v>2005</v>
      </c>
      <c r="C18" s="174">
        <f>HLOOKUP(B18,'CO2 and Temp Alt 0 Alt 1'!$J$1:$DP$5,5,FALSE)</f>
        <v>0.78674854800000005</v>
      </c>
      <c r="D18" s="174"/>
      <c r="E18" s="174">
        <f>AVERAGE(C12:C17)</f>
        <v>9.13385855E-2</v>
      </c>
      <c r="F18" s="174">
        <f>E18*E18</f>
        <v>8.34273720114081E-3</v>
      </c>
      <c r="G18" s="174">
        <f>AVERAGE($C$7:C18)</f>
        <v>-0.11376832825000004</v>
      </c>
      <c r="H18" s="174">
        <f>G18*G18</f>
        <v>1.2943232512799756E-2</v>
      </c>
      <c r="I18" s="174"/>
      <c r="J18" s="174">
        <f t="shared" si="0"/>
        <v>4.3528439844863227</v>
      </c>
      <c r="K18" s="176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</row>
    <row r="19" spans="1:31" x14ac:dyDescent="0.25">
      <c r="A19" s="168"/>
      <c r="B19" s="168">
        <v>2010</v>
      </c>
      <c r="C19" s="174">
        <f>HLOOKUP(B19,'CO2 and Temp Alt 0 Alt 1'!$J$1:$DP$5,5,FALSE)</f>
        <v>0.87702149900000004</v>
      </c>
      <c r="D19" s="174"/>
      <c r="E19" s="174">
        <f>AVERAGE(C13:C18)</f>
        <v>0.30579667683333334</v>
      </c>
      <c r="F19" s="174">
        <f>E19*E19</f>
        <v>9.3511607562310112E-2</v>
      </c>
      <c r="G19" s="174">
        <f>AVERAGE($C$7:C19)</f>
        <v>-3.7553726153846181E-2</v>
      </c>
      <c r="H19" s="174">
        <f>G19*G19</f>
        <v>1.4102823480380707E-3</v>
      </c>
      <c r="I19" s="174"/>
      <c r="J19" s="174">
        <f t="shared" si="0"/>
        <v>4.9153617635670264</v>
      </c>
      <c r="K19" s="176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</row>
    <row r="20" spans="1:31" x14ac:dyDescent="0.25">
      <c r="A20" s="168"/>
      <c r="B20" s="168">
        <v>2015</v>
      </c>
      <c r="C20" s="174">
        <f>HLOOKUP(B20,'CO2 and Temp Alt 0 Alt 1'!$J$1:$DP$5,5,FALSE)</f>
        <v>1.001823785</v>
      </c>
      <c r="D20" s="174"/>
      <c r="E20" s="174">
        <f t="shared" ref="E20:E36" si="1">AVERAGE(C14:C19)</f>
        <v>0.53530025999999997</v>
      </c>
      <c r="F20" s="174">
        <f t="shared" ref="F20:F36" si="2">E20*E20</f>
        <v>0.28654636835606756</v>
      </c>
      <c r="G20" s="174">
        <f>AVERAGE($C$7:C20)</f>
        <v>3.6687524642857121E-2</v>
      </c>
      <c r="H20" s="174">
        <f t="shared" ref="H20:H36" si="3">G20*G20</f>
        <v>1.3459744644202486E-3</v>
      </c>
      <c r="I20" s="174"/>
      <c r="J20" s="174">
        <f t="shared" si="0"/>
        <v>5.868900408704679</v>
      </c>
      <c r="K20" s="176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</row>
    <row r="21" spans="1:31" x14ac:dyDescent="0.25">
      <c r="A21" s="168"/>
      <c r="B21" s="168">
        <v>2020</v>
      </c>
      <c r="C21" s="174">
        <f>HLOOKUP(B21,'CO2 and Temp Alt 0 Alt 1'!$J$1:$DP$5,5,FALSE)</f>
        <v>1.0771690169999999</v>
      </c>
      <c r="D21" s="174"/>
      <c r="E21" s="174">
        <f t="shared" si="1"/>
        <v>0.7356042241666666</v>
      </c>
      <c r="F21" s="174">
        <f t="shared" si="2"/>
        <v>0.54111357461184351</v>
      </c>
      <c r="G21" s="174">
        <f>AVERAGE($C$7:C21)</f>
        <v>0.10605295746666664</v>
      </c>
      <c r="H21" s="174">
        <f t="shared" si="3"/>
        <v>1.1247229787426604E-2</v>
      </c>
      <c r="I21" s="174"/>
      <c r="J21" s="174">
        <f t="shared" si="0"/>
        <v>7.1215129335385541</v>
      </c>
      <c r="K21" s="176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</row>
    <row r="22" spans="1:31" x14ac:dyDescent="0.25">
      <c r="A22" s="168"/>
      <c r="B22" s="168">
        <v>2025</v>
      </c>
      <c r="C22" s="174">
        <f>HLOOKUP(B22,'CO2 and Temp Alt 0 Alt 1'!$J$1:$DP$5,5,FALSE)</f>
        <v>1.2087242929999999</v>
      </c>
      <c r="D22" s="174"/>
      <c r="E22" s="174">
        <f t="shared" si="1"/>
        <v>0.81949873950000007</v>
      </c>
      <c r="F22" s="174">
        <f t="shared" si="2"/>
        <v>0.67157818404208902</v>
      </c>
      <c r="G22" s="174">
        <f>AVERAGE($C$7:C22)</f>
        <v>0.17496991593749997</v>
      </c>
      <c r="H22" s="174">
        <f t="shared" si="3"/>
        <v>3.0614471483175806E-2</v>
      </c>
      <c r="I22" s="174"/>
      <c r="J22" s="174">
        <f t="shared" si="0"/>
        <v>8.7120627204460312</v>
      </c>
      <c r="K22" s="176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</row>
    <row r="23" spans="1:31" x14ac:dyDescent="0.25">
      <c r="A23" s="168"/>
      <c r="B23" s="168">
        <v>2030</v>
      </c>
      <c r="C23" s="174">
        <f>HLOOKUP(B23,'CO2 and Temp Alt 0 Alt 1'!$J$1:$DP$5,5,FALSE)</f>
        <v>1.2991731849999999</v>
      </c>
      <c r="D23" s="174"/>
      <c r="E23" s="174">
        <f t="shared" si="1"/>
        <v>0.94111417933333341</v>
      </c>
      <c r="F23" s="174">
        <f t="shared" si="2"/>
        <v>0.88569589854225361</v>
      </c>
      <c r="G23" s="174">
        <f>AVERAGE($C$7:C23)</f>
        <v>0.24109951999999993</v>
      </c>
      <c r="H23" s="174">
        <f t="shared" si="3"/>
        <v>5.8128978544230367E-2</v>
      </c>
      <c r="I23" s="174"/>
      <c r="J23" s="174">
        <f t="shared" si="0"/>
        <v>10.562553164988435</v>
      </c>
      <c r="K23" s="176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</row>
    <row r="24" spans="1:31" x14ac:dyDescent="0.25">
      <c r="A24" s="168"/>
      <c r="B24" s="168">
        <v>2035</v>
      </c>
      <c r="C24" s="174">
        <f>HLOOKUP(B24,'CO2 and Temp Alt 0 Alt 1'!$J$1:$DP$5,5,FALSE)</f>
        <v>1.3975754439999999</v>
      </c>
      <c r="D24" s="174"/>
      <c r="E24" s="174">
        <f t="shared" si="1"/>
        <v>1.0417767211666666</v>
      </c>
      <c r="F24" s="174">
        <f t="shared" si="2"/>
        <v>1.0852987367647706</v>
      </c>
      <c r="G24" s="174">
        <f>AVERAGE($C$7:C24)</f>
        <v>0.30534818244444439</v>
      </c>
      <c r="H24" s="174">
        <f t="shared" si="3"/>
        <v>9.3237512522125698E-2</v>
      </c>
      <c r="I24" s="174"/>
      <c r="J24" s="174">
        <f t="shared" si="0"/>
        <v>12.664566370027043</v>
      </c>
      <c r="K24" s="176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</row>
    <row r="25" spans="1:31" x14ac:dyDescent="0.25">
      <c r="A25" s="168"/>
      <c r="B25" s="168">
        <v>2040</v>
      </c>
      <c r="C25" s="174">
        <f>HLOOKUP(B25,'CO2 and Temp Alt 0 Alt 1'!$J$1:$DP$5,5,FALSE)</f>
        <v>1.473221374</v>
      </c>
      <c r="D25" s="174"/>
      <c r="E25" s="174">
        <f t="shared" si="1"/>
        <v>1.1435812038333333</v>
      </c>
      <c r="F25" s="174">
        <f t="shared" si="2"/>
        <v>1.3077779697608958</v>
      </c>
      <c r="G25" s="174">
        <f>AVERAGE($C$7:C25)</f>
        <v>0.36681519252631578</v>
      </c>
      <c r="H25" s="174">
        <f t="shared" si="3"/>
        <v>0.13455338546811813</v>
      </c>
      <c r="I25" s="174"/>
      <c r="J25" s="174">
        <f t="shared" si="0"/>
        <v>14.956154610888078</v>
      </c>
      <c r="K25" s="176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</row>
    <row r="26" spans="1:31" x14ac:dyDescent="0.25">
      <c r="A26" s="168"/>
      <c r="B26" s="168">
        <v>2045</v>
      </c>
      <c r="C26" s="174">
        <f>HLOOKUP(B26,'CO2 and Temp Alt 0 Alt 1'!$J$1:$DP$5,5,FALSE)</f>
        <v>1.5079040930000001</v>
      </c>
      <c r="D26" s="174"/>
      <c r="E26" s="174">
        <f t="shared" si="1"/>
        <v>1.2429478496666668</v>
      </c>
      <c r="F26" s="174">
        <f t="shared" si="2"/>
        <v>1.5449193569909909</v>
      </c>
      <c r="G26" s="174">
        <f>AVERAGE($C$7:C26)</f>
        <v>0.42386963755000001</v>
      </c>
      <c r="H26" s="174">
        <f t="shared" si="3"/>
        <v>0.17966546963676838</v>
      </c>
      <c r="I26" s="174"/>
      <c r="J26" s="174">
        <f t="shared" si="0"/>
        <v>17.328771067491704</v>
      </c>
      <c r="K26" s="176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</row>
    <row r="27" spans="1:31" x14ac:dyDescent="0.25">
      <c r="A27" s="168"/>
      <c r="B27" s="168">
        <v>2050</v>
      </c>
      <c r="C27" s="174">
        <f>HLOOKUP(B27,'CO2 and Temp Alt 0 Alt 1'!$J$1:$DP$5,5,FALSE)</f>
        <v>1.5428739680000001</v>
      </c>
      <c r="D27" s="174"/>
      <c r="E27" s="174">
        <f t="shared" si="1"/>
        <v>1.3272945676666668</v>
      </c>
      <c r="F27" s="174">
        <f t="shared" si="2"/>
        <v>1.7617108693574439</v>
      </c>
      <c r="G27" s="174">
        <f>AVERAGE($C$7:C27)</f>
        <v>0.47715555804761906</v>
      </c>
      <c r="H27" s="174">
        <f t="shared" si="3"/>
        <v>0.22767742657573475</v>
      </c>
      <c r="I27" s="174"/>
      <c r="J27" s="174">
        <f t="shared" si="0"/>
        <v>19.758161721896951</v>
      </c>
      <c r="K27" s="176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</row>
    <row r="28" spans="1:31" x14ac:dyDescent="0.25">
      <c r="A28" s="168"/>
      <c r="B28" s="168">
        <v>2055</v>
      </c>
      <c r="C28" s="174">
        <f>HLOOKUP(B28,'CO2 and Temp Alt 0 Alt 1'!$J$1:$DP$5,5,FALSE)</f>
        <v>1.54373516</v>
      </c>
      <c r="D28" s="174"/>
      <c r="E28" s="174">
        <f t="shared" si="1"/>
        <v>1.4049120595</v>
      </c>
      <c r="F28" s="174">
        <f t="shared" si="2"/>
        <v>1.9737778949285314</v>
      </c>
      <c r="G28" s="174">
        <f>AVERAGE($C$7:C28)</f>
        <v>0.52563644904545459</v>
      </c>
      <c r="H28" s="174">
        <f t="shared" si="3"/>
        <v>0.27629367656511478</v>
      </c>
      <c r="I28" s="174"/>
      <c r="J28" s="174">
        <f t="shared" si="0"/>
        <v>22.147628461364725</v>
      </c>
      <c r="K28" s="176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</row>
    <row r="29" spans="1:31" x14ac:dyDescent="0.25">
      <c r="A29" s="168"/>
      <c r="B29" s="168">
        <v>2060</v>
      </c>
      <c r="C29" s="174">
        <f>HLOOKUP(B29,'CO2 and Temp Alt 0 Alt 1'!$J$1:$DP$5,5,FALSE)</f>
        <v>1.550529426</v>
      </c>
      <c r="D29" s="174"/>
      <c r="E29" s="174">
        <f t="shared" si="1"/>
        <v>1.4607472040000002</v>
      </c>
      <c r="F29" s="174">
        <f t="shared" si="2"/>
        <v>2.1337823939938185</v>
      </c>
      <c r="G29" s="174">
        <f>AVERAGE($C$7:C29)</f>
        <v>0.57019701326086969</v>
      </c>
      <c r="H29" s="174">
        <f t="shared" si="3"/>
        <v>0.32512463393161639</v>
      </c>
      <c r="I29" s="174"/>
      <c r="J29" s="174">
        <f t="shared" si="0"/>
        <v>24.494416124807007</v>
      </c>
      <c r="K29" s="176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</row>
    <row r="30" spans="1:31" x14ac:dyDescent="0.25">
      <c r="A30" s="168"/>
      <c r="B30" s="168">
        <v>2065</v>
      </c>
      <c r="C30" s="174">
        <f>HLOOKUP(B30,'CO2 and Temp Alt 0 Alt 1'!$J$1:$DP$5,5,FALSE)</f>
        <v>1.5357397850000001</v>
      </c>
      <c r="D30" s="174"/>
      <c r="E30" s="174">
        <f t="shared" si="1"/>
        <v>1.5026399108333333</v>
      </c>
      <c r="F30" s="174">
        <f t="shared" si="2"/>
        <v>2.2579267016292079</v>
      </c>
      <c r="G30" s="174">
        <f>AVERAGE($C$7:C30)</f>
        <v>0.61042796208333339</v>
      </c>
      <c r="H30" s="174">
        <f t="shared" si="3"/>
        <v>0.37262229689321152</v>
      </c>
      <c r="I30" s="174"/>
      <c r="J30" s="174">
        <f t="shared" si="0"/>
        <v>26.737046832805305</v>
      </c>
      <c r="K30" s="176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</row>
    <row r="31" spans="1:31" x14ac:dyDescent="0.25">
      <c r="A31" s="168"/>
      <c r="B31" s="168">
        <v>2070</v>
      </c>
      <c r="C31" s="174">
        <f>HLOOKUP(B31,'CO2 and Temp Alt 0 Alt 1'!$J$1:$DP$5,5,FALSE)</f>
        <v>1.532682879</v>
      </c>
      <c r="D31" s="174"/>
      <c r="E31" s="174">
        <f t="shared" si="1"/>
        <v>1.5256673010000001</v>
      </c>
      <c r="F31" s="174">
        <f t="shared" si="2"/>
        <v>2.3276607133406251</v>
      </c>
      <c r="G31" s="174">
        <f>AVERAGE($C$7:C31)</f>
        <v>0.6473181587600001</v>
      </c>
      <c r="H31" s="174">
        <f t="shared" si="3"/>
        <v>0.41902079866043668</v>
      </c>
      <c r="I31" s="174"/>
      <c r="J31" s="174">
        <f t="shared" si="0"/>
        <v>28.89675384793151</v>
      </c>
      <c r="K31" s="176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</row>
    <row r="32" spans="1:31" x14ac:dyDescent="0.25">
      <c r="A32" s="168"/>
      <c r="B32" s="168">
        <v>2075</v>
      </c>
      <c r="C32" s="174">
        <f>HLOOKUP(B32,'CO2 and Temp Alt 0 Alt 1'!$J$1:$DP$5,5,FALSE)</f>
        <v>1.5037572400000001</v>
      </c>
      <c r="D32" s="174"/>
      <c r="E32" s="174">
        <f t="shared" si="1"/>
        <v>1.535577551833333</v>
      </c>
      <c r="F32" s="174">
        <f t="shared" si="2"/>
        <v>2.3579984176944526</v>
      </c>
      <c r="G32" s="174">
        <f>AVERAGE($C$7:C32)</f>
        <v>0.68025812342307701</v>
      </c>
      <c r="H32" s="174">
        <f t="shared" si="3"/>
        <v>0.46275111448308626</v>
      </c>
      <c r="I32" s="174"/>
      <c r="J32" s="174">
        <f t="shared" si="0"/>
        <v>30.908718433621935</v>
      </c>
      <c r="K32" s="176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</row>
    <row r="33" spans="1:31" x14ac:dyDescent="0.25">
      <c r="A33" s="168"/>
      <c r="B33" s="168">
        <v>2080</v>
      </c>
      <c r="C33" s="174">
        <f>HLOOKUP(B33,'CO2 and Temp Alt 0 Alt 1'!$J$1:$DP$5,5,FALSE)</f>
        <v>1.480767226</v>
      </c>
      <c r="D33" s="174"/>
      <c r="E33" s="174">
        <f t="shared" si="1"/>
        <v>1.5348864096666668</v>
      </c>
      <c r="F33" s="174">
        <f t="shared" si="2"/>
        <v>2.355876290579431</v>
      </c>
      <c r="G33" s="174">
        <f>AVERAGE($C$7:C33)</f>
        <v>0.70990660870370381</v>
      </c>
      <c r="H33" s="174">
        <f t="shared" si="3"/>
        <v>0.50396739308119365</v>
      </c>
      <c r="I33" s="174"/>
      <c r="J33" s="174">
        <f t="shared" si="0"/>
        <v>32.787019350528304</v>
      </c>
      <c r="K33" s="176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</row>
    <row r="34" spans="1:31" x14ac:dyDescent="0.25">
      <c r="A34" s="168"/>
      <c r="B34" s="168">
        <v>2085</v>
      </c>
      <c r="C34" s="174">
        <f>HLOOKUP(B34,'CO2 and Temp Alt 0 Alt 1'!$J$1:$DP$5,5,FALSE)</f>
        <v>1.4473268909999999</v>
      </c>
      <c r="D34" s="174"/>
      <c r="E34" s="174">
        <f t="shared" si="1"/>
        <v>1.5245352859999999</v>
      </c>
      <c r="F34" s="174">
        <f t="shared" si="2"/>
        <v>2.3242078382591016</v>
      </c>
      <c r="G34" s="174">
        <f>AVERAGE($C$7:C34)</f>
        <v>0.73624304735714297</v>
      </c>
      <c r="H34" s="174">
        <f t="shared" si="3"/>
        <v>0.54205382478173225</v>
      </c>
      <c r="I34" s="174"/>
      <c r="J34" s="174">
        <f t="shared" si="0"/>
        <v>34.509031643025899</v>
      </c>
      <c r="K34" s="176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</row>
    <row r="35" spans="1:31" x14ac:dyDescent="0.25">
      <c r="A35" s="168"/>
      <c r="B35" s="168">
        <v>2090</v>
      </c>
      <c r="C35" s="174">
        <f>HLOOKUP(B35,'CO2 and Temp Alt 0 Alt 1'!$J$1:$DP$5,5,FALSE)</f>
        <v>1.4115640519999999</v>
      </c>
      <c r="D35" s="174"/>
      <c r="E35" s="174">
        <f t="shared" si="1"/>
        <v>1.5084672411666669</v>
      </c>
      <c r="F35" s="174">
        <f t="shared" si="2"/>
        <v>2.2754734176729752</v>
      </c>
      <c r="G35" s="174">
        <f>AVERAGE($C$7:C35)</f>
        <v>0.75952997855172422</v>
      </c>
      <c r="H35" s="174">
        <f t="shared" si="3"/>
        <v>0.57688578831878268</v>
      </c>
      <c r="I35" s="174"/>
      <c r="J35" s="174">
        <f t="shared" si="0"/>
        <v>36.07361054699296</v>
      </c>
      <c r="K35" s="176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</row>
    <row r="36" spans="1:31" x14ac:dyDescent="0.25">
      <c r="A36" s="168"/>
      <c r="B36" s="168">
        <v>2095</v>
      </c>
      <c r="C36" s="174">
        <f>HLOOKUP(B36,'CO2 and Temp Alt 0 Alt 1'!$J$1:$DP$5,5,FALSE)</f>
        <v>1.3866829249999999</v>
      </c>
      <c r="D36" s="174"/>
      <c r="E36" s="174">
        <f t="shared" si="1"/>
        <v>1.4853063455</v>
      </c>
      <c r="F36" s="174">
        <f t="shared" si="2"/>
        <v>2.2061349399825652</v>
      </c>
      <c r="G36" s="174">
        <f>AVERAGE($C$7:C36)</f>
        <v>0.78043507676666668</v>
      </c>
      <c r="H36" s="174">
        <f t="shared" si="3"/>
        <v>0.60907890904779294</v>
      </c>
      <c r="I36" s="174"/>
      <c r="J36" s="174">
        <f t="shared" si="0"/>
        <v>37.511705984248017</v>
      </c>
      <c r="K36" s="176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</row>
    <row r="37" spans="1:31" x14ac:dyDescent="0.25">
      <c r="A37" s="168"/>
      <c r="B37" s="168">
        <v>2100</v>
      </c>
      <c r="C37" s="174">
        <f>HLOOKUP(B37,'CO2 and Temp Alt 0 Alt 1'!$J$1:$DP$5,5,FALSE)</f>
        <v>1.348080905</v>
      </c>
      <c r="D37" s="174"/>
      <c r="E37" s="174">
        <f>AVERAGE(C31:C36)</f>
        <v>1.4604635355</v>
      </c>
      <c r="F37" s="174">
        <f>E37*E37</f>
        <v>2.1329537385251598</v>
      </c>
      <c r="G37" s="174">
        <f>AVERAGE($C$7:C37)</f>
        <v>0.79874623251612908</v>
      </c>
      <c r="H37" s="174">
        <f>G37*G37</f>
        <v>0.63799554395871017</v>
      </c>
      <c r="I37" s="174"/>
      <c r="J37" s="174">
        <f>(SUMPRODUCT(E37:H37,$E$4:$H$4)+$D$4)*100</f>
        <v>38.797434075528976</v>
      </c>
      <c r="K37" s="176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</row>
    <row r="38" spans="1:31" x14ac:dyDescent="0.25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</row>
    <row r="39" spans="1:31" x14ac:dyDescent="0.25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</row>
    <row r="40" spans="1:31" x14ac:dyDescent="0.25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</row>
    <row r="41" spans="1:31" x14ac:dyDescent="0.25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</row>
    <row r="42" spans="1:31" x14ac:dyDescent="0.25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0350D-837C-497D-98AC-CF96BC032CAB}">
  <sheetPr codeName="Sheet11">
    <tabColor rgb="FF002060"/>
  </sheetPr>
  <dimension ref="A1:AE42"/>
  <sheetViews>
    <sheetView zoomScale="81" workbookViewId="0"/>
  </sheetViews>
  <sheetFormatPr defaultRowHeight="15" x14ac:dyDescent="0.25"/>
  <sheetData>
    <row r="1" spans="1:31" ht="15.75" x14ac:dyDescent="0.25">
      <c r="A1" s="168"/>
      <c r="B1" s="169" t="s">
        <v>11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</row>
    <row r="2" spans="1:31" x14ac:dyDescent="0.25">
      <c r="A2" s="168"/>
      <c r="B2" s="168"/>
      <c r="C2" s="168" t="s">
        <v>141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</row>
    <row r="3" spans="1:31" x14ac:dyDescent="0.25">
      <c r="A3" s="168"/>
      <c r="B3" s="168"/>
      <c r="C3" s="168"/>
      <c r="D3" s="106" t="s">
        <v>115</v>
      </c>
      <c r="E3" s="107" t="s">
        <v>116</v>
      </c>
      <c r="F3" s="107" t="s">
        <v>117</v>
      </c>
      <c r="G3" s="107" t="s">
        <v>118</v>
      </c>
      <c r="H3" s="107" t="s">
        <v>119</v>
      </c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</row>
    <row r="4" spans="1:31" x14ac:dyDescent="0.25">
      <c r="A4" s="168"/>
      <c r="B4" s="168"/>
      <c r="C4" s="168"/>
      <c r="D4" s="106">
        <f>VLOOKUP($B$1,'ICF SLR Lookup'!$A$5:$F$7,2,FALSE)</f>
        <v>5.3476672985517185E-2</v>
      </c>
      <c r="E4" s="106">
        <f>VLOOKUP($B$1,'ICF SLR Lookup'!$A$5:$F$7,3,FALSE)</f>
        <v>0</v>
      </c>
      <c r="F4" s="106">
        <f>VLOOKUP($B$1,'ICF SLR Lookup'!$A$5:$F$7,4,FALSE)</f>
        <v>0</v>
      </c>
      <c r="G4" s="106">
        <f>VLOOKUP($B$1,'ICF SLR Lookup'!$A$5:$F$7,5,FALSE)</f>
        <v>0.12875236669567175</v>
      </c>
      <c r="H4" s="106">
        <f>VLOOKUP($B$1,'ICF SLR Lookup'!$A$5:$F$7,6,FALSE)</f>
        <v>0.36310159551688348</v>
      </c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</row>
    <row r="5" spans="1:31" x14ac:dyDescent="0.2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</row>
    <row r="6" spans="1:31" x14ac:dyDescent="0.25">
      <c r="A6" s="168"/>
      <c r="B6" s="170"/>
      <c r="C6" s="171" t="s">
        <v>142</v>
      </c>
      <c r="D6" s="171" t="s">
        <v>143</v>
      </c>
      <c r="E6" s="171" t="s">
        <v>116</v>
      </c>
      <c r="F6" s="171" t="s">
        <v>117</v>
      </c>
      <c r="G6" s="171" t="s">
        <v>118</v>
      </c>
      <c r="H6" s="171" t="s">
        <v>119</v>
      </c>
      <c r="I6" s="168"/>
      <c r="J6" s="172" t="s">
        <v>144</v>
      </c>
      <c r="K6" s="173" t="s">
        <v>146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</row>
    <row r="7" spans="1:31" x14ac:dyDescent="0.25">
      <c r="A7" s="168"/>
      <c r="B7" s="168">
        <v>1950</v>
      </c>
      <c r="C7" s="174">
        <v>-0.5</v>
      </c>
      <c r="D7" s="175"/>
      <c r="E7" s="175"/>
      <c r="F7" s="175"/>
      <c r="G7" s="175"/>
      <c r="H7" s="175"/>
      <c r="I7" s="174"/>
      <c r="J7" s="174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</row>
    <row r="8" spans="1:31" x14ac:dyDescent="0.25">
      <c r="A8" s="168"/>
      <c r="B8" s="168">
        <v>1955</v>
      </c>
      <c r="C8" s="174">
        <v>-0.5</v>
      </c>
      <c r="D8" s="175"/>
      <c r="E8" s="175"/>
      <c r="F8" s="175"/>
      <c r="G8" s="175"/>
      <c r="H8" s="175"/>
      <c r="I8" s="174"/>
      <c r="J8" s="174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</row>
    <row r="9" spans="1:31" x14ac:dyDescent="0.25">
      <c r="A9" s="168"/>
      <c r="B9" s="168">
        <v>1960</v>
      </c>
      <c r="C9" s="174">
        <v>-0.7</v>
      </c>
      <c r="D9" s="175"/>
      <c r="E9" s="175"/>
      <c r="F9" s="175"/>
      <c r="G9" s="175"/>
      <c r="H9" s="175"/>
      <c r="I9" s="174"/>
      <c r="J9" s="174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</row>
    <row r="10" spans="1:31" x14ac:dyDescent="0.25">
      <c r="A10" s="168"/>
      <c r="B10" s="168">
        <v>1965</v>
      </c>
      <c r="C10" s="174">
        <v>-0.5</v>
      </c>
      <c r="D10" s="175"/>
      <c r="E10" s="175"/>
      <c r="F10" s="175"/>
      <c r="G10" s="175"/>
      <c r="H10" s="175"/>
      <c r="I10" s="174"/>
      <c r="J10" s="174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</row>
    <row r="11" spans="1:31" x14ac:dyDescent="0.25">
      <c r="A11" s="168"/>
      <c r="B11" s="168">
        <v>1970</v>
      </c>
      <c r="C11" s="174">
        <v>-0.5</v>
      </c>
      <c r="D11" s="175"/>
      <c r="E11" s="175"/>
      <c r="F11" s="175"/>
      <c r="G11" s="175"/>
      <c r="H11" s="175"/>
      <c r="I11" s="174"/>
      <c r="J11" s="174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</row>
    <row r="12" spans="1:31" x14ac:dyDescent="0.25">
      <c r="A12" s="168"/>
      <c r="B12" s="168">
        <v>1975</v>
      </c>
      <c r="C12" s="174">
        <v>-0.5</v>
      </c>
      <c r="D12" s="175"/>
      <c r="E12" s="175"/>
      <c r="F12" s="175"/>
      <c r="G12" s="175"/>
      <c r="H12" s="175"/>
      <c r="I12" s="174"/>
      <c r="J12" s="174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</row>
    <row r="13" spans="1:31" x14ac:dyDescent="0.25">
      <c r="A13" s="168"/>
      <c r="B13" s="168">
        <v>1980</v>
      </c>
      <c r="C13" s="174">
        <v>-0.5</v>
      </c>
      <c r="D13" s="174"/>
      <c r="E13" s="174"/>
      <c r="F13" s="174"/>
      <c r="G13" s="174"/>
      <c r="H13" s="174"/>
      <c r="I13" s="174"/>
      <c r="J13" s="174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</row>
    <row r="14" spans="1:31" x14ac:dyDescent="0.25">
      <c r="A14" s="168"/>
      <c r="B14" s="168">
        <v>1985</v>
      </c>
      <c r="C14" s="174">
        <v>-0.2</v>
      </c>
      <c r="D14" s="175"/>
      <c r="E14" s="174"/>
      <c r="F14" s="174"/>
      <c r="G14" s="174"/>
      <c r="H14" s="174"/>
      <c r="I14" s="174"/>
      <c r="J14" s="174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</row>
    <row r="15" spans="1:31" x14ac:dyDescent="0.25">
      <c r="A15" s="168"/>
      <c r="B15" s="168">
        <v>1990</v>
      </c>
      <c r="C15" s="174">
        <f>HLOOKUP(B15,'CO2 and Temp Alt 0 Alt 1'!$J$1:$DP$25,25,FALSE)</f>
        <v>0.57380192500000005</v>
      </c>
      <c r="D15" s="174"/>
      <c r="E15" s="174">
        <f>AVERAGE(C9:C14)</f>
        <v>-0.48333333333333339</v>
      </c>
      <c r="F15" s="174">
        <f>E15*E15</f>
        <v>0.23361111111111116</v>
      </c>
      <c r="G15" s="174">
        <f>AVERAGE($C$7:C15)</f>
        <v>-0.3695775638888889</v>
      </c>
      <c r="H15" s="174">
        <f>G15*G15</f>
        <v>0.13658757573004576</v>
      </c>
      <c r="I15" s="174"/>
      <c r="J15" s="174">
        <f>(SUMPRODUCT(E15:H15,$E$4:$H$4)+$D$4)*100</f>
        <v>5.5487853632564681</v>
      </c>
      <c r="K15" s="177">
        <f>J15-'ICF SLR Module (1)'!J15</f>
        <v>0</v>
      </c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</row>
    <row r="16" spans="1:31" x14ac:dyDescent="0.25">
      <c r="A16" s="168"/>
      <c r="B16" s="168">
        <v>1995</v>
      </c>
      <c r="C16" s="174">
        <f>HLOOKUP(B16,'CO2 and Temp Alt 0 Alt 1'!$J$1:$DP$25,25,FALSE)</f>
        <v>0.47903165399999997</v>
      </c>
      <c r="D16" s="174"/>
      <c r="E16" s="174">
        <f>AVERAGE(C10:C15)</f>
        <v>-0.2710330125</v>
      </c>
      <c r="F16" s="174">
        <f>E16*E16</f>
        <v>7.3458893864825153E-2</v>
      </c>
      <c r="G16" s="174">
        <f>AVERAGE($C$7:C16)</f>
        <v>-0.28471664210000003</v>
      </c>
      <c r="H16" s="174">
        <f>G16*G16</f>
        <v>8.1063566288699512E-2</v>
      </c>
      <c r="I16" s="174"/>
      <c r="J16" s="174">
        <f t="shared" ref="J16:J36" si="0">(SUMPRODUCT(E16:H16,$E$4:$H$4)+$D$4)*100</f>
        <v>4.6253041735213092</v>
      </c>
      <c r="K16" s="177">
        <f>J16-'ICF SLR Module (1)'!J16</f>
        <v>0</v>
      </c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</row>
    <row r="17" spans="1:31" x14ac:dyDescent="0.25">
      <c r="A17" s="168"/>
      <c r="B17" s="168">
        <v>2000</v>
      </c>
      <c r="C17" s="174">
        <f>HLOOKUP(B17,'CO2 and Temp Alt 0 Alt 1'!$J$1:$DP$25,25,FALSE)</f>
        <v>0.69519793399999996</v>
      </c>
      <c r="D17" s="174"/>
      <c r="E17" s="174">
        <f>AVERAGE(C11:C16)</f>
        <v>-0.10786107016666668</v>
      </c>
      <c r="F17" s="174">
        <f>E17*E17</f>
        <v>1.1634010457498593E-2</v>
      </c>
      <c r="G17" s="174">
        <f>AVERAGE($C$7:C17)</f>
        <v>-0.19563349881818184</v>
      </c>
      <c r="H17" s="174">
        <f>G17*G17</f>
        <v>3.8272465859843556E-2</v>
      </c>
      <c r="I17" s="174"/>
      <c r="J17" s="174">
        <f t="shared" si="0"/>
        <v>4.2185190425796018</v>
      </c>
      <c r="K17" s="177">
        <f>J17-'ICF SLR Module (1)'!J17</f>
        <v>0</v>
      </c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</row>
    <row r="18" spans="1:31" x14ac:dyDescent="0.25">
      <c r="A18" s="168"/>
      <c r="B18" s="168">
        <v>2005</v>
      </c>
      <c r="C18" s="174">
        <f>HLOOKUP(B18,'CO2 and Temp Alt 0 Alt 1'!$J$1:$DP$25,25,FALSE)</f>
        <v>0.78674854800000005</v>
      </c>
      <c r="D18" s="174"/>
      <c r="E18" s="174">
        <f>AVERAGE(C12:C17)</f>
        <v>9.13385855E-2</v>
      </c>
      <c r="F18" s="174">
        <f>E18*E18</f>
        <v>8.34273720114081E-3</v>
      </c>
      <c r="G18" s="174">
        <f>AVERAGE($C$7:C18)</f>
        <v>-0.11376832825000004</v>
      </c>
      <c r="H18" s="174">
        <f>G18*G18</f>
        <v>1.2943232512799756E-2</v>
      </c>
      <c r="I18" s="174"/>
      <c r="J18" s="174">
        <f t="shared" si="0"/>
        <v>4.3528439844863227</v>
      </c>
      <c r="K18" s="177">
        <f>J18-'ICF SLR Module (1)'!J18</f>
        <v>0</v>
      </c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</row>
    <row r="19" spans="1:31" x14ac:dyDescent="0.25">
      <c r="A19" s="168"/>
      <c r="B19" s="168">
        <v>2010</v>
      </c>
      <c r="C19" s="174">
        <f>HLOOKUP(B19,'CO2 and Temp Alt 0 Alt 1'!$J$1:$DP$25,25,FALSE)</f>
        <v>0.87702149900000004</v>
      </c>
      <c r="D19" s="174"/>
      <c r="E19" s="174">
        <f>AVERAGE(C13:C18)</f>
        <v>0.30579667683333334</v>
      </c>
      <c r="F19" s="174">
        <f>E19*E19</f>
        <v>9.3511607562310112E-2</v>
      </c>
      <c r="G19" s="174">
        <f>AVERAGE($C$7:C19)</f>
        <v>-3.7553726153846181E-2</v>
      </c>
      <c r="H19" s="174">
        <f>G19*G19</f>
        <v>1.4102823480380707E-3</v>
      </c>
      <c r="I19" s="174"/>
      <c r="J19" s="174">
        <f t="shared" si="0"/>
        <v>4.9153617635670264</v>
      </c>
      <c r="K19" s="177">
        <f>J19-'ICF SLR Module (1)'!J19</f>
        <v>0</v>
      </c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</row>
    <row r="20" spans="1:31" x14ac:dyDescent="0.25">
      <c r="A20" s="168"/>
      <c r="B20" s="168">
        <v>2015</v>
      </c>
      <c r="C20" s="174">
        <f>HLOOKUP(B20,'CO2 and Temp Alt 0 Alt 1'!$J$1:$DP$25,25,FALSE)</f>
        <v>1.001823785</v>
      </c>
      <c r="D20" s="174"/>
      <c r="E20" s="174">
        <f t="shared" ref="E20:E36" si="1">AVERAGE(C14:C19)</f>
        <v>0.53530025999999997</v>
      </c>
      <c r="F20" s="174">
        <f t="shared" ref="F20:F36" si="2">E20*E20</f>
        <v>0.28654636835606756</v>
      </c>
      <c r="G20" s="174">
        <f>AVERAGE($C$7:C20)</f>
        <v>3.6687524642857121E-2</v>
      </c>
      <c r="H20" s="174">
        <f t="shared" ref="H20:H36" si="3">G20*G20</f>
        <v>1.3459744644202486E-3</v>
      </c>
      <c r="I20" s="174"/>
      <c r="J20" s="174">
        <f t="shared" si="0"/>
        <v>5.868900408704679</v>
      </c>
      <c r="K20" s="177">
        <f>J20-'ICF SLR Module (1)'!J20</f>
        <v>0</v>
      </c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</row>
    <row r="21" spans="1:31" x14ac:dyDescent="0.25">
      <c r="A21" s="168"/>
      <c r="B21" s="168">
        <v>2020</v>
      </c>
      <c r="C21" s="174">
        <f>HLOOKUP(B21,'CO2 and Temp Alt 0 Alt 1'!$J$1:$DP$25,25,FALSE)</f>
        <v>1.0771690169999999</v>
      </c>
      <c r="D21" s="174"/>
      <c r="E21" s="174">
        <f t="shared" si="1"/>
        <v>0.7356042241666666</v>
      </c>
      <c r="F21" s="174">
        <f t="shared" si="2"/>
        <v>0.54111357461184351</v>
      </c>
      <c r="G21" s="174">
        <f>AVERAGE($C$7:C21)</f>
        <v>0.10605295746666664</v>
      </c>
      <c r="H21" s="174">
        <f t="shared" si="3"/>
        <v>1.1247229787426604E-2</v>
      </c>
      <c r="I21" s="174"/>
      <c r="J21" s="174">
        <f t="shared" si="0"/>
        <v>7.1215129335385541</v>
      </c>
      <c r="K21" s="177">
        <f>J21-'ICF SLR Module (1)'!J21</f>
        <v>0</v>
      </c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</row>
    <row r="22" spans="1:31" x14ac:dyDescent="0.25">
      <c r="A22" s="168"/>
      <c r="B22" s="168">
        <v>2025</v>
      </c>
      <c r="C22" s="174">
        <f>HLOOKUP(B22,'CO2 and Temp Alt 0 Alt 1'!$J$1:$DP$25,25,FALSE)</f>
        <v>1.2087242929999999</v>
      </c>
      <c r="D22" s="174"/>
      <c r="E22" s="174">
        <f t="shared" si="1"/>
        <v>0.81949873950000007</v>
      </c>
      <c r="F22" s="174">
        <f t="shared" si="2"/>
        <v>0.67157818404208902</v>
      </c>
      <c r="G22" s="174">
        <f>AVERAGE($C$7:C22)</f>
        <v>0.17496991593749997</v>
      </c>
      <c r="H22" s="174">
        <f t="shared" si="3"/>
        <v>3.0614471483175806E-2</v>
      </c>
      <c r="I22" s="174"/>
      <c r="J22" s="174">
        <f t="shared" si="0"/>
        <v>8.7120627204460312</v>
      </c>
      <c r="K22" s="177">
        <f>J22-'ICF SLR Module (1)'!J22</f>
        <v>0</v>
      </c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</row>
    <row r="23" spans="1:31" x14ac:dyDescent="0.25">
      <c r="A23" s="168"/>
      <c r="B23" s="168">
        <v>2030</v>
      </c>
      <c r="C23" s="174">
        <f>HLOOKUP(B23,'CO2 and Temp Alt 0 Alt 1'!$J$1:$DP$25,25,FALSE)</f>
        <v>1.299109785</v>
      </c>
      <c r="D23" s="174"/>
      <c r="E23" s="174">
        <f t="shared" si="1"/>
        <v>0.94111417933333341</v>
      </c>
      <c r="F23" s="174">
        <f t="shared" si="2"/>
        <v>0.88569589854225361</v>
      </c>
      <c r="G23" s="174">
        <f>AVERAGE($C$7:C23)</f>
        <v>0.24109579058823527</v>
      </c>
      <c r="H23" s="174">
        <f t="shared" si="3"/>
        <v>5.8127180239366194E-2</v>
      </c>
      <c r="I23" s="174"/>
      <c r="J23" s="174">
        <f t="shared" si="0"/>
        <v>10.562439851192787</v>
      </c>
      <c r="K23" s="177">
        <f>J23-'ICF SLR Module (1)'!J23</f>
        <v>-1.133137956479402E-4</v>
      </c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</row>
    <row r="24" spans="1:31" x14ac:dyDescent="0.25">
      <c r="A24" s="168"/>
      <c r="B24" s="168">
        <v>2035</v>
      </c>
      <c r="C24" s="174">
        <f>HLOOKUP(B24,'CO2 and Temp Alt 0 Alt 1'!$J$1:$DP$25,25,FALSE)</f>
        <v>1.397495444</v>
      </c>
      <c r="D24" s="174"/>
      <c r="E24" s="174">
        <f t="shared" si="1"/>
        <v>1.0417661544999999</v>
      </c>
      <c r="F24" s="174">
        <f t="shared" si="2"/>
        <v>1.0852767206617175</v>
      </c>
      <c r="G24" s="174">
        <f>AVERAGE($C$7:C24)</f>
        <v>0.30534021577777776</v>
      </c>
      <c r="H24" s="174">
        <f t="shared" si="3"/>
        <v>9.3232647371219876E-2</v>
      </c>
      <c r="I24" s="174"/>
      <c r="J24" s="174">
        <f t="shared" si="0"/>
        <v>12.664287142902609</v>
      </c>
      <c r="K24" s="177">
        <f>J24-'ICF SLR Module (1)'!J24</f>
        <v>-2.7922712443384512E-4</v>
      </c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</row>
    <row r="25" spans="1:31" x14ac:dyDescent="0.25">
      <c r="A25" s="168"/>
      <c r="B25" s="168">
        <v>2040</v>
      </c>
      <c r="C25" s="174">
        <f>HLOOKUP(B25,'CO2 and Temp Alt 0 Alt 1'!$J$1:$DP$25,25,FALSE)</f>
        <v>1.473131374</v>
      </c>
      <c r="D25" s="174"/>
      <c r="E25" s="174">
        <f t="shared" si="1"/>
        <v>1.1435573038333331</v>
      </c>
      <c r="F25" s="174">
        <f t="shared" si="2"/>
        <v>1.3077233071505621</v>
      </c>
      <c r="G25" s="174">
        <f>AVERAGE($C$7:C25)</f>
        <v>0.36680290831578943</v>
      </c>
      <c r="H25" s="174">
        <f t="shared" si="3"/>
        <v>0.13454437354892143</v>
      </c>
      <c r="I25" s="174"/>
      <c r="J25" s="174">
        <f t="shared" si="0"/>
        <v>14.955669224546353</v>
      </c>
      <c r="K25" s="177">
        <f>J25-'ICF SLR Module (1)'!J25</f>
        <v>-4.8538634172423656E-4</v>
      </c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</row>
    <row r="26" spans="1:31" x14ac:dyDescent="0.25">
      <c r="A26" s="168"/>
      <c r="B26" s="168">
        <v>2045</v>
      </c>
      <c r="C26" s="174">
        <f>HLOOKUP(B26,'CO2 and Temp Alt 0 Alt 1'!$J$1:$DP$25,25,FALSE)</f>
        <v>1.507828993</v>
      </c>
      <c r="D26" s="174"/>
      <c r="E26" s="174">
        <f t="shared" si="1"/>
        <v>1.2429089496666668</v>
      </c>
      <c r="F26" s="174">
        <f t="shared" si="2"/>
        <v>1.5448226571614967</v>
      </c>
      <c r="G26" s="174">
        <f>AVERAGE($C$7:C26)</f>
        <v>0.42385421254999994</v>
      </c>
      <c r="H26" s="174">
        <f t="shared" si="3"/>
        <v>0.17965239349638054</v>
      </c>
      <c r="I26" s="174"/>
      <c r="J26" s="174">
        <f t="shared" si="0"/>
        <v>17.328097670222274</v>
      </c>
      <c r="K26" s="177">
        <f>J26-'ICF SLR Module (1)'!J26</f>
        <v>-6.7339726943060896E-4</v>
      </c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</row>
    <row r="27" spans="1:31" x14ac:dyDescent="0.25">
      <c r="A27" s="168"/>
      <c r="B27" s="168">
        <v>2050</v>
      </c>
      <c r="C27" s="174">
        <f>HLOOKUP(B27,'CO2 and Temp Alt 0 Alt 1'!$J$1:$DP$25,25,FALSE)</f>
        <v>1.542775668</v>
      </c>
      <c r="D27" s="174"/>
      <c r="E27" s="174">
        <f t="shared" si="1"/>
        <v>1.327243151</v>
      </c>
      <c r="F27" s="174">
        <f t="shared" si="2"/>
        <v>1.7615743818764089</v>
      </c>
      <c r="G27" s="174">
        <f>AVERAGE($C$7:C27)</f>
        <v>0.47713618661904755</v>
      </c>
      <c r="H27" s="174">
        <f t="shared" si="3"/>
        <v>0.22765894058136657</v>
      </c>
      <c r="I27" s="174"/>
      <c r="J27" s="174">
        <f t="shared" si="0"/>
        <v>19.75724108076448</v>
      </c>
      <c r="K27" s="177">
        <f>J27-'ICF SLR Module (1)'!J27</f>
        <v>-9.2064113247047885E-4</v>
      </c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</row>
    <row r="28" spans="1:31" x14ac:dyDescent="0.25">
      <c r="A28" s="168"/>
      <c r="B28" s="168">
        <v>2055</v>
      </c>
      <c r="C28" s="174">
        <f>HLOOKUP(B28,'CO2 and Temp Alt 0 Alt 1'!$J$1:$DP$25,25,FALSE)</f>
        <v>1.54363856</v>
      </c>
      <c r="D28" s="174"/>
      <c r="E28" s="174">
        <f t="shared" si="1"/>
        <v>1.4048442595000001</v>
      </c>
      <c r="F28" s="174">
        <f t="shared" si="2"/>
        <v>1.9735873934501038</v>
      </c>
      <c r="G28" s="174">
        <f>AVERAGE($C$7:C28)</f>
        <v>0.52561356722727259</v>
      </c>
      <c r="H28" s="174">
        <f t="shared" si="3"/>
        <v>0.27626962205337863</v>
      </c>
      <c r="I28" s="174"/>
      <c r="J28" s="174">
        <f t="shared" si="0"/>
        <v>22.146460429381126</v>
      </c>
      <c r="K28" s="177">
        <f>J28-'ICF SLR Module (1)'!J28</f>
        <v>-1.1680319835996045E-3</v>
      </c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</row>
    <row r="29" spans="1:31" x14ac:dyDescent="0.25">
      <c r="A29" s="168"/>
      <c r="B29" s="168">
        <v>2060</v>
      </c>
      <c r="C29" s="174">
        <f>HLOOKUP(B29,'CO2 and Temp Alt 0 Alt 1'!$J$1:$DP$25,25,FALSE)</f>
        <v>1.5504394260000001</v>
      </c>
      <c r="D29" s="174"/>
      <c r="E29" s="174">
        <f t="shared" si="1"/>
        <v>1.4606633040000003</v>
      </c>
      <c r="F29" s="174">
        <f t="shared" si="2"/>
        <v>2.1335372876521972</v>
      </c>
      <c r="G29" s="174">
        <f>AVERAGE($C$7:C29)</f>
        <v>0.5701712132608695</v>
      </c>
      <c r="H29" s="174">
        <f t="shared" si="3"/>
        <v>0.3250952124313719</v>
      </c>
      <c r="I29" s="174"/>
      <c r="J29" s="174">
        <f t="shared" si="0"/>
        <v>24.4930156443328</v>
      </c>
      <c r="K29" s="177">
        <f>J29-'ICF SLR Module (1)'!J29</f>
        <v>-1.4004804742064891E-3</v>
      </c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</row>
    <row r="30" spans="1:31" x14ac:dyDescent="0.25">
      <c r="A30" s="168"/>
      <c r="B30" s="168">
        <v>2065</v>
      </c>
      <c r="C30" s="174">
        <f>HLOOKUP(B30,'CO2 and Temp Alt 0 Alt 1'!$J$1:$DP$25,25,FALSE)</f>
        <v>1.535641485</v>
      </c>
      <c r="D30" s="174"/>
      <c r="E30" s="174">
        <f t="shared" si="1"/>
        <v>1.5025515775</v>
      </c>
      <c r="F30" s="174">
        <f t="shared" si="2"/>
        <v>2.2576612430477385</v>
      </c>
      <c r="G30" s="174">
        <f>AVERAGE($C$7:C30)</f>
        <v>0.61039914124999994</v>
      </c>
      <c r="H30" s="174">
        <f t="shared" si="3"/>
        <v>0.37258711163873737</v>
      </c>
      <c r="I30" s="174"/>
      <c r="J30" s="174">
        <f t="shared" si="0"/>
        <v>26.7353981755513</v>
      </c>
      <c r="K30" s="177">
        <f>J30-'ICF SLR Module (1)'!J30</f>
        <v>-1.6486572540053146E-3</v>
      </c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</row>
    <row r="31" spans="1:31" x14ac:dyDescent="0.25">
      <c r="A31" s="168"/>
      <c r="B31" s="168">
        <v>2070</v>
      </c>
      <c r="C31" s="174">
        <f>HLOOKUP(B31,'CO2 and Temp Alt 0 Alt 1'!$J$1:$DP$25,25,FALSE)</f>
        <v>1.5325928790000001</v>
      </c>
      <c r="D31" s="174"/>
      <c r="E31" s="174">
        <f t="shared" si="1"/>
        <v>1.5255759176666663</v>
      </c>
      <c r="F31" s="174">
        <f t="shared" si="2"/>
        <v>2.327381880564491</v>
      </c>
      <c r="G31" s="174">
        <f>AVERAGE($C$7:C31)</f>
        <v>0.6472868907599999</v>
      </c>
      <c r="H31" s="174">
        <f t="shared" si="3"/>
        <v>0.41898031894974802</v>
      </c>
      <c r="I31" s="174"/>
      <c r="J31" s="174">
        <f t="shared" si="0"/>
        <v>28.894881440277615</v>
      </c>
      <c r="K31" s="177">
        <f>J31-'ICF SLR Module (1)'!J31</f>
        <v>-1.8724076538951806E-3</v>
      </c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</row>
    <row r="32" spans="1:31" x14ac:dyDescent="0.25">
      <c r="A32" s="168"/>
      <c r="B32" s="168">
        <v>2075</v>
      </c>
      <c r="C32" s="174">
        <f>HLOOKUP(B32,'CO2 and Temp Alt 0 Alt 1'!$J$1:$DP$25,25,FALSE)</f>
        <v>1.50366724</v>
      </c>
      <c r="D32" s="174"/>
      <c r="E32" s="174">
        <f t="shared" si="1"/>
        <v>1.5354861685000001</v>
      </c>
      <c r="F32" s="174">
        <f t="shared" si="2"/>
        <v>2.3577177736548105</v>
      </c>
      <c r="G32" s="174">
        <f>AVERAGE($C$7:C32)</f>
        <v>0.68022459649999989</v>
      </c>
      <c r="H32" s="174">
        <f t="shared" si="3"/>
        <v>0.46270550168358765</v>
      </c>
      <c r="I32" s="174"/>
      <c r="J32" s="174">
        <f t="shared" si="0"/>
        <v>30.906630558525116</v>
      </c>
      <c r="K32" s="177">
        <f>J32-'ICF SLR Module (1)'!J32</f>
        <v>-2.0878750968194026E-3</v>
      </c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</row>
    <row r="33" spans="1:31" x14ac:dyDescent="0.25">
      <c r="A33" s="168"/>
      <c r="B33" s="168">
        <v>2080</v>
      </c>
      <c r="C33" s="174">
        <f>HLOOKUP(B33,'CO2 and Temp Alt 0 Alt 1'!$J$1:$DP$25,25,FALSE)</f>
        <v>1.4806772260000001</v>
      </c>
      <c r="D33" s="174"/>
      <c r="E33" s="174">
        <f t="shared" si="1"/>
        <v>1.534792543</v>
      </c>
      <c r="F33" s="174">
        <f t="shared" si="2"/>
        <v>2.355588150048407</v>
      </c>
      <c r="G33" s="174">
        <f>AVERAGE($C$7:C33)</f>
        <v>0.70987099018518507</v>
      </c>
      <c r="H33" s="174">
        <f t="shared" si="3"/>
        <v>0.50391682270649507</v>
      </c>
      <c r="I33" s="174"/>
      <c r="J33" s="174">
        <f t="shared" si="0"/>
        <v>32.784724535298658</v>
      </c>
      <c r="K33" s="177">
        <f>J33-'ICF SLR Module (1)'!J33</f>
        <v>-2.2948152296464741E-3</v>
      </c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</row>
    <row r="34" spans="1:31" x14ac:dyDescent="0.25">
      <c r="A34" s="168"/>
      <c r="B34" s="168">
        <v>2085</v>
      </c>
      <c r="C34" s="174">
        <f>HLOOKUP(B34,'CO2 and Temp Alt 0 Alt 1'!$J$1:$DP$25,25,FALSE)</f>
        <v>1.447228591</v>
      </c>
      <c r="D34" s="174"/>
      <c r="E34" s="174">
        <f t="shared" si="1"/>
        <v>1.5244428026666668</v>
      </c>
      <c r="F34" s="174">
        <f t="shared" si="2"/>
        <v>2.3239258586022018</v>
      </c>
      <c r="G34" s="174">
        <f>AVERAGE($C$7:C34)</f>
        <v>0.73620519021428577</v>
      </c>
      <c r="H34" s="174">
        <f t="shared" si="3"/>
        <v>0.54199808209845268</v>
      </c>
      <c r="I34" s="174"/>
      <c r="J34" s="174">
        <f t="shared" si="0"/>
        <v>34.506520197628262</v>
      </c>
      <c r="K34" s="177">
        <f>J34-'ICF SLR Module (1)'!J34</f>
        <v>-2.5114453976371465E-3</v>
      </c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</row>
    <row r="35" spans="1:31" x14ac:dyDescent="0.25">
      <c r="A35" s="168"/>
      <c r="B35" s="168">
        <v>2090</v>
      </c>
      <c r="C35" s="174">
        <f>HLOOKUP(B35,'CO2 and Temp Alt 0 Alt 1'!$J$1:$DP$25,25,FALSE)</f>
        <v>1.411462352</v>
      </c>
      <c r="D35" s="174"/>
      <c r="E35" s="174">
        <f t="shared" si="1"/>
        <v>1.5083744745000001</v>
      </c>
      <c r="F35" s="174">
        <f t="shared" si="2"/>
        <v>2.2751935553231513</v>
      </c>
      <c r="G35" s="174">
        <f>AVERAGE($C$7:C35)</f>
        <v>0.75948991993103454</v>
      </c>
      <c r="H35" s="174">
        <f t="shared" si="3"/>
        <v>0.57682493847684924</v>
      </c>
      <c r="I35" s="174"/>
      <c r="J35" s="174">
        <f t="shared" si="0"/>
        <v>36.070885315301624</v>
      </c>
      <c r="K35" s="177">
        <f>J35-'ICF SLR Module (1)'!J35</f>
        <v>-2.7252316913362051E-3</v>
      </c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</row>
    <row r="36" spans="1:31" x14ac:dyDescent="0.25">
      <c r="A36" s="168"/>
      <c r="B36" s="168">
        <v>2095</v>
      </c>
      <c r="C36" s="174">
        <f>HLOOKUP(B36,'CO2 and Temp Alt 0 Alt 1'!$J$1:$DP$25,25,FALSE)</f>
        <v>1.3865729250000001</v>
      </c>
      <c r="D36" s="174"/>
      <c r="E36" s="174">
        <f t="shared" si="1"/>
        <v>1.4852116288333335</v>
      </c>
      <c r="F36" s="174">
        <f t="shared" si="2"/>
        <v>2.2058535824217635</v>
      </c>
      <c r="G36" s="174">
        <f>AVERAGE($C$7:C36)</f>
        <v>0.78039268676666673</v>
      </c>
      <c r="H36" s="174">
        <f t="shared" si="3"/>
        <v>0.60901274555889684</v>
      </c>
      <c r="I36" s="174"/>
      <c r="J36" s="174">
        <f t="shared" si="0"/>
        <v>37.508757796127277</v>
      </c>
      <c r="K36" s="177">
        <f>J36-'ICF SLR Module (1)'!J36</f>
        <v>-2.9481881207402694E-3</v>
      </c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</row>
    <row r="37" spans="1:31" x14ac:dyDescent="0.25">
      <c r="A37" s="168"/>
      <c r="B37" s="168">
        <v>2100</v>
      </c>
      <c r="C37" s="174">
        <f>HLOOKUP(B37,'CO2 and Temp Alt 0 Alt 1'!$J$1:$DP$25,25,FALSE)</f>
        <v>1.347980905</v>
      </c>
      <c r="D37" s="174"/>
      <c r="E37" s="174">
        <f>AVERAGE(C31:C36)</f>
        <v>1.4603668688333336</v>
      </c>
      <c r="F37" s="174">
        <f>E37*E37</f>
        <v>2.1326713915860749</v>
      </c>
      <c r="G37" s="174">
        <f>AVERAGE($C$7:C37)</f>
        <v>0.79870198412903226</v>
      </c>
      <c r="H37" s="174">
        <f>G37*G37</f>
        <v>0.63792485945165289</v>
      </c>
      <c r="I37" s="174"/>
      <c r="J37" s="174">
        <f>(SUMPRODUCT(E37:H37,$E$4:$H$4)+$D$4)*100</f>
        <v>38.794297801343774</v>
      </c>
      <c r="K37" s="177">
        <f>J37-'ICF SLR Module (1)'!J37</f>
        <v>-3.1362741852021259E-3</v>
      </c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</row>
    <row r="38" spans="1:31" x14ac:dyDescent="0.25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</row>
    <row r="39" spans="1:31" x14ac:dyDescent="0.25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</row>
    <row r="40" spans="1:31" x14ac:dyDescent="0.25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</row>
    <row r="41" spans="1:31" x14ac:dyDescent="0.25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</row>
    <row r="42" spans="1:31" x14ac:dyDescent="0.25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67DD-3A2A-47CC-B403-93B38C86D387}">
  <sheetPr codeName="Sheet13">
    <tabColor rgb="FF002060"/>
  </sheetPr>
  <dimension ref="A1:AE42"/>
  <sheetViews>
    <sheetView zoomScale="45" workbookViewId="0"/>
  </sheetViews>
  <sheetFormatPr defaultRowHeight="15" x14ac:dyDescent="0.25"/>
  <sheetData>
    <row r="1" spans="1:31" ht="15.75" x14ac:dyDescent="0.25">
      <c r="A1" s="168"/>
      <c r="B1" s="169" t="s">
        <v>11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</row>
    <row r="2" spans="1:31" x14ac:dyDescent="0.25">
      <c r="A2" s="168"/>
      <c r="B2" s="168"/>
      <c r="C2" s="168" t="s">
        <v>141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</row>
    <row r="3" spans="1:31" x14ac:dyDescent="0.25">
      <c r="A3" s="168"/>
      <c r="B3" s="168"/>
      <c r="C3" s="168"/>
      <c r="D3" s="106" t="s">
        <v>115</v>
      </c>
      <c r="E3" s="107" t="s">
        <v>116</v>
      </c>
      <c r="F3" s="107" t="s">
        <v>117</v>
      </c>
      <c r="G3" s="107" t="s">
        <v>118</v>
      </c>
      <c r="H3" s="107" t="s">
        <v>119</v>
      </c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</row>
    <row r="4" spans="1:31" x14ac:dyDescent="0.25">
      <c r="A4" s="168"/>
      <c r="B4" s="168"/>
      <c r="C4" s="168"/>
      <c r="D4" s="106">
        <f>VLOOKUP($B$1,'ICF SLR Lookup'!$A$5:$F$7,2,FALSE)</f>
        <v>5.3476672985517185E-2</v>
      </c>
      <c r="E4" s="106">
        <f>VLOOKUP($B$1,'ICF SLR Lookup'!$A$5:$F$7,3,FALSE)</f>
        <v>0</v>
      </c>
      <c r="F4" s="106">
        <f>VLOOKUP($B$1,'ICF SLR Lookup'!$A$5:$F$7,4,FALSE)</f>
        <v>0</v>
      </c>
      <c r="G4" s="106">
        <f>VLOOKUP($B$1,'ICF SLR Lookup'!$A$5:$F$7,5,FALSE)</f>
        <v>0.12875236669567175</v>
      </c>
      <c r="H4" s="106">
        <f>VLOOKUP($B$1,'ICF SLR Lookup'!$A$5:$F$7,6,FALSE)</f>
        <v>0.36310159551688348</v>
      </c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</row>
    <row r="5" spans="1:31" x14ac:dyDescent="0.2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</row>
    <row r="6" spans="1:31" x14ac:dyDescent="0.25">
      <c r="A6" s="168"/>
      <c r="B6" s="170"/>
      <c r="C6" s="171" t="s">
        <v>142</v>
      </c>
      <c r="D6" s="171" t="s">
        <v>143</v>
      </c>
      <c r="E6" s="171" t="s">
        <v>116</v>
      </c>
      <c r="F6" s="171" t="s">
        <v>117</v>
      </c>
      <c r="G6" s="171" t="s">
        <v>118</v>
      </c>
      <c r="H6" s="171" t="s">
        <v>119</v>
      </c>
      <c r="I6" s="168"/>
      <c r="J6" s="172" t="s">
        <v>144</v>
      </c>
      <c r="K6" s="173" t="s">
        <v>147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</row>
    <row r="7" spans="1:31" x14ac:dyDescent="0.25">
      <c r="A7" s="168"/>
      <c r="B7" s="168">
        <v>1950</v>
      </c>
      <c r="C7" s="174">
        <v>-0.5</v>
      </c>
      <c r="D7" s="175"/>
      <c r="E7" s="175"/>
      <c r="F7" s="175"/>
      <c r="G7" s="175"/>
      <c r="H7" s="175"/>
      <c r="I7" s="174"/>
      <c r="J7" s="174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</row>
    <row r="8" spans="1:31" x14ac:dyDescent="0.25">
      <c r="A8" s="168"/>
      <c r="B8" s="168">
        <v>1955</v>
      </c>
      <c r="C8" s="174">
        <v>-0.5</v>
      </c>
      <c r="D8" s="175"/>
      <c r="E8" s="175"/>
      <c r="F8" s="175"/>
      <c r="G8" s="175"/>
      <c r="H8" s="175"/>
      <c r="I8" s="174"/>
      <c r="J8" s="174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</row>
    <row r="9" spans="1:31" x14ac:dyDescent="0.25">
      <c r="A9" s="168"/>
      <c r="B9" s="168">
        <v>1960</v>
      </c>
      <c r="C9" s="174">
        <v>-0.7</v>
      </c>
      <c r="D9" s="175"/>
      <c r="E9" s="175"/>
      <c r="F9" s="175"/>
      <c r="G9" s="175"/>
      <c r="H9" s="175"/>
      <c r="I9" s="174"/>
      <c r="J9" s="174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</row>
    <row r="10" spans="1:31" x14ac:dyDescent="0.25">
      <c r="A10" s="168"/>
      <c r="B10" s="168">
        <v>1965</v>
      </c>
      <c r="C10" s="174">
        <v>-0.5</v>
      </c>
      <c r="D10" s="175"/>
      <c r="E10" s="175"/>
      <c r="F10" s="175"/>
      <c r="G10" s="175"/>
      <c r="H10" s="175"/>
      <c r="I10" s="174"/>
      <c r="J10" s="174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</row>
    <row r="11" spans="1:31" x14ac:dyDescent="0.25">
      <c r="A11" s="168"/>
      <c r="B11" s="168">
        <v>1970</v>
      </c>
      <c r="C11" s="174">
        <v>-0.5</v>
      </c>
      <c r="D11" s="175"/>
      <c r="E11" s="175"/>
      <c r="F11" s="175"/>
      <c r="G11" s="175"/>
      <c r="H11" s="175"/>
      <c r="I11" s="174"/>
      <c r="J11" s="174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</row>
    <row r="12" spans="1:31" x14ac:dyDescent="0.25">
      <c r="A12" s="168"/>
      <c r="B12" s="168">
        <v>1975</v>
      </c>
      <c r="C12" s="174">
        <v>-0.5</v>
      </c>
      <c r="D12" s="175"/>
      <c r="E12" s="175"/>
      <c r="F12" s="175"/>
      <c r="G12" s="175"/>
      <c r="H12" s="175"/>
      <c r="I12" s="174"/>
      <c r="J12" s="174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</row>
    <row r="13" spans="1:31" x14ac:dyDescent="0.25">
      <c r="A13" s="168"/>
      <c r="B13" s="168">
        <v>1980</v>
      </c>
      <c r="C13" s="174">
        <v>-0.5</v>
      </c>
      <c r="D13" s="174"/>
      <c r="E13" s="174"/>
      <c r="F13" s="174"/>
      <c r="G13" s="174"/>
      <c r="H13" s="174"/>
      <c r="I13" s="174"/>
      <c r="J13" s="174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</row>
    <row r="14" spans="1:31" x14ac:dyDescent="0.25">
      <c r="A14" s="168"/>
      <c r="B14" s="168">
        <v>1985</v>
      </c>
      <c r="C14" s="174">
        <v>-0.2</v>
      </c>
      <c r="D14" s="175"/>
      <c r="E14" s="174"/>
      <c r="F14" s="174"/>
      <c r="G14" s="174"/>
      <c r="H14" s="174"/>
      <c r="I14" s="174"/>
      <c r="J14" s="174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</row>
    <row r="15" spans="1:31" x14ac:dyDescent="0.25">
      <c r="A15" s="168"/>
      <c r="B15" s="168">
        <v>1990</v>
      </c>
      <c r="C15" s="174">
        <f>HLOOKUP(B15,'CO2 and Temp Alt 2 Alt 3'!$J$1:$DP$5,5,FALSE)</f>
        <v>0.57380192500000005</v>
      </c>
      <c r="D15" s="174"/>
      <c r="E15" s="174">
        <f>AVERAGE(C9:C14)</f>
        <v>-0.48333333333333339</v>
      </c>
      <c r="F15" s="174">
        <f>E15*E15</f>
        <v>0.23361111111111116</v>
      </c>
      <c r="G15" s="174">
        <f>AVERAGE($C$7:C15)</f>
        <v>-0.3695775638888889</v>
      </c>
      <c r="H15" s="174">
        <f>G15*G15</f>
        <v>0.13658757573004576</v>
      </c>
      <c r="I15" s="174"/>
      <c r="J15" s="174">
        <f>(SUMPRODUCT(E15:H15,$E$4:$H$4)+$D$4)*100</f>
        <v>5.5487853632564681</v>
      </c>
      <c r="K15" s="178">
        <f>J15-'ICF SLR Module (1)'!J15</f>
        <v>0</v>
      </c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</row>
    <row r="16" spans="1:31" x14ac:dyDescent="0.25">
      <c r="A16" s="168"/>
      <c r="B16" s="168">
        <v>1995</v>
      </c>
      <c r="C16" s="174">
        <f>HLOOKUP(B16,'CO2 and Temp Alt 2 Alt 3'!$J$1:$DP$5,5,FALSE)</f>
        <v>0.47903165399999997</v>
      </c>
      <c r="D16" s="174"/>
      <c r="E16" s="174">
        <f>AVERAGE(C10:C15)</f>
        <v>-0.2710330125</v>
      </c>
      <c r="F16" s="174">
        <f>E16*E16</f>
        <v>7.3458893864825153E-2</v>
      </c>
      <c r="G16" s="174">
        <f>AVERAGE($C$7:C16)</f>
        <v>-0.28471664210000003</v>
      </c>
      <c r="H16" s="174">
        <f>G16*G16</f>
        <v>8.1063566288699512E-2</v>
      </c>
      <c r="I16" s="174"/>
      <c r="J16" s="174">
        <f t="shared" ref="J16:J36" si="0">(SUMPRODUCT(E16:H16,$E$4:$H$4)+$D$4)*100</f>
        <v>4.6253041735213092</v>
      </c>
      <c r="K16" s="178">
        <f>J16-'ICF SLR Module (1)'!J16</f>
        <v>0</v>
      </c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</row>
    <row r="17" spans="1:31" x14ac:dyDescent="0.25">
      <c r="A17" s="168"/>
      <c r="B17" s="168">
        <v>2000</v>
      </c>
      <c r="C17" s="174">
        <f>HLOOKUP(B17,'CO2 and Temp Alt 2 Alt 3'!$J$1:$DP$5,5,FALSE)</f>
        <v>0.69519793399999996</v>
      </c>
      <c r="D17" s="174"/>
      <c r="E17" s="174">
        <f>AVERAGE(C11:C16)</f>
        <v>-0.10786107016666668</v>
      </c>
      <c r="F17" s="174">
        <f>E17*E17</f>
        <v>1.1634010457498593E-2</v>
      </c>
      <c r="G17" s="174">
        <f>AVERAGE($C$7:C17)</f>
        <v>-0.19563349881818184</v>
      </c>
      <c r="H17" s="174">
        <f>G17*G17</f>
        <v>3.8272465859843556E-2</v>
      </c>
      <c r="I17" s="174"/>
      <c r="J17" s="174">
        <f t="shared" si="0"/>
        <v>4.2185190425796018</v>
      </c>
      <c r="K17" s="178">
        <f>J17-'ICF SLR Module (1)'!J17</f>
        <v>0</v>
      </c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</row>
    <row r="18" spans="1:31" x14ac:dyDescent="0.25">
      <c r="A18" s="168"/>
      <c r="B18" s="168">
        <v>2005</v>
      </c>
      <c r="C18" s="174">
        <f>HLOOKUP(B18,'CO2 and Temp Alt 2 Alt 3'!$J$1:$DP$5,5,FALSE)</f>
        <v>0.78674854800000005</v>
      </c>
      <c r="D18" s="174"/>
      <c r="E18" s="174">
        <f>AVERAGE(C12:C17)</f>
        <v>9.13385855E-2</v>
      </c>
      <c r="F18" s="174">
        <f>E18*E18</f>
        <v>8.34273720114081E-3</v>
      </c>
      <c r="G18" s="174">
        <f>AVERAGE($C$7:C18)</f>
        <v>-0.11376832825000004</v>
      </c>
      <c r="H18" s="174">
        <f>G18*G18</f>
        <v>1.2943232512799756E-2</v>
      </c>
      <c r="I18" s="174"/>
      <c r="J18" s="174">
        <f t="shared" si="0"/>
        <v>4.3528439844863227</v>
      </c>
      <c r="K18" s="178">
        <f>J18-'ICF SLR Module (1)'!J18</f>
        <v>0</v>
      </c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</row>
    <row r="19" spans="1:31" x14ac:dyDescent="0.25">
      <c r="A19" s="168"/>
      <c r="B19" s="168">
        <v>2010</v>
      </c>
      <c r="C19" s="174">
        <f>HLOOKUP(B19,'CO2 and Temp Alt 2 Alt 3'!$J$1:$DP$5,5,FALSE)</f>
        <v>0.87702149900000004</v>
      </c>
      <c r="D19" s="174"/>
      <c r="E19" s="174">
        <f>AVERAGE(C13:C18)</f>
        <v>0.30579667683333334</v>
      </c>
      <c r="F19" s="174">
        <f>E19*E19</f>
        <v>9.3511607562310112E-2</v>
      </c>
      <c r="G19" s="174">
        <f>AVERAGE($C$7:C19)</f>
        <v>-3.7553726153846181E-2</v>
      </c>
      <c r="H19" s="174">
        <f>G19*G19</f>
        <v>1.4102823480380707E-3</v>
      </c>
      <c r="I19" s="174"/>
      <c r="J19" s="174">
        <f t="shared" si="0"/>
        <v>4.9153617635670264</v>
      </c>
      <c r="K19" s="178">
        <f>J19-'ICF SLR Module (1)'!J19</f>
        <v>0</v>
      </c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</row>
    <row r="20" spans="1:31" x14ac:dyDescent="0.25">
      <c r="A20" s="168"/>
      <c r="B20" s="168">
        <v>2015</v>
      </c>
      <c r="C20" s="174">
        <f>HLOOKUP(B20,'CO2 and Temp Alt 2 Alt 3'!$J$1:$DP$5,5,FALSE)</f>
        <v>1.001823785</v>
      </c>
      <c r="D20" s="174"/>
      <c r="E20" s="174">
        <f t="shared" ref="E20:E36" si="1">AVERAGE(C14:C19)</f>
        <v>0.53530025999999997</v>
      </c>
      <c r="F20" s="174">
        <f t="shared" ref="F20:F36" si="2">E20*E20</f>
        <v>0.28654636835606756</v>
      </c>
      <c r="G20" s="174">
        <f>AVERAGE($C$7:C20)</f>
        <v>3.6687524642857121E-2</v>
      </c>
      <c r="H20" s="174">
        <f t="shared" ref="H20:H36" si="3">G20*G20</f>
        <v>1.3459744644202486E-3</v>
      </c>
      <c r="I20" s="174"/>
      <c r="J20" s="174">
        <f t="shared" si="0"/>
        <v>5.868900408704679</v>
      </c>
      <c r="K20" s="178">
        <f>J20-'ICF SLR Module (1)'!J20</f>
        <v>0</v>
      </c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</row>
    <row r="21" spans="1:31" x14ac:dyDescent="0.25">
      <c r="A21" s="168"/>
      <c r="B21" s="168">
        <v>2020</v>
      </c>
      <c r="C21" s="174">
        <f>HLOOKUP(B21,'CO2 and Temp Alt 2 Alt 3'!$J$1:$DP$5,5,FALSE)</f>
        <v>1.0771690169999999</v>
      </c>
      <c r="D21" s="174"/>
      <c r="E21" s="174">
        <f t="shared" si="1"/>
        <v>0.7356042241666666</v>
      </c>
      <c r="F21" s="174">
        <f t="shared" si="2"/>
        <v>0.54111357461184351</v>
      </c>
      <c r="G21" s="174">
        <f>AVERAGE($C$7:C21)</f>
        <v>0.10605295746666664</v>
      </c>
      <c r="H21" s="174">
        <f t="shared" si="3"/>
        <v>1.1247229787426604E-2</v>
      </c>
      <c r="I21" s="174"/>
      <c r="J21" s="174">
        <f t="shared" si="0"/>
        <v>7.1215129335385541</v>
      </c>
      <c r="K21" s="178">
        <f>J21-'ICF SLR Module (1)'!J21</f>
        <v>0</v>
      </c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</row>
    <row r="22" spans="1:31" x14ac:dyDescent="0.25">
      <c r="A22" s="168"/>
      <c r="B22" s="168">
        <v>2025</v>
      </c>
      <c r="C22" s="174">
        <f>HLOOKUP(B22,'CO2 and Temp Alt 2 Alt 3'!$J$1:$DP$5,5,FALSE)</f>
        <v>1.2087242929999999</v>
      </c>
      <c r="D22" s="174"/>
      <c r="E22" s="174">
        <f t="shared" si="1"/>
        <v>0.81949873950000007</v>
      </c>
      <c r="F22" s="174">
        <f t="shared" si="2"/>
        <v>0.67157818404208902</v>
      </c>
      <c r="G22" s="174">
        <f>AVERAGE($C$7:C22)</f>
        <v>0.17496991593749997</v>
      </c>
      <c r="H22" s="174">
        <f t="shared" si="3"/>
        <v>3.0614471483175806E-2</v>
      </c>
      <c r="I22" s="174"/>
      <c r="J22" s="174">
        <f t="shared" si="0"/>
        <v>8.7120627204460312</v>
      </c>
      <c r="K22" s="178">
        <f>J22-'ICF SLR Module (1)'!J22</f>
        <v>0</v>
      </c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</row>
    <row r="23" spans="1:31" x14ac:dyDescent="0.25">
      <c r="A23" s="168"/>
      <c r="B23" s="168">
        <v>2030</v>
      </c>
      <c r="C23" s="174">
        <f>HLOOKUP(B23,'CO2 and Temp Alt 2 Alt 3'!$J$1:$DP$5,5,FALSE)</f>
        <v>1.2990897850000001</v>
      </c>
      <c r="D23" s="174"/>
      <c r="E23" s="174">
        <f t="shared" si="1"/>
        <v>0.94111417933333341</v>
      </c>
      <c r="F23" s="174">
        <f t="shared" si="2"/>
        <v>0.88569589854225361</v>
      </c>
      <c r="G23" s="174">
        <f>AVERAGE($C$7:C23)</f>
        <v>0.24109461411764704</v>
      </c>
      <c r="H23" s="174">
        <f t="shared" si="3"/>
        <v>5.8126612956537135E-2</v>
      </c>
      <c r="I23" s="174"/>
      <c r="J23" s="174">
        <f t="shared" si="0"/>
        <v>10.562404105725493</v>
      </c>
      <c r="K23" s="178">
        <f>J23-'ICF SLR Module (1)'!J23</f>
        <v>-1.4905926294161986E-4</v>
      </c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</row>
    <row r="24" spans="1:31" x14ac:dyDescent="0.25">
      <c r="A24" s="168"/>
      <c r="B24" s="168">
        <v>2035</v>
      </c>
      <c r="C24" s="174">
        <f>HLOOKUP(B24,'CO2 and Temp Alt 2 Alt 3'!$J$1:$DP$5,5,FALSE)</f>
        <v>1.397428844</v>
      </c>
      <c r="D24" s="174"/>
      <c r="E24" s="174">
        <f t="shared" si="1"/>
        <v>1.0417628211666665</v>
      </c>
      <c r="F24" s="174">
        <f t="shared" si="2"/>
        <v>1.0852697755651319</v>
      </c>
      <c r="G24" s="174">
        <f>AVERAGE($C$7:C24)</f>
        <v>0.30533540466666664</v>
      </c>
      <c r="H24" s="174">
        <f t="shared" si="3"/>
        <v>9.3229709342957073E-2</v>
      </c>
      <c r="I24" s="174"/>
      <c r="J24" s="174">
        <f t="shared" si="0"/>
        <v>12.664118518433421</v>
      </c>
      <c r="K24" s="178">
        <f>J24-'ICF SLR Module (1)'!J24</f>
        <v>-4.4785159362170646E-4</v>
      </c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</row>
    <row r="25" spans="1:31" x14ac:dyDescent="0.25">
      <c r="A25" s="168"/>
      <c r="B25" s="168">
        <v>2040</v>
      </c>
      <c r="C25" s="174">
        <f>HLOOKUP(B25,'CO2 and Temp Alt 2 Alt 3'!$J$1:$DP$5,5,FALSE)</f>
        <v>1.4730630739999999</v>
      </c>
      <c r="D25" s="174"/>
      <c r="E25" s="174">
        <f t="shared" si="1"/>
        <v>1.1435428704999999</v>
      </c>
      <c r="F25" s="174">
        <f t="shared" si="2"/>
        <v>1.3076902966713795</v>
      </c>
      <c r="G25" s="174">
        <f>AVERAGE($C$7:C25)</f>
        <v>0.36679475568421049</v>
      </c>
      <c r="H25" s="174">
        <f t="shared" si="3"/>
        <v>0.13453839279743968</v>
      </c>
      <c r="I25" s="174"/>
      <c r="J25" s="174">
        <f t="shared" si="0"/>
        <v>14.955347095444752</v>
      </c>
      <c r="K25" s="178">
        <f>J25-'ICF SLR Module (1)'!J25</f>
        <v>-8.075154433253573E-4</v>
      </c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</row>
    <row r="26" spans="1:31" x14ac:dyDescent="0.25">
      <c r="A26" s="168"/>
      <c r="B26" s="168">
        <v>2045</v>
      </c>
      <c r="C26" s="174">
        <f>HLOOKUP(B26,'CO2 and Temp Alt 2 Alt 3'!$J$1:$DP$5,5,FALSE)</f>
        <v>1.5077638929999999</v>
      </c>
      <c r="D26" s="174"/>
      <c r="E26" s="174">
        <f t="shared" si="1"/>
        <v>1.2428831330000001</v>
      </c>
      <c r="F26" s="174">
        <f t="shared" si="2"/>
        <v>1.544758482295896</v>
      </c>
      <c r="G26" s="174">
        <f>AVERAGE($C$7:C26)</f>
        <v>0.4238432125499999</v>
      </c>
      <c r="H26" s="174">
        <f t="shared" si="3"/>
        <v>0.1796430688247044</v>
      </c>
      <c r="I26" s="174"/>
      <c r="J26" s="174">
        <f t="shared" si="0"/>
        <v>17.32761746230258</v>
      </c>
      <c r="K26" s="178">
        <f>J26-'ICF SLR Module (1)'!J26</f>
        <v>-1.1536051891241073E-3</v>
      </c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</row>
    <row r="27" spans="1:31" x14ac:dyDescent="0.25">
      <c r="A27" s="168"/>
      <c r="B27" s="168">
        <v>2050</v>
      </c>
      <c r="C27" s="174">
        <f>HLOOKUP(B27,'CO2 and Temp Alt 2 Alt 3'!$J$1:$DP$5,5,FALSE)</f>
        <v>1.542667368</v>
      </c>
      <c r="D27" s="174"/>
      <c r="E27" s="174">
        <f t="shared" si="1"/>
        <v>1.3272064843333331</v>
      </c>
      <c r="F27" s="174">
        <f t="shared" si="2"/>
        <v>1.761477052056446</v>
      </c>
      <c r="G27" s="174">
        <f>AVERAGE($C$7:C27)</f>
        <v>0.47712055328571423</v>
      </c>
      <c r="H27" s="174">
        <f t="shared" si="3"/>
        <v>0.22764402236766607</v>
      </c>
      <c r="I27" s="174"/>
      <c r="J27" s="174">
        <f t="shared" si="0"/>
        <v>19.756498115178189</v>
      </c>
      <c r="K27" s="178">
        <f>J27-'ICF SLR Module (1)'!J27</f>
        <v>-1.6636067187612014E-3</v>
      </c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</row>
    <row r="28" spans="1:31" x14ac:dyDescent="0.25">
      <c r="A28" s="168"/>
      <c r="B28" s="168">
        <v>2055</v>
      </c>
      <c r="C28" s="174">
        <f>HLOOKUP(B28,'CO2 and Temp Alt 2 Alt 3'!$J$1:$DP$5,5,FALSE)</f>
        <v>1.5435185600000001</v>
      </c>
      <c r="D28" s="174"/>
      <c r="E28" s="174">
        <f t="shared" si="1"/>
        <v>1.4047895428333332</v>
      </c>
      <c r="F28" s="174">
        <f t="shared" si="2"/>
        <v>1.9734336596538855</v>
      </c>
      <c r="G28" s="174">
        <f>AVERAGE($C$7:C28)</f>
        <v>0.5255931899545454</v>
      </c>
      <c r="H28" s="174">
        <f t="shared" si="3"/>
        <v>0.27624820132659483</v>
      </c>
      <c r="I28" s="174"/>
      <c r="J28" s="174">
        <f t="shared" si="0"/>
        <v>22.145420277164853</v>
      </c>
      <c r="K28" s="178">
        <f>J28-'ICF SLR Module (1)'!J28</f>
        <v>-2.2081841998726759E-3</v>
      </c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</row>
    <row r="29" spans="1:31" x14ac:dyDescent="0.25">
      <c r="A29" s="168"/>
      <c r="B29" s="168">
        <v>2060</v>
      </c>
      <c r="C29" s="174">
        <f>HLOOKUP(B29,'CO2 and Temp Alt 2 Alt 3'!$J$1:$DP$5,5,FALSE)</f>
        <v>1.5502911260000001</v>
      </c>
      <c r="D29" s="174"/>
      <c r="E29" s="174">
        <f t="shared" si="1"/>
        <v>1.4605885873333333</v>
      </c>
      <c r="F29" s="174">
        <f t="shared" si="2"/>
        <v>2.1333190214483824</v>
      </c>
      <c r="G29" s="174">
        <f>AVERAGE($C$7:C29)</f>
        <v>0.5701452741304347</v>
      </c>
      <c r="H29" s="174">
        <f t="shared" si="3"/>
        <v>0.32506563361326851</v>
      </c>
      <c r="I29" s="174"/>
      <c r="J29" s="174">
        <f t="shared" si="0"/>
        <v>24.491607660284764</v>
      </c>
      <c r="K29" s="178">
        <f>J29-'ICF SLR Module (1)'!J29</f>
        <v>-2.8084645222428151E-3</v>
      </c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</row>
    <row r="30" spans="1:31" x14ac:dyDescent="0.25">
      <c r="A30" s="168"/>
      <c r="B30" s="168">
        <v>2065</v>
      </c>
      <c r="C30" s="174">
        <f>HLOOKUP(B30,'CO2 and Temp Alt 2 Alt 3'!$J$1:$DP$5,5,FALSE)</f>
        <v>1.535456385</v>
      </c>
      <c r="D30" s="174"/>
      <c r="E30" s="174">
        <f t="shared" si="1"/>
        <v>1.5024554774999999</v>
      </c>
      <c r="F30" s="174">
        <f t="shared" si="2"/>
        <v>2.2573724618697524</v>
      </c>
      <c r="G30" s="174">
        <f>AVERAGE($C$7:C30)</f>
        <v>0.61036657041666664</v>
      </c>
      <c r="H30" s="174">
        <f t="shared" si="3"/>
        <v>0.3725473502822037</v>
      </c>
      <c r="I30" s="174"/>
      <c r="J30" s="174">
        <f t="shared" si="0"/>
        <v>26.733535077163882</v>
      </c>
      <c r="K30" s="178">
        <f>J30-'ICF SLR Module (1)'!J30</f>
        <v>-3.511755641422809E-3</v>
      </c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</row>
    <row r="31" spans="1:31" x14ac:dyDescent="0.25">
      <c r="A31" s="168"/>
      <c r="B31" s="168">
        <v>2070</v>
      </c>
      <c r="C31" s="174">
        <f>HLOOKUP(B31,'CO2 and Temp Alt 2 Alt 3'!$J$1:$DP$5,5,FALSE)</f>
        <v>1.532382879</v>
      </c>
      <c r="D31" s="174"/>
      <c r="E31" s="174">
        <f t="shared" si="1"/>
        <v>1.5254600676666668</v>
      </c>
      <c r="F31" s="174">
        <f t="shared" si="2"/>
        <v>2.3270284180455914</v>
      </c>
      <c r="G31" s="174">
        <f>AVERAGE($C$7:C31)</f>
        <v>0.64724722275999991</v>
      </c>
      <c r="H31" s="174">
        <f t="shared" si="3"/>
        <v>0.41892896737053292</v>
      </c>
      <c r="I31" s="174"/>
      <c r="J31" s="174">
        <f t="shared" si="0"/>
        <v>28.89250612135487</v>
      </c>
      <c r="K31" s="178">
        <f>J31-'ICF SLR Module (1)'!J31</f>
        <v>-4.2477265766400762E-3</v>
      </c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</row>
    <row r="32" spans="1:31" x14ac:dyDescent="0.25">
      <c r="A32" s="168"/>
      <c r="B32" s="168">
        <v>2075</v>
      </c>
      <c r="C32" s="174">
        <f>HLOOKUP(B32,'CO2 and Temp Alt 2 Alt 3'!$J$1:$DP$5,5,FALSE)</f>
        <v>1.5034272399999999</v>
      </c>
      <c r="D32" s="174"/>
      <c r="E32" s="174">
        <f t="shared" si="1"/>
        <v>1.5353467018333333</v>
      </c>
      <c r="F32" s="174">
        <f t="shared" si="2"/>
        <v>2.3572894948304945</v>
      </c>
      <c r="G32" s="174">
        <f>AVERAGE($C$7:C32)</f>
        <v>0.68017722342307685</v>
      </c>
      <c r="H32" s="174">
        <f t="shared" si="3"/>
        <v>0.46264105526352622</v>
      </c>
      <c r="I32" s="174"/>
      <c r="J32" s="174">
        <f t="shared" si="0"/>
        <v>30.903680559153006</v>
      </c>
      <c r="K32" s="178">
        <f>J32-'ICF SLR Module (1)'!J32</f>
        <v>-5.0378744689290045E-3</v>
      </c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</row>
    <row r="33" spans="1:31" x14ac:dyDescent="0.25">
      <c r="A33" s="168"/>
      <c r="B33" s="168">
        <v>2080</v>
      </c>
      <c r="C33" s="174">
        <f>HLOOKUP(B33,'CO2 and Temp Alt 2 Alt 3'!$J$1:$DP$5,5,FALSE)</f>
        <v>1.4804123259999999</v>
      </c>
      <c r="D33" s="174"/>
      <c r="E33" s="174">
        <f t="shared" si="1"/>
        <v>1.5346239263333334</v>
      </c>
      <c r="F33" s="174">
        <f t="shared" si="2"/>
        <v>2.3550705952747366</v>
      </c>
      <c r="G33" s="174">
        <f>AVERAGE($C$7:C33)</f>
        <v>0.7098155605555555</v>
      </c>
      <c r="H33" s="174">
        <f t="shared" si="3"/>
        <v>0.50383813000679745</v>
      </c>
      <c r="I33" s="174"/>
      <c r="J33" s="174">
        <f t="shared" si="0"/>
        <v>32.781153521217099</v>
      </c>
      <c r="K33" s="178">
        <f>J33-'ICF SLR Module (1)'!J33</f>
        <v>-5.8658293112046067E-3</v>
      </c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</row>
    <row r="34" spans="1:31" x14ac:dyDescent="0.25">
      <c r="A34" s="168"/>
      <c r="B34" s="168">
        <v>2085</v>
      </c>
      <c r="C34" s="174">
        <f>HLOOKUP(B34,'CO2 and Temp Alt 2 Alt 3'!$J$1:$DP$5,5,FALSE)</f>
        <v>1.446935391</v>
      </c>
      <c r="D34" s="174"/>
      <c r="E34" s="174">
        <f t="shared" si="1"/>
        <v>1.5242480860000001</v>
      </c>
      <c r="F34" s="174">
        <f t="shared" si="2"/>
        <v>2.3233322276746637</v>
      </c>
      <c r="G34" s="174">
        <f>AVERAGE($C$7:C34)</f>
        <v>0.73614126878571429</v>
      </c>
      <c r="H34" s="174">
        <f t="shared" si="3"/>
        <v>0.54190396760944126</v>
      </c>
      <c r="I34" s="174"/>
      <c r="J34" s="174">
        <f t="shared" si="0"/>
        <v>34.502279881995015</v>
      </c>
      <c r="K34" s="178">
        <f>J34-'ICF SLR Module (1)'!J34</f>
        <v>-6.7517610308840403E-3</v>
      </c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</row>
    <row r="35" spans="1:31" x14ac:dyDescent="0.25">
      <c r="A35" s="168"/>
      <c r="B35" s="168">
        <v>2090</v>
      </c>
      <c r="C35" s="174">
        <f>HLOOKUP(B35,'CO2 and Temp Alt 2 Alt 3'!$J$1:$DP$5,5,FALSE)</f>
        <v>1.411167252</v>
      </c>
      <c r="D35" s="174"/>
      <c r="E35" s="174">
        <f t="shared" si="1"/>
        <v>1.5081508911666666</v>
      </c>
      <c r="F35" s="174">
        <f t="shared" si="2"/>
        <v>2.2745191105268106</v>
      </c>
      <c r="G35" s="174">
        <f>AVERAGE($C$7:C35)</f>
        <v>0.75941802682758608</v>
      </c>
      <c r="H35" s="174">
        <f t="shared" si="3"/>
        <v>0.5767157394707042</v>
      </c>
      <c r="I35" s="174"/>
      <c r="J35" s="174">
        <f t="shared" si="0"/>
        <v>36.065994641243805</v>
      </c>
      <c r="K35" s="178">
        <f>J35-'ICF SLR Module (1)'!J35</f>
        <v>-7.6159057491551607E-3</v>
      </c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</row>
    <row r="36" spans="1:31" x14ac:dyDescent="0.25">
      <c r="A36" s="168"/>
      <c r="B36" s="168">
        <v>2095</v>
      </c>
      <c r="C36" s="174">
        <f>HLOOKUP(B36,'CO2 and Temp Alt 2 Alt 3'!$J$1:$DP$5,5,FALSE)</f>
        <v>1.386227825</v>
      </c>
      <c r="D36" s="174"/>
      <c r="E36" s="174">
        <f t="shared" si="1"/>
        <v>1.4849635788333331</v>
      </c>
      <c r="F36" s="174">
        <f t="shared" si="2"/>
        <v>2.2051168304615008</v>
      </c>
      <c r="G36" s="174">
        <f>AVERAGE($C$7:C36)</f>
        <v>0.78031168676666651</v>
      </c>
      <c r="H36" s="174">
        <f t="shared" si="3"/>
        <v>0.60888632850464031</v>
      </c>
      <c r="I36" s="174"/>
      <c r="J36" s="174">
        <f t="shared" si="0"/>
        <v>37.503124678546932</v>
      </c>
      <c r="K36" s="178">
        <f>J36-'ICF SLR Module (1)'!J36</f>
        <v>-8.5813057010852845E-3</v>
      </c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</row>
    <row r="37" spans="1:31" x14ac:dyDescent="0.25">
      <c r="A37" s="168"/>
      <c r="B37" s="168">
        <v>2100</v>
      </c>
      <c r="C37" s="174">
        <f>HLOOKUP(B37,'CO2 and Temp Alt 2 Alt 3'!$J$1:$DP$5,5,FALSE)</f>
        <v>1.3476392049999999</v>
      </c>
      <c r="D37" s="174"/>
      <c r="E37" s="174">
        <f>AVERAGE(C31:C36)</f>
        <v>1.4600921521666665</v>
      </c>
      <c r="F37" s="174">
        <f>E37*E37</f>
        <v>2.1318690928186883</v>
      </c>
      <c r="G37" s="174">
        <f>AVERAGE($C$7:C37)</f>
        <v>0.79861257445161282</v>
      </c>
      <c r="H37" s="174">
        <f>G37*G37</f>
        <v>0.63778204407223282</v>
      </c>
      <c r="I37" s="174"/>
      <c r="J37" s="174">
        <f>(SUMPRODUCT(E37:H37,$E$4:$H$4)+$D$4)*100</f>
        <v>38.787960981373274</v>
      </c>
      <c r="K37" s="178">
        <f>J37-'ICF SLR Module (1)'!J37</f>
        <v>-9.4730941557017445E-3</v>
      </c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</row>
    <row r="38" spans="1:31" x14ac:dyDescent="0.25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</row>
    <row r="39" spans="1:31" x14ac:dyDescent="0.25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</row>
    <row r="40" spans="1:31" x14ac:dyDescent="0.25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</row>
    <row r="41" spans="1:31" x14ac:dyDescent="0.25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</row>
    <row r="42" spans="1:31" x14ac:dyDescent="0.25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62F2A-F16A-4899-960E-8207807F830D}">
  <sheetPr codeName="Sheet12">
    <tabColor rgb="FF002060"/>
  </sheetPr>
  <dimension ref="A1:AE42"/>
  <sheetViews>
    <sheetView zoomScale="40" workbookViewId="0"/>
  </sheetViews>
  <sheetFormatPr defaultRowHeight="15" x14ac:dyDescent="0.25"/>
  <sheetData>
    <row r="1" spans="1:31" ht="15.75" x14ac:dyDescent="0.25">
      <c r="A1" s="168"/>
      <c r="B1" s="169" t="s">
        <v>11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</row>
    <row r="2" spans="1:31" x14ac:dyDescent="0.25">
      <c r="A2" s="168"/>
      <c r="B2" s="168"/>
      <c r="C2" s="168" t="s">
        <v>141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</row>
    <row r="3" spans="1:31" x14ac:dyDescent="0.25">
      <c r="A3" s="168"/>
      <c r="B3" s="168"/>
      <c r="C3" s="168"/>
      <c r="D3" s="106" t="s">
        <v>115</v>
      </c>
      <c r="E3" s="107" t="s">
        <v>116</v>
      </c>
      <c r="F3" s="107" t="s">
        <v>117</v>
      </c>
      <c r="G3" s="107" t="s">
        <v>118</v>
      </c>
      <c r="H3" s="107" t="s">
        <v>119</v>
      </c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</row>
    <row r="4" spans="1:31" x14ac:dyDescent="0.25">
      <c r="A4" s="168"/>
      <c r="B4" s="168"/>
      <c r="C4" s="168"/>
      <c r="D4" s="106">
        <f>VLOOKUP($B$1,'ICF SLR Lookup'!$A$5:$F$7,2,FALSE)</f>
        <v>5.3476672985517185E-2</v>
      </c>
      <c r="E4" s="106">
        <f>VLOOKUP($B$1,'ICF SLR Lookup'!$A$5:$F$7,3,FALSE)</f>
        <v>0</v>
      </c>
      <c r="F4" s="106">
        <f>VLOOKUP($B$1,'ICF SLR Lookup'!$A$5:$F$7,4,FALSE)</f>
        <v>0</v>
      </c>
      <c r="G4" s="106">
        <f>VLOOKUP($B$1,'ICF SLR Lookup'!$A$5:$F$7,5,FALSE)</f>
        <v>0.12875236669567175</v>
      </c>
      <c r="H4" s="106">
        <f>VLOOKUP($B$1,'ICF SLR Lookup'!$A$5:$F$7,6,FALSE)</f>
        <v>0.36310159551688348</v>
      </c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</row>
    <row r="5" spans="1:31" x14ac:dyDescent="0.2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</row>
    <row r="6" spans="1:31" x14ac:dyDescent="0.25">
      <c r="A6" s="168"/>
      <c r="B6" s="170"/>
      <c r="C6" s="171" t="s">
        <v>142</v>
      </c>
      <c r="D6" s="171" t="s">
        <v>143</v>
      </c>
      <c r="E6" s="171" t="s">
        <v>116</v>
      </c>
      <c r="F6" s="171" t="s">
        <v>117</v>
      </c>
      <c r="G6" s="171" t="s">
        <v>118</v>
      </c>
      <c r="H6" s="171" t="s">
        <v>119</v>
      </c>
      <c r="I6" s="168"/>
      <c r="J6" s="172" t="s">
        <v>144</v>
      </c>
      <c r="K6" s="173" t="s">
        <v>148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</row>
    <row r="7" spans="1:31" x14ac:dyDescent="0.25">
      <c r="A7" s="168"/>
      <c r="B7" s="168">
        <v>1950</v>
      </c>
      <c r="C7" s="174">
        <v>-0.5</v>
      </c>
      <c r="D7" s="175"/>
      <c r="E7" s="175"/>
      <c r="F7" s="175"/>
      <c r="G7" s="175"/>
      <c r="H7" s="175"/>
      <c r="I7" s="174"/>
      <c r="J7" s="174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</row>
    <row r="8" spans="1:31" x14ac:dyDescent="0.25">
      <c r="A8" s="168"/>
      <c r="B8" s="168">
        <v>1955</v>
      </c>
      <c r="C8" s="174">
        <v>-0.5</v>
      </c>
      <c r="D8" s="175"/>
      <c r="E8" s="175"/>
      <c r="F8" s="175"/>
      <c r="G8" s="175"/>
      <c r="H8" s="175"/>
      <c r="I8" s="174"/>
      <c r="J8" s="174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</row>
    <row r="9" spans="1:31" x14ac:dyDescent="0.25">
      <c r="A9" s="168"/>
      <c r="B9" s="168">
        <v>1960</v>
      </c>
      <c r="C9" s="174">
        <v>-0.7</v>
      </c>
      <c r="D9" s="175"/>
      <c r="E9" s="175"/>
      <c r="F9" s="175"/>
      <c r="G9" s="175"/>
      <c r="H9" s="175"/>
      <c r="I9" s="174"/>
      <c r="J9" s="174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</row>
    <row r="10" spans="1:31" x14ac:dyDescent="0.25">
      <c r="A10" s="168"/>
      <c r="B10" s="168">
        <v>1965</v>
      </c>
      <c r="C10" s="174">
        <v>-0.5</v>
      </c>
      <c r="D10" s="175"/>
      <c r="E10" s="175"/>
      <c r="F10" s="175"/>
      <c r="G10" s="175"/>
      <c r="H10" s="175"/>
      <c r="I10" s="174"/>
      <c r="J10" s="174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</row>
    <row r="11" spans="1:31" x14ac:dyDescent="0.25">
      <c r="A11" s="168"/>
      <c r="B11" s="168">
        <v>1970</v>
      </c>
      <c r="C11" s="174">
        <v>-0.5</v>
      </c>
      <c r="D11" s="175"/>
      <c r="E11" s="175"/>
      <c r="F11" s="175"/>
      <c r="G11" s="175"/>
      <c r="H11" s="175"/>
      <c r="I11" s="174"/>
      <c r="J11" s="174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</row>
    <row r="12" spans="1:31" x14ac:dyDescent="0.25">
      <c r="A12" s="168"/>
      <c r="B12" s="168">
        <v>1975</v>
      </c>
      <c r="C12" s="174">
        <v>-0.5</v>
      </c>
      <c r="D12" s="175"/>
      <c r="E12" s="175"/>
      <c r="F12" s="175"/>
      <c r="G12" s="175"/>
      <c r="H12" s="175"/>
      <c r="I12" s="174"/>
      <c r="J12" s="174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</row>
    <row r="13" spans="1:31" x14ac:dyDescent="0.25">
      <c r="A13" s="168"/>
      <c r="B13" s="168">
        <v>1980</v>
      </c>
      <c r="C13" s="174">
        <v>-0.5</v>
      </c>
      <c r="D13" s="174"/>
      <c r="E13" s="174"/>
      <c r="F13" s="174"/>
      <c r="G13" s="174"/>
      <c r="H13" s="174"/>
      <c r="I13" s="174"/>
      <c r="J13" s="174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</row>
    <row r="14" spans="1:31" x14ac:dyDescent="0.25">
      <c r="A14" s="168"/>
      <c r="B14" s="168">
        <v>1985</v>
      </c>
      <c r="C14" s="174">
        <v>-0.2</v>
      </c>
      <c r="D14" s="175"/>
      <c r="E14" s="174"/>
      <c r="F14" s="174"/>
      <c r="G14" s="174"/>
      <c r="H14" s="174"/>
      <c r="I14" s="174"/>
      <c r="J14" s="174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</row>
    <row r="15" spans="1:31" x14ac:dyDescent="0.25">
      <c r="A15" s="168"/>
      <c r="B15" s="168">
        <v>1990</v>
      </c>
      <c r="C15" s="174">
        <f>HLOOKUP(B15,'CO2 and Temp Alt 2 Alt 3'!$J$1:$DP$25,25,FALSE)</f>
        <v>0.57380192500000005</v>
      </c>
      <c r="D15" s="174"/>
      <c r="E15" s="174">
        <f>AVERAGE(C9:C14)</f>
        <v>-0.48333333333333339</v>
      </c>
      <c r="F15" s="174">
        <f>E15*E15</f>
        <v>0.23361111111111116</v>
      </c>
      <c r="G15" s="174">
        <f>AVERAGE($C$7:C15)</f>
        <v>-0.3695775638888889</v>
      </c>
      <c r="H15" s="174">
        <f>G15*G15</f>
        <v>0.13658757573004576</v>
      </c>
      <c r="I15" s="174"/>
      <c r="J15" s="174">
        <f>(SUMPRODUCT(E15:H15,$E$4:$H$4)+$D$4)*100</f>
        <v>5.5487853632564681</v>
      </c>
      <c r="K15" s="177">
        <f>J15-'ICF SLR Module (1)'!J15</f>
        <v>0</v>
      </c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</row>
    <row r="16" spans="1:31" x14ac:dyDescent="0.25">
      <c r="A16" s="168"/>
      <c r="B16" s="168">
        <v>1995</v>
      </c>
      <c r="C16" s="174">
        <f>HLOOKUP(B16,'CO2 and Temp Alt 2 Alt 3'!$J$1:$DP$25,25,FALSE)</f>
        <v>0.47903165399999997</v>
      </c>
      <c r="D16" s="174"/>
      <c r="E16" s="174">
        <f>AVERAGE(C10:C15)</f>
        <v>-0.2710330125</v>
      </c>
      <c r="F16" s="174">
        <f>E16*E16</f>
        <v>7.3458893864825153E-2</v>
      </c>
      <c r="G16" s="174">
        <f>AVERAGE($C$7:C16)</f>
        <v>-0.28471664210000003</v>
      </c>
      <c r="H16" s="174">
        <f>G16*G16</f>
        <v>8.1063566288699512E-2</v>
      </c>
      <c r="I16" s="174"/>
      <c r="J16" s="174">
        <f t="shared" ref="J16:J36" si="0">(SUMPRODUCT(E16:H16,$E$4:$H$4)+$D$4)*100</f>
        <v>4.6253041735213092</v>
      </c>
      <c r="K16" s="177">
        <f>J16-'ICF SLR Module (1)'!J16</f>
        <v>0</v>
      </c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</row>
    <row r="17" spans="1:31" x14ac:dyDescent="0.25">
      <c r="A17" s="168"/>
      <c r="B17" s="168">
        <v>2000</v>
      </c>
      <c r="C17" s="174">
        <f>HLOOKUP(B17,'CO2 and Temp Alt 2 Alt 3'!$J$1:$DP$25,25,FALSE)</f>
        <v>0.69519793399999996</v>
      </c>
      <c r="D17" s="174"/>
      <c r="E17" s="174">
        <f>AVERAGE(C11:C16)</f>
        <v>-0.10786107016666668</v>
      </c>
      <c r="F17" s="174">
        <f>E17*E17</f>
        <v>1.1634010457498593E-2</v>
      </c>
      <c r="G17" s="174">
        <f>AVERAGE($C$7:C17)</f>
        <v>-0.19563349881818184</v>
      </c>
      <c r="H17" s="174">
        <f>G17*G17</f>
        <v>3.8272465859843556E-2</v>
      </c>
      <c r="I17" s="174"/>
      <c r="J17" s="174">
        <f t="shared" si="0"/>
        <v>4.2185190425796018</v>
      </c>
      <c r="K17" s="177">
        <f>J17-'ICF SLR Module (1)'!J17</f>
        <v>0</v>
      </c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</row>
    <row r="18" spans="1:31" x14ac:dyDescent="0.25">
      <c r="A18" s="168"/>
      <c r="B18" s="168">
        <v>2005</v>
      </c>
      <c r="C18" s="174">
        <f>HLOOKUP(B18,'CO2 and Temp Alt 2 Alt 3'!$J$1:$DP$25,25,FALSE)</f>
        <v>0.78674854800000005</v>
      </c>
      <c r="D18" s="174"/>
      <c r="E18" s="174">
        <f>AVERAGE(C12:C17)</f>
        <v>9.13385855E-2</v>
      </c>
      <c r="F18" s="174">
        <f>E18*E18</f>
        <v>8.34273720114081E-3</v>
      </c>
      <c r="G18" s="174">
        <f>AVERAGE($C$7:C18)</f>
        <v>-0.11376832825000004</v>
      </c>
      <c r="H18" s="174">
        <f>G18*G18</f>
        <v>1.2943232512799756E-2</v>
      </c>
      <c r="I18" s="174"/>
      <c r="J18" s="174">
        <f t="shared" si="0"/>
        <v>4.3528439844863227</v>
      </c>
      <c r="K18" s="177">
        <f>J18-'ICF SLR Module (1)'!J18</f>
        <v>0</v>
      </c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</row>
    <row r="19" spans="1:31" x14ac:dyDescent="0.25">
      <c r="A19" s="168"/>
      <c r="B19" s="168">
        <v>2010</v>
      </c>
      <c r="C19" s="174">
        <f>HLOOKUP(B19,'CO2 and Temp Alt 2 Alt 3'!$J$1:$DP$25,25,FALSE)</f>
        <v>0.87702149900000004</v>
      </c>
      <c r="D19" s="174"/>
      <c r="E19" s="174">
        <f>AVERAGE(C13:C18)</f>
        <v>0.30579667683333334</v>
      </c>
      <c r="F19" s="174">
        <f>E19*E19</f>
        <v>9.3511607562310112E-2</v>
      </c>
      <c r="G19" s="174">
        <f>AVERAGE($C$7:C19)</f>
        <v>-3.7553726153846181E-2</v>
      </c>
      <c r="H19" s="174">
        <f>G19*G19</f>
        <v>1.4102823480380707E-3</v>
      </c>
      <c r="I19" s="174"/>
      <c r="J19" s="174">
        <f t="shared" si="0"/>
        <v>4.9153617635670264</v>
      </c>
      <c r="K19" s="177">
        <f>J19-'ICF SLR Module (1)'!J19</f>
        <v>0</v>
      </c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</row>
    <row r="20" spans="1:31" x14ac:dyDescent="0.25">
      <c r="A20" s="168"/>
      <c r="B20" s="168">
        <v>2015</v>
      </c>
      <c r="C20" s="174">
        <f>HLOOKUP(B20,'CO2 and Temp Alt 2 Alt 3'!$J$1:$DP$25,25,FALSE)</f>
        <v>1.001823785</v>
      </c>
      <c r="D20" s="174"/>
      <c r="E20" s="174">
        <f t="shared" ref="E20:E36" si="1">AVERAGE(C14:C19)</f>
        <v>0.53530025999999997</v>
      </c>
      <c r="F20" s="174">
        <f t="shared" ref="F20:F36" si="2">E20*E20</f>
        <v>0.28654636835606756</v>
      </c>
      <c r="G20" s="174">
        <f>AVERAGE($C$7:C20)</f>
        <v>3.6687524642857121E-2</v>
      </c>
      <c r="H20" s="174">
        <f t="shared" ref="H20:H36" si="3">G20*G20</f>
        <v>1.3459744644202486E-3</v>
      </c>
      <c r="I20" s="174"/>
      <c r="J20" s="174">
        <f t="shared" si="0"/>
        <v>5.868900408704679</v>
      </c>
      <c r="K20" s="177">
        <f>J20-'ICF SLR Module (1)'!J20</f>
        <v>0</v>
      </c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</row>
    <row r="21" spans="1:31" x14ac:dyDescent="0.25">
      <c r="A21" s="168"/>
      <c r="B21" s="168">
        <v>2020</v>
      </c>
      <c r="C21" s="174">
        <f>HLOOKUP(B21,'CO2 and Temp Alt 2 Alt 3'!$J$1:$DP$25,25,FALSE)</f>
        <v>1.0771690169999999</v>
      </c>
      <c r="D21" s="174"/>
      <c r="E21" s="174">
        <f t="shared" si="1"/>
        <v>0.7356042241666666</v>
      </c>
      <c r="F21" s="174">
        <f t="shared" si="2"/>
        <v>0.54111357461184351</v>
      </c>
      <c r="G21" s="174">
        <f>AVERAGE($C$7:C21)</f>
        <v>0.10605295746666664</v>
      </c>
      <c r="H21" s="174">
        <f t="shared" si="3"/>
        <v>1.1247229787426604E-2</v>
      </c>
      <c r="I21" s="174"/>
      <c r="J21" s="174">
        <f t="shared" si="0"/>
        <v>7.1215129335385541</v>
      </c>
      <c r="K21" s="177">
        <f>J21-'ICF SLR Module (1)'!J21</f>
        <v>0</v>
      </c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</row>
    <row r="22" spans="1:31" x14ac:dyDescent="0.25">
      <c r="A22" s="168"/>
      <c r="B22" s="168">
        <v>2025</v>
      </c>
      <c r="C22" s="174">
        <f>HLOOKUP(B22,'CO2 and Temp Alt 2 Alt 3'!$J$1:$DP$25,25,FALSE)</f>
        <v>1.2087242929999999</v>
      </c>
      <c r="D22" s="174"/>
      <c r="E22" s="174">
        <f t="shared" si="1"/>
        <v>0.81949873950000007</v>
      </c>
      <c r="F22" s="174">
        <f t="shared" si="2"/>
        <v>0.67157818404208902</v>
      </c>
      <c r="G22" s="174">
        <f>AVERAGE($C$7:C22)</f>
        <v>0.17496991593749997</v>
      </c>
      <c r="H22" s="174">
        <f t="shared" si="3"/>
        <v>3.0614471483175806E-2</v>
      </c>
      <c r="I22" s="174"/>
      <c r="J22" s="174">
        <f t="shared" si="0"/>
        <v>8.7120627204460312</v>
      </c>
      <c r="K22" s="177">
        <f>J22-'ICF SLR Module (1)'!J22</f>
        <v>0</v>
      </c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</row>
    <row r="23" spans="1:31" x14ac:dyDescent="0.25">
      <c r="A23" s="168"/>
      <c r="B23" s="168">
        <v>2030</v>
      </c>
      <c r="C23" s="174">
        <f>HLOOKUP(B23,'CO2 and Temp Alt 2 Alt 3'!$J$1:$DP$25,25,FALSE)</f>
        <v>1.298932985</v>
      </c>
      <c r="D23" s="174"/>
      <c r="E23" s="174">
        <f t="shared" si="1"/>
        <v>0.94111417933333341</v>
      </c>
      <c r="F23" s="174">
        <f t="shared" si="2"/>
        <v>0.88569589854225361</v>
      </c>
      <c r="G23" s="174">
        <f>AVERAGE($C$7:C23)</f>
        <v>0.24108539058823528</v>
      </c>
      <c r="H23" s="174">
        <f t="shared" si="3"/>
        <v>5.8122165555081963E-2</v>
      </c>
      <c r="I23" s="174"/>
      <c r="J23" s="174">
        <f t="shared" si="0"/>
        <v>10.562123864744962</v>
      </c>
      <c r="K23" s="177">
        <f>J23-'ICF SLR Module (1)'!J23</f>
        <v>-4.2930024347320739E-4</v>
      </c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</row>
    <row r="24" spans="1:31" x14ac:dyDescent="0.25">
      <c r="A24" s="168"/>
      <c r="B24" s="168">
        <v>2035</v>
      </c>
      <c r="C24" s="174">
        <f>HLOOKUP(B24,'CO2 and Temp Alt 2 Alt 3'!$J$1:$DP$25,25,FALSE)</f>
        <v>1.396905844</v>
      </c>
      <c r="D24" s="174"/>
      <c r="E24" s="174">
        <f t="shared" si="1"/>
        <v>1.0417366878333334</v>
      </c>
      <c r="F24" s="174">
        <f t="shared" si="2"/>
        <v>1.0852153267779638</v>
      </c>
      <c r="G24" s="174">
        <f>AVERAGE($C$7:C24)</f>
        <v>0.30529763799999998</v>
      </c>
      <c r="H24" s="174">
        <f t="shared" si="3"/>
        <v>9.3206647768379031E-2</v>
      </c>
      <c r="I24" s="174"/>
      <c r="J24" s="174">
        <f t="shared" si="0"/>
        <v>12.662794894209423</v>
      </c>
      <c r="K24" s="177">
        <f>J24-'ICF SLR Module (1)'!J24</f>
        <v>-1.7714758176197165E-3</v>
      </c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</row>
    <row r="25" spans="1:31" x14ac:dyDescent="0.25">
      <c r="A25" s="168"/>
      <c r="B25" s="168">
        <v>2040</v>
      </c>
      <c r="C25" s="174">
        <f>HLOOKUP(B25,'CO2 and Temp Alt 2 Alt 3'!$J$1:$DP$25,25,FALSE)</f>
        <v>1.472273274</v>
      </c>
      <c r="D25" s="174"/>
      <c r="E25" s="174">
        <f t="shared" si="1"/>
        <v>1.1434295704999999</v>
      </c>
      <c r="F25" s="174">
        <f t="shared" si="2"/>
        <v>1.3074311826938143</v>
      </c>
      <c r="G25" s="174">
        <f>AVERAGE($C$7:C25)</f>
        <v>0.36671740831578942</v>
      </c>
      <c r="H25" s="174">
        <f t="shared" si="3"/>
        <v>0.1344816575618494</v>
      </c>
      <c r="I25" s="174"/>
      <c r="J25" s="174">
        <f t="shared" si="0"/>
        <v>14.952291164314074</v>
      </c>
      <c r="K25" s="177">
        <f>J25-'ICF SLR Module (1)'!J25</f>
        <v>-3.863446574003504E-3</v>
      </c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</row>
    <row r="26" spans="1:31" x14ac:dyDescent="0.25">
      <c r="A26" s="168"/>
      <c r="B26" s="168">
        <v>2045</v>
      </c>
      <c r="C26" s="174">
        <f>HLOOKUP(B26,'CO2 and Temp Alt 2 Alt 3'!$J$1:$DP$25,25,FALSE)</f>
        <v>1.5070207929999999</v>
      </c>
      <c r="D26" s="174"/>
      <c r="E26" s="174">
        <f t="shared" si="1"/>
        <v>1.2426381996666667</v>
      </c>
      <c r="F26" s="174">
        <f t="shared" si="2"/>
        <v>1.5441496952708145</v>
      </c>
      <c r="G26" s="174">
        <f>AVERAGE($C$7:C26)</f>
        <v>0.42373257754999993</v>
      </c>
      <c r="H26" s="174">
        <f t="shared" si="3"/>
        <v>0.1795492972771667</v>
      </c>
      <c r="I26" s="174"/>
      <c r="J26" s="174">
        <f t="shared" si="0"/>
        <v>17.322788150641138</v>
      </c>
      <c r="K26" s="177">
        <f>J26-'ICF SLR Module (1)'!J26</f>
        <v>-5.9829168505665109E-3</v>
      </c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</row>
    <row r="27" spans="1:31" x14ac:dyDescent="0.25">
      <c r="A27" s="168"/>
      <c r="B27" s="168">
        <v>2050</v>
      </c>
      <c r="C27" s="174">
        <f>HLOOKUP(B27,'CO2 and Temp Alt 2 Alt 3'!$J$1:$DP$25,25,FALSE)</f>
        <v>1.5416143680000001</v>
      </c>
      <c r="D27" s="174"/>
      <c r="E27" s="174">
        <f t="shared" si="1"/>
        <v>1.3268377009999999</v>
      </c>
      <c r="F27" s="174">
        <f t="shared" si="2"/>
        <v>1.7604982847949651</v>
      </c>
      <c r="G27" s="174">
        <f>AVERAGE($C$7:C27)</f>
        <v>0.47696504376190468</v>
      </c>
      <c r="H27" s="174">
        <f t="shared" si="3"/>
        <v>0.22749565297079566</v>
      </c>
      <c r="I27" s="174"/>
      <c r="J27" s="174">
        <f t="shared" si="0"/>
        <v>19.749108576781822</v>
      </c>
      <c r="K27" s="177">
        <f>J27-'ICF SLR Module (1)'!J27</f>
        <v>-9.053145115128558E-3</v>
      </c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</row>
    <row r="28" spans="1:31" x14ac:dyDescent="0.25">
      <c r="A28" s="168"/>
      <c r="B28" s="168">
        <v>2055</v>
      </c>
      <c r="C28" s="174">
        <f>HLOOKUP(B28,'CO2 and Temp Alt 2 Alt 3'!$J$1:$DP$25,25,FALSE)</f>
        <v>1.5423072600000001</v>
      </c>
      <c r="D28" s="174"/>
      <c r="E28" s="174">
        <f t="shared" si="1"/>
        <v>1.4042452594999999</v>
      </c>
      <c r="F28" s="174">
        <f t="shared" si="2"/>
        <v>1.971904748828222</v>
      </c>
      <c r="G28" s="174">
        <f>AVERAGE($C$7:C28)</f>
        <v>0.52538968995454538</v>
      </c>
      <c r="H28" s="174">
        <f t="shared" si="3"/>
        <v>0.27603432631053332</v>
      </c>
      <c r="I28" s="174"/>
      <c r="J28" s="174">
        <f t="shared" si="0"/>
        <v>22.135034330545277</v>
      </c>
      <c r="K28" s="177">
        <f>J28-'ICF SLR Module (1)'!J28</f>
        <v>-1.2594130819447713E-2</v>
      </c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</row>
    <row r="29" spans="1:31" x14ac:dyDescent="0.25">
      <c r="A29" s="168"/>
      <c r="B29" s="168">
        <v>2060</v>
      </c>
      <c r="C29" s="174">
        <f>HLOOKUP(B29,'CO2 and Temp Alt 2 Alt 3'!$J$1:$DP$25,25,FALSE)</f>
        <v>1.548946226</v>
      </c>
      <c r="D29" s="174"/>
      <c r="E29" s="174">
        <f t="shared" si="1"/>
        <v>1.4598424206666667</v>
      </c>
      <c r="F29" s="174">
        <f t="shared" si="2"/>
        <v>2.1311398931779131</v>
      </c>
      <c r="G29" s="174">
        <f>AVERAGE($C$7:C29)</f>
        <v>0.56989214804347821</v>
      </c>
      <c r="H29" s="174">
        <f t="shared" si="3"/>
        <v>0.3247770604016097</v>
      </c>
      <c r="I29" s="174"/>
      <c r="J29" s="174">
        <f t="shared" si="0"/>
        <v>24.477870462650287</v>
      </c>
      <c r="K29" s="177">
        <f>J29-'ICF SLR Module (1)'!J29</f>
        <v>-1.6545662156719487E-2</v>
      </c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</row>
    <row r="30" spans="1:31" x14ac:dyDescent="0.25">
      <c r="A30" s="168"/>
      <c r="B30" s="168">
        <v>2065</v>
      </c>
      <c r="C30" s="174">
        <f>HLOOKUP(B30,'CO2 and Temp Alt 2 Alt 3'!$J$1:$DP$25,25,FALSE)</f>
        <v>1.5337391849999999</v>
      </c>
      <c r="D30" s="174"/>
      <c r="E30" s="174">
        <f t="shared" si="1"/>
        <v>1.5015112941666668</v>
      </c>
      <c r="F30" s="174">
        <f t="shared" si="2"/>
        <v>2.2545361665100589</v>
      </c>
      <c r="G30" s="174">
        <f>AVERAGE($C$7:C30)</f>
        <v>0.61005244124999991</v>
      </c>
      <c r="H30" s="174">
        <f t="shared" si="3"/>
        <v>0.37216398107508458</v>
      </c>
      <c r="I30" s="174"/>
      <c r="J30" s="174">
        <f t="shared" si="0"/>
        <v>26.715570392720533</v>
      </c>
      <c r="K30" s="177">
        <f>J30-'ICF SLR Module (1)'!J30</f>
        <v>-2.1476440084772008E-2</v>
      </c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</row>
    <row r="31" spans="1:31" x14ac:dyDescent="0.25">
      <c r="A31" s="168"/>
      <c r="B31" s="168">
        <v>2070</v>
      </c>
      <c r="C31" s="174">
        <f>HLOOKUP(B31,'CO2 and Temp Alt 2 Alt 3'!$J$1:$DP$25,25,FALSE)</f>
        <v>1.5305396790000001</v>
      </c>
      <c r="D31" s="174"/>
      <c r="E31" s="174">
        <f t="shared" si="1"/>
        <v>1.524316851</v>
      </c>
      <c r="F31" s="174">
        <f t="shared" si="2"/>
        <v>2.3235418622425561</v>
      </c>
      <c r="G31" s="174">
        <f>AVERAGE($C$7:C31)</f>
        <v>0.64687193075999982</v>
      </c>
      <c r="H31" s="174">
        <f t="shared" si="3"/>
        <v>0.41844329480517001</v>
      </c>
      <c r="I31" s="174"/>
      <c r="J31" s="174">
        <f t="shared" si="0"/>
        <v>28.870039299696472</v>
      </c>
      <c r="K31" s="177">
        <f>J31-'ICF SLR Module (1)'!J31</f>
        <v>-2.6714548235037938E-2</v>
      </c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</row>
    <row r="32" spans="1:31" x14ac:dyDescent="0.25">
      <c r="A32" s="168"/>
      <c r="B32" s="168">
        <v>2075</v>
      </c>
      <c r="C32" s="174">
        <f>HLOOKUP(B32,'CO2 and Temp Alt 2 Alt 3'!$J$1:$DP$25,25,FALSE)</f>
        <v>1.50137874</v>
      </c>
      <c r="D32" s="174"/>
      <c r="E32" s="174">
        <f t="shared" si="1"/>
        <v>1.5340279184999999</v>
      </c>
      <c r="F32" s="174">
        <f t="shared" si="2"/>
        <v>2.3532416547374422</v>
      </c>
      <c r="G32" s="174">
        <f>AVERAGE($C$7:C32)</f>
        <v>0.67973757726923068</v>
      </c>
      <c r="H32" s="174">
        <f t="shared" si="3"/>
        <v>0.46204317395184336</v>
      </c>
      <c r="I32" s="174"/>
      <c r="J32" s="174">
        <f t="shared" si="0"/>
        <v>30.87631084505119</v>
      </c>
      <c r="K32" s="177">
        <f>J32-'ICF SLR Module (1)'!J32</f>
        <v>-3.2407588570745105E-2</v>
      </c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</row>
    <row r="33" spans="1:31" x14ac:dyDescent="0.25">
      <c r="A33" s="168"/>
      <c r="B33" s="168">
        <v>2080</v>
      </c>
      <c r="C33" s="174">
        <f>HLOOKUP(B33,'CO2 and Temp Alt 2 Alt 3'!$J$1:$DP$25,25,FALSE)</f>
        <v>1.478128026</v>
      </c>
      <c r="D33" s="174"/>
      <c r="E33" s="174">
        <f t="shared" si="1"/>
        <v>1.5330875763333334</v>
      </c>
      <c r="F33" s="174">
        <f t="shared" si="2"/>
        <v>2.3503575167076143</v>
      </c>
      <c r="G33" s="174">
        <f>AVERAGE($C$7:C33)</f>
        <v>0.70930759388888875</v>
      </c>
      <c r="H33" s="174">
        <f t="shared" si="3"/>
        <v>0.5031172627484447</v>
      </c>
      <c r="I33" s="174"/>
      <c r="J33" s="174">
        <f t="shared" si="0"/>
        <v>32.748438524997134</v>
      </c>
      <c r="K33" s="177">
        <f>J33-'ICF SLR Module (1)'!J33</f>
        <v>-3.8580825531170149E-2</v>
      </c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</row>
    <row r="34" spans="1:31" x14ac:dyDescent="0.25">
      <c r="A34" s="168"/>
      <c r="B34" s="168">
        <v>2085</v>
      </c>
      <c r="C34" s="174">
        <f>HLOOKUP(B34,'CO2 and Temp Alt 2 Alt 3'!$J$1:$DP$25,25,FALSE)</f>
        <v>1.4443982909999999</v>
      </c>
      <c r="D34" s="174"/>
      <c r="E34" s="174">
        <f t="shared" si="1"/>
        <v>1.5225065193333334</v>
      </c>
      <c r="F34" s="174">
        <f t="shared" si="2"/>
        <v>2.3180261014125016</v>
      </c>
      <c r="G34" s="174">
        <f>AVERAGE($C$7:C34)</f>
        <v>0.73556083307142839</v>
      </c>
      <c r="H34" s="174">
        <f t="shared" si="3"/>
        <v>0.54104973914873378</v>
      </c>
      <c r="I34" s="174"/>
      <c r="J34" s="174">
        <f t="shared" si="0"/>
        <v>34.463789463100234</v>
      </c>
      <c r="K34" s="177">
        <f>J34-'ICF SLR Module (1)'!J34</f>
        <v>-4.5242179925665482E-2</v>
      </c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</row>
    <row r="35" spans="1:31" x14ac:dyDescent="0.25">
      <c r="A35" s="168"/>
      <c r="B35" s="168">
        <v>2090</v>
      </c>
      <c r="C35" s="174">
        <f>HLOOKUP(B35,'CO2 and Temp Alt 2 Alt 3'!$J$1:$DP$25,25,FALSE)</f>
        <v>1.408608152</v>
      </c>
      <c r="D35" s="174"/>
      <c r="E35" s="174">
        <f t="shared" si="1"/>
        <v>1.5061883578333335</v>
      </c>
      <c r="F35" s="174">
        <f t="shared" si="2"/>
        <v>2.2686033692726739</v>
      </c>
      <c r="G35" s="174">
        <f>AVERAGE($C$7:C35)</f>
        <v>0.75876936131034467</v>
      </c>
      <c r="H35" s="174">
        <f t="shared" si="3"/>
        <v>0.57573094366330835</v>
      </c>
      <c r="I35" s="174"/>
      <c r="J35" s="174">
        <f t="shared" si="0"/>
        <v>36.021884826297558</v>
      </c>
      <c r="K35" s="177">
        <f>J35-'ICF SLR Module (1)'!J35</f>
        <v>-5.1725720695401378E-2</v>
      </c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</row>
    <row r="36" spans="1:31" x14ac:dyDescent="0.25">
      <c r="A36" s="168"/>
      <c r="B36" s="168">
        <v>2095</v>
      </c>
      <c r="C36" s="174">
        <f>HLOOKUP(B36,'CO2 and Temp Alt 2 Alt 3'!$J$1:$DP$25,25,FALSE)</f>
        <v>1.3832902250000001</v>
      </c>
      <c r="D36" s="174"/>
      <c r="E36" s="174">
        <f t="shared" si="1"/>
        <v>1.4827986788333334</v>
      </c>
      <c r="F36" s="174">
        <f t="shared" si="2"/>
        <v>2.1986919219498788</v>
      </c>
      <c r="G36" s="174">
        <f>AVERAGE($C$7:C36)</f>
        <v>0.77958672343333313</v>
      </c>
      <c r="H36" s="174">
        <f t="shared" si="3"/>
        <v>0.60775545935352027</v>
      </c>
      <c r="I36" s="174"/>
      <c r="J36" s="174">
        <f t="shared" si="0"/>
        <v>37.452728564744255</v>
      </c>
      <c r="K36" s="177">
        <f>J36-'ICF SLR Module (1)'!J36</f>
        <v>-5.8977419503762007E-2</v>
      </c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</row>
    <row r="37" spans="1:31" x14ac:dyDescent="0.25">
      <c r="A37" s="168"/>
      <c r="B37" s="168">
        <v>2100</v>
      </c>
      <c r="C37" s="174">
        <f>HLOOKUP(B37,'CO2 and Temp Alt 2 Alt 3'!$J$1:$DP$25,25,FALSE)</f>
        <v>1.344670705</v>
      </c>
      <c r="D37" s="174"/>
      <c r="E37" s="174">
        <f>AVERAGE(C31:C36)</f>
        <v>1.4577238521666667</v>
      </c>
      <c r="F37" s="174">
        <f>E37*E37</f>
        <v>2.1249588291756258</v>
      </c>
      <c r="G37" s="174">
        <f>AVERAGE($C$7:C37)</f>
        <v>0.79781523896774176</v>
      </c>
      <c r="H37" s="174">
        <f>G37*G37</f>
        <v>0.63650915552915488</v>
      </c>
      <c r="I37" s="174"/>
      <c r="J37" s="174">
        <f>(SUMPRODUCT(E37:H37,$E$4:$H$4)+$D$4)*100</f>
        <v>38.731476312222711</v>
      </c>
      <c r="K37" s="177">
        <f>J37-'ICF SLR Module (1)'!J37</f>
        <v>-6.5957763306265349E-2</v>
      </c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</row>
    <row r="38" spans="1:31" x14ac:dyDescent="0.25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</row>
    <row r="39" spans="1:31" x14ac:dyDescent="0.25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</row>
    <row r="40" spans="1:31" x14ac:dyDescent="0.25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</row>
    <row r="41" spans="1:31" x14ac:dyDescent="0.25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</row>
    <row r="42" spans="1:31" x14ac:dyDescent="0.25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</sheetPr>
  <dimension ref="B1:X51"/>
  <sheetViews>
    <sheetView zoomScale="66" zoomScaleNormal="100" workbookViewId="0"/>
  </sheetViews>
  <sheetFormatPr defaultRowHeight="15" x14ac:dyDescent="0.25"/>
  <cols>
    <col min="2" max="2" width="21.42578125" customWidth="1"/>
    <col min="3" max="3" width="8.140625" bestFit="1" customWidth="1"/>
    <col min="5" max="5" width="9.5703125" bestFit="1" customWidth="1"/>
    <col min="6" max="6" width="12" customWidth="1"/>
    <col min="7" max="7" width="11.42578125" customWidth="1"/>
    <col min="8" max="8" width="11.5703125" customWidth="1"/>
    <col min="14" max="14" width="21" customWidth="1"/>
    <col min="15" max="17" width="9.5703125" customWidth="1"/>
    <col min="19" max="19" width="22.42578125" customWidth="1"/>
    <col min="20" max="20" width="9.85546875" bestFit="1" customWidth="1"/>
    <col min="21" max="21" width="9.85546875" customWidth="1"/>
    <col min="22" max="22" width="21.85546875" customWidth="1"/>
    <col min="23" max="23" width="18.42578125" customWidth="1"/>
    <col min="24" max="24" width="20.5703125" customWidth="1"/>
  </cols>
  <sheetData>
    <row r="1" spans="2:24" ht="15.75" thickBot="1" x14ac:dyDescent="0.3"/>
    <row r="2" spans="2:24" ht="14.45" customHeight="1" x14ac:dyDescent="0.25">
      <c r="B2" s="233" t="s">
        <v>32</v>
      </c>
      <c r="C2" s="234"/>
      <c r="D2" s="234"/>
      <c r="E2" s="234"/>
      <c r="F2" s="234"/>
      <c r="G2" s="234"/>
      <c r="H2" s="234"/>
      <c r="I2" s="234"/>
      <c r="J2" s="234"/>
      <c r="K2" s="234"/>
      <c r="L2" s="235"/>
      <c r="N2" s="236" t="s">
        <v>33</v>
      </c>
      <c r="O2" s="237"/>
      <c r="P2" s="237"/>
      <c r="Q2" s="238"/>
      <c r="S2" s="239" t="s">
        <v>34</v>
      </c>
      <c r="T2" s="240"/>
      <c r="U2" s="240"/>
      <c r="V2" s="240"/>
      <c r="W2" s="240"/>
      <c r="X2" s="241"/>
    </row>
    <row r="3" spans="2:24" ht="12.6" customHeight="1" x14ac:dyDescent="0.25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30"/>
      <c r="N3" s="242" t="s">
        <v>35</v>
      </c>
      <c r="O3" s="243"/>
      <c r="P3" s="243"/>
      <c r="Q3" s="244"/>
      <c r="S3" s="119"/>
      <c r="X3" s="121"/>
    </row>
    <row r="4" spans="2:24" ht="27" customHeight="1" thickBot="1" x14ac:dyDescent="0.3">
      <c r="B4" s="14"/>
      <c r="L4" s="15"/>
      <c r="N4" s="18"/>
      <c r="O4" s="19">
        <v>2040</v>
      </c>
      <c r="P4" s="19">
        <v>2060</v>
      </c>
      <c r="Q4" s="20">
        <v>2100</v>
      </c>
      <c r="S4" s="245" t="s">
        <v>36</v>
      </c>
      <c r="T4" s="246"/>
      <c r="U4" s="246"/>
      <c r="V4" s="246"/>
      <c r="W4" s="246"/>
      <c r="X4" s="247"/>
    </row>
    <row r="5" spans="2:24" ht="32.25" customHeight="1" thickBot="1" x14ac:dyDescent="0.3">
      <c r="B5" s="16"/>
      <c r="C5" s="229" t="s">
        <v>37</v>
      </c>
      <c r="D5" s="229"/>
      <c r="E5" s="229"/>
      <c r="F5" s="229" t="s">
        <v>38</v>
      </c>
      <c r="G5" s="229"/>
      <c r="H5" s="229"/>
      <c r="I5" s="229" t="s">
        <v>39</v>
      </c>
      <c r="J5" s="229"/>
      <c r="K5" s="229"/>
      <c r="L5" s="17"/>
      <c r="N5" s="30"/>
      <c r="O5" s="167">
        <f>Interface!$Q$9</f>
        <v>3.05</v>
      </c>
      <c r="P5" s="167">
        <f>Interface!$Q$9</f>
        <v>3.05</v>
      </c>
      <c r="Q5" s="167">
        <f>Interface!$Q$9</f>
        <v>3.05</v>
      </c>
      <c r="S5" s="119"/>
      <c r="T5" s="120"/>
      <c r="U5" s="120"/>
      <c r="V5" s="120"/>
      <c r="W5" s="120"/>
      <c r="X5" s="121"/>
    </row>
    <row r="6" spans="2:24" ht="39" thickBot="1" x14ac:dyDescent="0.3">
      <c r="B6" s="14"/>
      <c r="C6" s="25">
        <v>2040</v>
      </c>
      <c r="D6" s="26">
        <v>2060</v>
      </c>
      <c r="E6" s="27">
        <v>2100</v>
      </c>
      <c r="F6" s="26">
        <v>2040</v>
      </c>
      <c r="G6" s="26">
        <v>2060</v>
      </c>
      <c r="H6" s="26">
        <v>2100</v>
      </c>
      <c r="I6" s="28">
        <v>2040</v>
      </c>
      <c r="J6" s="26">
        <v>2060</v>
      </c>
      <c r="K6" s="29">
        <v>2100</v>
      </c>
      <c r="L6" s="15"/>
      <c r="N6" s="222" t="s">
        <v>40</v>
      </c>
      <c r="O6" s="223"/>
      <c r="P6" s="223"/>
      <c r="Q6" s="224"/>
      <c r="S6" s="21" t="s">
        <v>41</v>
      </c>
      <c r="T6" s="131" t="s">
        <v>42</v>
      </c>
      <c r="U6" s="131" t="s">
        <v>42</v>
      </c>
      <c r="V6" s="131" t="s">
        <v>43</v>
      </c>
      <c r="W6" s="131" t="s">
        <v>44</v>
      </c>
      <c r="X6" s="132" t="s">
        <v>45</v>
      </c>
    </row>
    <row r="7" spans="2:24" ht="15.75" x14ac:dyDescent="0.3">
      <c r="B7" s="34" t="s">
        <v>46</v>
      </c>
      <c r="C7" s="180">
        <f>_xlfn.XLOOKUP(C$6,'CO2 and Temp Alt 0 Alt 1'!$J$1:$DP$1,'CO2 and Temp Alt 0 Alt 1'!$J$4:$DP$4,FALSE)</f>
        <v>450.2921116</v>
      </c>
      <c r="D7" s="180">
        <f>_xlfn.XLOOKUP(D$6,'CO2 and Temp Alt 0 Alt 1'!$J$1:$DP$1,'CO2 and Temp Alt 0 Alt 1'!$J$4:$DP$4,FALSE)</f>
        <v>458.6428664</v>
      </c>
      <c r="E7" s="180">
        <f>_xlfn.XLOOKUP(E$6,'CO2 and Temp Alt 0 Alt 1'!$J$1:$DP$1,'CO2 and Temp Alt 0 Alt 1'!$J$4:$DP$4,FALSE)</f>
        <v>422.33485610000002</v>
      </c>
      <c r="F7" s="181">
        <f>_xlfn.XLOOKUP(F$6,'CO2 and Temp Alt 0 Alt 1'!$J$1:$DP$1,'CO2 and Temp Alt 0 Alt 1'!$J$5:$DP$5,FALSE)</f>
        <v>1.473221374</v>
      </c>
      <c r="G7" s="181">
        <f>_xlfn.XLOOKUP(G$6,'CO2 and Temp Alt 0 Alt 1'!$J$1:$DP$1,'CO2 and Temp Alt 0 Alt 1'!$J$5:$DP$5,FALSE)</f>
        <v>1.550529426</v>
      </c>
      <c r="H7" s="181">
        <f>_xlfn.XLOOKUP(H$6,'CO2 and Temp Alt 0 Alt 1'!$J$1:$DP$1,'CO2 and Temp Alt 0 Alt 1'!$J$5:$DP$5,FALSE)</f>
        <v>1.348080905</v>
      </c>
      <c r="I7" s="182">
        <f>VLOOKUP(I$6,'ICF SLR Module (1)'!$B$7:$J$37,9,FALSE)</f>
        <v>14.956154610888078</v>
      </c>
      <c r="J7" s="183">
        <f>VLOOKUP(J$6,'ICF SLR Module (1)'!$B$7:$J$37,9,FALSE)</f>
        <v>24.494416124807007</v>
      </c>
      <c r="K7" s="184">
        <f>VLOOKUP(K$6,'ICF SLR Module (1)'!$B$7:$J$37,9,FALSE)</f>
        <v>38.797434075528976</v>
      </c>
      <c r="L7" s="15"/>
      <c r="N7" s="42" t="str">
        <f t="shared" ref="N7:N16" si="0">B7</f>
        <v>Alt. 0 (No Action)</v>
      </c>
      <c r="O7" s="45">
        <f>F7</f>
        <v>1.473221374</v>
      </c>
      <c r="P7" s="45">
        <f t="shared" ref="P7:Q7" si="1">G7</f>
        <v>1.550529426</v>
      </c>
      <c r="Q7" s="45">
        <f t="shared" si="1"/>
        <v>1.348080905</v>
      </c>
      <c r="S7" s="31" t="str">
        <f t="shared" ref="S7:S16" si="2">B7</f>
        <v>Alt. 0 (No Action)</v>
      </c>
      <c r="T7" s="32">
        <f>[1]Tables!C10</f>
        <v>70600</v>
      </c>
      <c r="U7" s="32">
        <v>85900</v>
      </c>
      <c r="V7" s="32">
        <f>[1]Tables!D10</f>
        <v>0</v>
      </c>
      <c r="W7" s="32">
        <f>[1]Tables!E10</f>
        <v>0</v>
      </c>
      <c r="X7" s="32">
        <f>[1]Tables!F10</f>
        <v>0</v>
      </c>
    </row>
    <row r="8" spans="2:24" ht="15.75" x14ac:dyDescent="0.3">
      <c r="B8" s="34" t="s">
        <v>47</v>
      </c>
      <c r="C8" s="180">
        <f>_xlfn.XLOOKUP(C$6,'CO2 and Temp Alt 0 Alt 1'!$J$1:$DP$1,'CO2 and Temp Alt 0 Alt 1'!$J$24:$DP$24,FALSE)</f>
        <v>450.28133589999999</v>
      </c>
      <c r="D8" s="180">
        <f>_xlfn.XLOOKUP(D$6,'CO2 and Temp Alt 0 Alt 1'!$J$1:$DP$1,'CO2 and Temp Alt 0 Alt 1'!$J$24:$DP$24,FALSE)</f>
        <v>458.62692279999999</v>
      </c>
      <c r="E8" s="180">
        <f>_xlfn.XLOOKUP(E$6,'CO2 and Temp Alt 0 Alt 1'!$J$1:$DP$1,'CO2 and Temp Alt 0 Alt 1'!$J$24:$DP$24,FALSE)</f>
        <v>422.3175746</v>
      </c>
      <c r="F8" s="181">
        <f>_xlfn.XLOOKUP(F$6,'CO2 and Temp Alt 0 Alt 1'!$J$1:$DP$1,'CO2 and Temp Alt 0 Alt 1'!$J$25:$DP$25,FALSE)</f>
        <v>1.473131374</v>
      </c>
      <c r="G8" s="181">
        <f>_xlfn.XLOOKUP(G$6,'CO2 and Temp Alt 0 Alt 1'!$J$1:$DP$1,'CO2 and Temp Alt 0 Alt 1'!$J$25:$DP$25,FALSE)</f>
        <v>1.5504394260000001</v>
      </c>
      <c r="H8" s="181">
        <f>_xlfn.XLOOKUP(H$6,'CO2 and Temp Alt 0 Alt 1'!$J$1:$DP$1,'CO2 and Temp Alt 0 Alt 1'!$J$25:$DP$25,FALSE)</f>
        <v>1.347980905</v>
      </c>
      <c r="I8" s="185">
        <f>VLOOKUP(I$6,'ICF SLR Module (2)'!$B$7:$J$37,9,FALSE)</f>
        <v>14.955669224546353</v>
      </c>
      <c r="J8" s="186">
        <f>VLOOKUP(J$6,'ICF SLR Module (2)'!$B$7:$J$37,9,FALSE)</f>
        <v>24.4930156443328</v>
      </c>
      <c r="K8" s="187">
        <f>VLOOKUP(K$6,'ICF SLR Module (2)'!$B$7:$J$37,9,FALSE)</f>
        <v>38.794297801343774</v>
      </c>
      <c r="L8" s="15"/>
      <c r="N8" s="42" t="str">
        <f t="shared" si="0"/>
        <v>Alt. 1</v>
      </c>
      <c r="O8" s="45">
        <f t="shared" ref="O8:O10" si="3">F8</f>
        <v>1.473131374</v>
      </c>
      <c r="P8" s="45">
        <f t="shared" ref="P8:P10" si="4">G8</f>
        <v>1.5504394260000001</v>
      </c>
      <c r="Q8" s="45">
        <f t="shared" ref="Q8:Q10" si="5">H8</f>
        <v>1.347980905</v>
      </c>
      <c r="S8" s="31" t="str">
        <f t="shared" si="2"/>
        <v>Alt. 1</v>
      </c>
      <c r="T8" s="32">
        <f>[1]Tables!C11</f>
        <v>70300</v>
      </c>
      <c r="U8" s="32">
        <v>85900</v>
      </c>
      <c r="V8" s="32">
        <f>[1]Tables!D11</f>
        <v>300</v>
      </c>
      <c r="W8" s="179">
        <f>[1]Tables!E11</f>
        <v>5.7343093096362897E-5</v>
      </c>
      <c r="X8" s="40">
        <f>[1]Tables!F11</f>
        <v>4.24929178470255E-3</v>
      </c>
    </row>
    <row r="9" spans="2:24" ht="15.75" x14ac:dyDescent="0.3">
      <c r="B9" s="34" t="s">
        <v>48</v>
      </c>
      <c r="C9" s="180">
        <f>_xlfn.XLOOKUP(C$6,'CO2 and Temp Alt 2 Alt 3'!$J$1:$DP$1,'CO2 and Temp Alt 2 Alt 3'!$J$4:$DP$4,FALSE)</f>
        <v>450.27469209999998</v>
      </c>
      <c r="D9" s="180">
        <f>_xlfn.XLOOKUP(D$6,'CO2 and Temp Alt 2 Alt 3'!$J$1:$DP$1,'CO2 and Temp Alt 2 Alt 3'!$J$4:$DP$4,FALSE)</f>
        <v>458.5974726</v>
      </c>
      <c r="E9" s="180">
        <f>_xlfn.XLOOKUP(E$6,'CO2 and Temp Alt 2 Alt 3'!$J$1:$DP$1,'CO2 and Temp Alt 2 Alt 3'!$J$4:$DP$4,FALSE)</f>
        <v>422.25770410000001</v>
      </c>
      <c r="F9" s="181">
        <f>_xlfn.XLOOKUP(F$6,'CO2 and Temp Alt 2 Alt 3'!$J$1:$DP$1,'CO2 and Temp Alt 2 Alt 3'!$J$5:$DP$5,FALSE)</f>
        <v>1.4730630739999999</v>
      </c>
      <c r="G9" s="181">
        <f>_xlfn.XLOOKUP(G$6,'CO2 and Temp Alt 2 Alt 3'!$J$1:$DP$1,'CO2 and Temp Alt 2 Alt 3'!$J$5:$DP$5,FALSE)</f>
        <v>1.5502911260000001</v>
      </c>
      <c r="H9" s="181">
        <f>_xlfn.XLOOKUP(H$6,'CO2 and Temp Alt 2 Alt 3'!$J$1:$DP$1,'CO2 and Temp Alt 2 Alt 3'!$J$5:$DP$5,FALSE)</f>
        <v>1.3476392049999999</v>
      </c>
      <c r="I9" s="185">
        <f>VLOOKUP(I$6,'ICF SLR Module (3)'!$B$7:$J$37,9,FALSE)</f>
        <v>14.955347095444752</v>
      </c>
      <c r="J9" s="186">
        <f>VLOOKUP(J$6,'ICF SLR Module (3)'!$B$7:$J$37,9,FALSE)</f>
        <v>24.491607660284764</v>
      </c>
      <c r="K9" s="187">
        <f>VLOOKUP(K$6,'ICF SLR Module (3)'!$B$7:$J$37,9,FALSE)</f>
        <v>38.787960981373274</v>
      </c>
      <c r="L9" s="15"/>
      <c r="N9" s="42" t="str">
        <f t="shared" si="0"/>
        <v>Alt. 2</v>
      </c>
      <c r="O9" s="45">
        <f t="shared" si="3"/>
        <v>1.4730630739999999</v>
      </c>
      <c r="P9" s="45">
        <f t="shared" si="4"/>
        <v>1.5502911260000001</v>
      </c>
      <c r="Q9" s="45">
        <f t="shared" si="5"/>
        <v>1.3476392049999999</v>
      </c>
      <c r="S9" s="31" t="str">
        <f t="shared" si="2"/>
        <v>Alt. 2</v>
      </c>
      <c r="T9" s="32">
        <f>[1]Tables!C12</f>
        <v>69400</v>
      </c>
      <c r="U9" s="32">
        <v>85900</v>
      </c>
      <c r="V9" s="32">
        <f>[1]Tables!D12</f>
        <v>1200</v>
      </c>
      <c r="W9" s="179">
        <f>[1]Tables!E12</f>
        <v>2.2937237238545159E-4</v>
      </c>
      <c r="X9" s="40">
        <f>[1]Tables!F12</f>
        <v>1.69971671388102E-2</v>
      </c>
    </row>
    <row r="10" spans="2:24" ht="15.75" x14ac:dyDescent="0.3">
      <c r="B10" s="34" t="s">
        <v>49</v>
      </c>
      <c r="C10" s="180">
        <f>_xlfn.XLOOKUP(C$6,'CO2 and Temp Alt 2 Alt 3'!$J$1:$DP$1,'CO2 and Temp Alt 2 Alt 3'!$J$24:$DP$24,FALSE)</f>
        <v>450.20116710000002</v>
      </c>
      <c r="D10" s="180">
        <f>_xlfn.XLOOKUP(D$6,'CO2 and Temp Alt 2 Alt 3'!$J$1:$DP$1,'CO2 and Temp Alt 2 Alt 3'!$J$24:$DP$24,FALSE)</f>
        <v>458.32266779999998</v>
      </c>
      <c r="E10" s="180">
        <f>_xlfn.XLOOKUP(E$6,'CO2 and Temp Alt 2 Alt 3'!$J$1:$DP$1,'CO2 and Temp Alt 2 Alt 3'!$J$24:$DP$24,FALSE)</f>
        <v>421.73807929999998</v>
      </c>
      <c r="F10" s="181">
        <f>_xlfn.XLOOKUP(F$6,'CO2 and Temp Alt 2 Alt 3'!$J$1:$DP$1,'CO2 and Temp Alt 2 Alt 3'!$J$25:$DP$25,FALSE)</f>
        <v>1.472273274</v>
      </c>
      <c r="G10" s="181">
        <f>_xlfn.XLOOKUP(G$6,'CO2 and Temp Alt 2 Alt 3'!$J$1:$DP$1,'CO2 and Temp Alt 2 Alt 3'!$J$25:$DP$25,FALSE)</f>
        <v>1.548946226</v>
      </c>
      <c r="H10" s="181">
        <f>_xlfn.XLOOKUP(H$6,'CO2 and Temp Alt 2 Alt 3'!$J$1:$DP$1,'CO2 and Temp Alt 2 Alt 3'!$J$25:$DP$25,FALSE)</f>
        <v>1.344670705</v>
      </c>
      <c r="I10" s="185">
        <f>VLOOKUP(I$6,'ICF SLR Module (4)'!$B$7:$J$37,9,FALSE)</f>
        <v>14.952291164314074</v>
      </c>
      <c r="J10" s="186">
        <f>VLOOKUP(J$6,'ICF SLR Module (4)'!$B$7:$J$37,9,FALSE)</f>
        <v>24.477870462650287</v>
      </c>
      <c r="K10" s="187">
        <f>VLOOKUP(K$6,'ICF SLR Module (4)'!$B$7:$J$37,9,FALSE)</f>
        <v>38.731476312222711</v>
      </c>
      <c r="L10" s="15"/>
      <c r="N10" s="42" t="str">
        <f t="shared" si="0"/>
        <v>Alt. 3</v>
      </c>
      <c r="O10" s="45">
        <f t="shared" si="3"/>
        <v>1.472273274</v>
      </c>
      <c r="P10" s="45">
        <f t="shared" si="4"/>
        <v>1.548946226</v>
      </c>
      <c r="Q10" s="45">
        <f t="shared" si="5"/>
        <v>1.344670705</v>
      </c>
      <c r="S10" s="31" t="str">
        <f t="shared" si="2"/>
        <v>Alt. 3</v>
      </c>
      <c r="T10" s="32">
        <f>[1]Tables!C13</f>
        <v>61600</v>
      </c>
      <c r="U10" s="32">
        <v>85900</v>
      </c>
      <c r="V10" s="32">
        <f>[1]Tables!D13</f>
        <v>9000</v>
      </c>
      <c r="W10" s="179">
        <f>[1]Tables!E13</f>
        <v>1.7202927928908868E-3</v>
      </c>
      <c r="X10" s="40">
        <f>[1]Tables!F13</f>
        <v>0.12747875354107649</v>
      </c>
    </row>
    <row r="11" spans="2:24" ht="15.75" x14ac:dyDescent="0.3">
      <c r="B11" s="34"/>
      <c r="C11" s="188"/>
      <c r="D11" s="189"/>
      <c r="E11" s="190"/>
      <c r="F11" s="191"/>
      <c r="G11" s="191"/>
      <c r="H11" s="191"/>
      <c r="I11" s="185"/>
      <c r="J11" s="186"/>
      <c r="K11" s="187"/>
      <c r="L11" s="15"/>
      <c r="N11" s="42"/>
      <c r="O11" s="45"/>
      <c r="P11" s="45"/>
      <c r="Q11" s="72"/>
      <c r="S11" s="31"/>
      <c r="T11" s="32"/>
      <c r="U11" s="32"/>
      <c r="V11" s="32"/>
      <c r="W11" s="40"/>
      <c r="X11" s="162"/>
    </row>
    <row r="12" spans="2:24" ht="15.75" hidden="1" x14ac:dyDescent="0.3">
      <c r="B12" s="34" t="s">
        <v>50</v>
      </c>
      <c r="C12" s="188" t="e">
        <f>VLOOKUP(C$6,#REF!,2,FALSE)</f>
        <v>#REF!</v>
      </c>
      <c r="D12" s="189" t="e">
        <f>VLOOKUP(D$6,#REF!,2,FALSE)</f>
        <v>#REF!</v>
      </c>
      <c r="E12" s="190" t="e">
        <f>VLOOKUP(E$6,#REF!,2,FALSE)</f>
        <v>#REF!</v>
      </c>
      <c r="F12" s="191" t="e">
        <f>VLOOKUP(F$6,#REF!,7,FALSE)</f>
        <v>#REF!</v>
      </c>
      <c r="G12" s="191" t="e">
        <f>VLOOKUP(G$6,#REF!,7,FALSE)</f>
        <v>#REF!</v>
      </c>
      <c r="H12" s="191" t="e">
        <f>VLOOKUP(H$6,#REF!,7,FALSE)</f>
        <v>#REF!</v>
      </c>
      <c r="I12" s="192" t="e">
        <f>IF(Interface!$S$2=1,VLOOKUP(I$6,#REF!,2,FALSE),VLOOKUP(I$6,#REF!,9,FALSE))</f>
        <v>#REF!</v>
      </c>
      <c r="J12" s="193" t="e">
        <f>IF(Interface!$S$2=1,VLOOKUP(J$6,#REF!,2,FALSE),VLOOKUP(J$6,#REF!,9,FALSE))</f>
        <v>#REF!</v>
      </c>
      <c r="K12" s="194" t="e">
        <f>IF(Interface!$S$2=1,VLOOKUP(K$6,#REF!,2,FALSE),VLOOKUP(K$6,#REF!,9,FALSE))</f>
        <v>#REF!</v>
      </c>
      <c r="L12" s="15"/>
      <c r="N12" s="42" t="str">
        <f t="shared" si="0"/>
        <v>Alt 5</v>
      </c>
      <c r="O12" s="45" t="e">
        <f>VLOOKUP(O$4,#REF!,7,FALSE)</f>
        <v>#REF!</v>
      </c>
      <c r="P12" s="45" t="e">
        <f>VLOOKUP(P$4,#REF!,7,FALSE)</f>
        <v>#REF!</v>
      </c>
      <c r="Q12" s="72" t="e">
        <f>VLOOKUP(Q$4,#REF!,7,FALSE)</f>
        <v>#REF!</v>
      </c>
      <c r="S12" s="31" t="str">
        <f t="shared" si="2"/>
        <v>Alt 5</v>
      </c>
      <c r="T12" s="32">
        <v>0</v>
      </c>
      <c r="U12" s="32">
        <v>85900</v>
      </c>
      <c r="V12" s="32">
        <v>89200</v>
      </c>
      <c r="W12" s="40">
        <v>1.6902643530166291E-2</v>
      </c>
      <c r="X12" s="41">
        <v>1</v>
      </c>
    </row>
    <row r="13" spans="2:24" ht="15.75" hidden="1" x14ac:dyDescent="0.3">
      <c r="B13" s="34" t="s">
        <v>51</v>
      </c>
      <c r="C13" s="188" t="e">
        <f>VLOOKUP(C$6,#REF!,2,FALSE)</f>
        <v>#REF!</v>
      </c>
      <c r="D13" s="189" t="e">
        <f>VLOOKUP(D$6,#REF!,2,FALSE)</f>
        <v>#REF!</v>
      </c>
      <c r="E13" s="190" t="e">
        <f>VLOOKUP(E$6,#REF!,2,FALSE)</f>
        <v>#REF!</v>
      </c>
      <c r="F13" s="191" t="e">
        <f>VLOOKUP(F$6,#REF!,8,FALSE)</f>
        <v>#REF!</v>
      </c>
      <c r="G13" s="191" t="e">
        <f>VLOOKUP(G$6,#REF!,8,FALSE)</f>
        <v>#REF!</v>
      </c>
      <c r="H13" s="191" t="e">
        <f>VLOOKUP(H$6,#REF!,8,FALSE)</f>
        <v>#REF!</v>
      </c>
      <c r="I13" s="192" t="e">
        <f>IF(Interface!$S$2=1,VLOOKUP(I$6,#REF!,2,FALSE),VLOOKUP(I$6,#REF!,9,FALSE))</f>
        <v>#REF!</v>
      </c>
      <c r="J13" s="193" t="e">
        <f>IF(Interface!$S$2=1,VLOOKUP(J$6,#REF!,2,FALSE),VLOOKUP(J$6,#REF!,9,FALSE))</f>
        <v>#REF!</v>
      </c>
      <c r="K13" s="194" t="e">
        <f>IF(Interface!$S$2=1,VLOOKUP(K$6,#REF!,2,FALSE),VLOOKUP(K$6,#REF!,9,FALSE))</f>
        <v>#REF!</v>
      </c>
      <c r="L13" s="15"/>
      <c r="N13" s="42" t="str">
        <f t="shared" si="0"/>
        <v>Alt 6</v>
      </c>
      <c r="O13" s="45" t="e">
        <f>VLOOKUP(O$4,#REF!,8,FALSE)</f>
        <v>#REF!</v>
      </c>
      <c r="P13" s="45" t="e">
        <f>VLOOKUP(P$4,#REF!,8,FALSE)</f>
        <v>#REF!</v>
      </c>
      <c r="Q13" s="72" t="e">
        <f>VLOOKUP(Q$4,#REF!,8,FALSE)</f>
        <v>#REF!</v>
      </c>
      <c r="S13" s="31" t="str">
        <f t="shared" si="2"/>
        <v>Alt 6</v>
      </c>
      <c r="T13" s="32">
        <v>0</v>
      </c>
      <c r="U13" s="32">
        <v>85900</v>
      </c>
      <c r="V13" s="32">
        <v>89200</v>
      </c>
      <c r="W13" s="40">
        <v>1.6902643530166291E-2</v>
      </c>
      <c r="X13" s="41">
        <v>1</v>
      </c>
    </row>
    <row r="14" spans="2:24" ht="15.75" hidden="1" x14ac:dyDescent="0.3">
      <c r="B14" s="34" t="s">
        <v>52</v>
      </c>
      <c r="C14" s="188" t="e">
        <f>VLOOKUP(C$6,#REF!,2,FALSE)</f>
        <v>#REF!</v>
      </c>
      <c r="D14" s="189" t="e">
        <f>VLOOKUP(D$6,#REF!,2,FALSE)</f>
        <v>#REF!</v>
      </c>
      <c r="E14" s="190" t="e">
        <f>VLOOKUP(E$6,#REF!,2,FALSE)</f>
        <v>#REF!</v>
      </c>
      <c r="F14" s="191" t="e">
        <f>VLOOKUP(F$6,#REF!,9,FALSE)</f>
        <v>#REF!</v>
      </c>
      <c r="G14" s="191" t="e">
        <f>VLOOKUP(G$6,#REF!,9,FALSE)</f>
        <v>#REF!</v>
      </c>
      <c r="H14" s="191" t="e">
        <f>VLOOKUP(H$6,#REF!,9,FALSE)</f>
        <v>#REF!</v>
      </c>
      <c r="I14" s="192" t="e">
        <f>IF(Interface!$S$2=1,VLOOKUP(I$6,#REF!,2,FALSE),VLOOKUP(I$6,#REF!,9,FALSE))</f>
        <v>#REF!</v>
      </c>
      <c r="J14" s="193" t="e">
        <f>IF(Interface!$S$2=1,VLOOKUP(J$6,#REF!,2,FALSE),VLOOKUP(J$6,#REF!,9,FALSE))</f>
        <v>#REF!</v>
      </c>
      <c r="K14" s="194" t="e">
        <f>IF(Interface!$S$2=1,VLOOKUP(K$6,#REF!,2,FALSE),VLOOKUP(K$6,#REF!,9,FALSE))</f>
        <v>#REF!</v>
      </c>
      <c r="L14" s="15"/>
      <c r="N14" s="42" t="str">
        <f t="shared" si="0"/>
        <v>Alt 7</v>
      </c>
      <c r="O14" s="45" t="e">
        <f>VLOOKUP(O$4,#REF!,9,FALSE)</f>
        <v>#REF!</v>
      </c>
      <c r="P14" s="45" t="e">
        <f>VLOOKUP(P$4,#REF!,9,FALSE)</f>
        <v>#REF!</v>
      </c>
      <c r="Q14" s="72" t="e">
        <f>VLOOKUP(Q$4,#REF!,9,FALSE)</f>
        <v>#REF!</v>
      </c>
      <c r="S14" s="31" t="str">
        <f t="shared" si="2"/>
        <v>Alt 7</v>
      </c>
      <c r="T14" s="32">
        <v>0</v>
      </c>
      <c r="U14" s="32">
        <v>85900</v>
      </c>
      <c r="V14" s="32">
        <v>89200</v>
      </c>
      <c r="W14" s="40">
        <v>1.6902643530166291E-2</v>
      </c>
      <c r="X14" s="41">
        <v>1</v>
      </c>
    </row>
    <row r="15" spans="2:24" ht="15.75" hidden="1" x14ac:dyDescent="0.3">
      <c r="B15" s="34" t="s">
        <v>53</v>
      </c>
      <c r="C15" s="188" t="e">
        <f>VLOOKUP(C$6,#REF!,2,FALSE)</f>
        <v>#REF!</v>
      </c>
      <c r="D15" s="189" t="e">
        <f>VLOOKUP(D$6,#REF!,2,FALSE)</f>
        <v>#REF!</v>
      </c>
      <c r="E15" s="190" t="e">
        <f>VLOOKUP(E$6,#REF!,2,FALSE)</f>
        <v>#REF!</v>
      </c>
      <c r="F15" s="191" t="e">
        <f>VLOOKUP(F$6,#REF!,10,FALSE)</f>
        <v>#REF!</v>
      </c>
      <c r="G15" s="191" t="e">
        <f>VLOOKUP(G$6,#REF!,10,FALSE)</f>
        <v>#REF!</v>
      </c>
      <c r="H15" s="191" t="e">
        <f>VLOOKUP(H$6,#REF!,10,FALSE)</f>
        <v>#REF!</v>
      </c>
      <c r="I15" s="192" t="e">
        <f>IF(Interface!$S$2=1,VLOOKUP(I$6,#REF!,2,FALSE),VLOOKUP(I$6,#REF!,9,FALSE))</f>
        <v>#REF!</v>
      </c>
      <c r="J15" s="193" t="e">
        <f>IF(Interface!$S$2=1,VLOOKUP(J$6,#REF!,2,FALSE),VLOOKUP(J$6,#REF!,9,FALSE))</f>
        <v>#REF!</v>
      </c>
      <c r="K15" s="194" t="e">
        <f>IF(Interface!$S$2=1,VLOOKUP(K$6,#REF!,2,FALSE),VLOOKUP(K$6,#REF!,9,FALSE))</f>
        <v>#REF!</v>
      </c>
      <c r="L15" s="15"/>
      <c r="N15" s="42" t="str">
        <f t="shared" si="0"/>
        <v>Alt 8</v>
      </c>
      <c r="O15" s="45" t="e">
        <f>VLOOKUP(O$4,#REF!,10,FALSE)</f>
        <v>#REF!</v>
      </c>
      <c r="P15" s="45" t="e">
        <f>VLOOKUP(P$4,#REF!,10,FALSE)</f>
        <v>#REF!</v>
      </c>
      <c r="Q15" s="72" t="e">
        <f>VLOOKUP(Q$4,#REF!,10,FALSE)</f>
        <v>#REF!</v>
      </c>
      <c r="S15" s="31" t="str">
        <f t="shared" si="2"/>
        <v>Alt 8</v>
      </c>
      <c r="T15" s="32">
        <v>0</v>
      </c>
      <c r="U15" s="32">
        <v>85900</v>
      </c>
      <c r="V15" s="32">
        <v>89200</v>
      </c>
      <c r="W15" s="40">
        <v>1.6902643530166291E-2</v>
      </c>
      <c r="X15" s="41">
        <v>1</v>
      </c>
    </row>
    <row r="16" spans="2:24" ht="16.5" hidden="1" thickBot="1" x14ac:dyDescent="0.35">
      <c r="B16" s="34" t="s">
        <v>54</v>
      </c>
      <c r="C16" s="195" t="e">
        <f>VLOOKUP(C$6,#REF!,2,FALSE)</f>
        <v>#REF!</v>
      </c>
      <c r="D16" s="196" t="e">
        <f>VLOOKUP(D$6,#REF!,2,FALSE)</f>
        <v>#REF!</v>
      </c>
      <c r="E16" s="197" t="e">
        <f>VLOOKUP(E$6,#REF!,2,FALSE)</f>
        <v>#REF!</v>
      </c>
      <c r="F16" s="191" t="e">
        <f>VLOOKUP(F$6,#REF!,11,FALSE)</f>
        <v>#REF!</v>
      </c>
      <c r="G16" s="191" t="e">
        <f>VLOOKUP(G$6,#REF!,11,FALSE)</f>
        <v>#REF!</v>
      </c>
      <c r="H16" s="191" t="e">
        <f>VLOOKUP(H$6,#REF!,11,FALSE)</f>
        <v>#REF!</v>
      </c>
      <c r="I16" s="198" t="e">
        <f>IF(Interface!$S$2=1,VLOOKUP(I$6,#REF!,2,FALSE),VLOOKUP(I$6,#REF!,9,FALSE))</f>
        <v>#REF!</v>
      </c>
      <c r="J16" s="199" t="e">
        <f>IF(Interface!$S$2=1,VLOOKUP(J$6,#REF!,2,FALSE),VLOOKUP(J$6,#REF!,9,FALSE))</f>
        <v>#REF!</v>
      </c>
      <c r="K16" s="200" t="e">
        <f>IF(Interface!$S$2=1,VLOOKUP(K$6,#REF!,2,FALSE),VLOOKUP(K$6,#REF!,9,FALSE))</f>
        <v>#REF!</v>
      </c>
      <c r="L16" s="15"/>
      <c r="N16" s="42" t="str">
        <f t="shared" si="0"/>
        <v>Alt 10</v>
      </c>
      <c r="O16" s="45" t="e">
        <f>VLOOKUP(O$4,#REF!,11,FALSE)</f>
        <v>#REF!</v>
      </c>
      <c r="P16" s="45" t="e">
        <f>VLOOKUP(P$4,#REF!,11,FALSE)</f>
        <v>#REF!</v>
      </c>
      <c r="Q16" s="72" t="e">
        <f>VLOOKUP(Q$4,#REF!,11,FALSE)</f>
        <v>#REF!</v>
      </c>
      <c r="S16" s="31" t="str">
        <f t="shared" si="2"/>
        <v>Alt 10</v>
      </c>
      <c r="T16" s="32">
        <v>0</v>
      </c>
      <c r="U16" s="32">
        <v>85900</v>
      </c>
      <c r="V16" s="32">
        <v>89200</v>
      </c>
      <c r="W16" s="40">
        <v>1.6902643530166291E-2</v>
      </c>
      <c r="X16" s="41">
        <v>0</v>
      </c>
    </row>
    <row r="17" spans="2:24" ht="15.75" thickBot="1" x14ac:dyDescent="0.3">
      <c r="B17" s="56"/>
      <c r="C17" s="207"/>
      <c r="D17" s="208"/>
      <c r="E17" s="209"/>
      <c r="F17" s="208"/>
      <c r="G17" s="208"/>
      <c r="H17" s="208"/>
      <c r="I17" s="208"/>
      <c r="J17" s="208"/>
      <c r="K17" s="210"/>
      <c r="L17" s="15"/>
      <c r="N17" s="58"/>
      <c r="O17" s="59"/>
      <c r="P17" s="59"/>
      <c r="Q17" s="60"/>
      <c r="S17" s="80"/>
      <c r="T17" s="54"/>
      <c r="U17" s="54"/>
      <c r="V17" s="54"/>
      <c r="W17" s="54"/>
      <c r="X17" s="55"/>
    </row>
    <row r="18" spans="2:24" x14ac:dyDescent="0.25">
      <c r="B18" s="42"/>
      <c r="C18" s="230"/>
      <c r="D18" s="231"/>
      <c r="E18" s="231"/>
      <c r="F18" s="231"/>
      <c r="G18" s="231"/>
      <c r="H18" s="231"/>
      <c r="I18" s="231"/>
      <c r="J18" s="231"/>
      <c r="K18" s="232"/>
      <c r="L18" s="15"/>
      <c r="N18" s="222" t="s">
        <v>55</v>
      </c>
      <c r="O18" s="223"/>
      <c r="P18" s="223"/>
      <c r="Q18" s="224"/>
    </row>
    <row r="19" spans="2:24" x14ac:dyDescent="0.25">
      <c r="B19" s="62" t="str">
        <f t="shared" ref="B19:B27" si="6">B8</f>
        <v>Alt. 1</v>
      </c>
      <c r="C19" s="188">
        <f>ABS(C8-C$7)</f>
        <v>1.0775700000010602E-2</v>
      </c>
      <c r="D19" s="189">
        <f t="shared" ref="D19:K19" si="7">ABS(D8-D$7)</f>
        <v>1.5943600000014158E-2</v>
      </c>
      <c r="E19" s="190">
        <f t="shared" si="7"/>
        <v>1.7281500000024153E-2</v>
      </c>
      <c r="F19" s="201">
        <f t="shared" si="7"/>
        <v>8.9999999999923475E-5</v>
      </c>
      <c r="G19" s="202">
        <f t="shared" si="7"/>
        <v>8.9999999999923475E-5</v>
      </c>
      <c r="H19" s="203">
        <f t="shared" si="7"/>
        <v>9.9999999999988987E-5</v>
      </c>
      <c r="I19" s="204">
        <f t="shared" si="7"/>
        <v>4.8538634172423656E-4</v>
      </c>
      <c r="J19" s="205">
        <f t="shared" si="7"/>
        <v>1.4004804742064891E-3</v>
      </c>
      <c r="K19" s="206">
        <f t="shared" si="7"/>
        <v>3.1362741852021259E-3</v>
      </c>
      <c r="L19" s="15"/>
      <c r="N19" s="42" t="str">
        <f>N8</f>
        <v>Alt. 1</v>
      </c>
      <c r="O19" s="65">
        <f>F19</f>
        <v>8.9999999999923475E-5</v>
      </c>
      <c r="P19" s="65">
        <f t="shared" ref="P19:P27" si="8">G19</f>
        <v>8.9999999999923475E-5</v>
      </c>
      <c r="Q19" s="72">
        <f t="shared" ref="Q19:Q27" si="9">H19</f>
        <v>9.9999999999988987E-5</v>
      </c>
      <c r="V19" s="165"/>
    </row>
    <row r="20" spans="2:24" x14ac:dyDescent="0.25">
      <c r="B20" s="62" t="str">
        <f t="shared" si="6"/>
        <v>Alt. 2</v>
      </c>
      <c r="C20" s="188">
        <f t="shared" ref="C20:K20" si="10">ABS(C9-C$7)</f>
        <v>1.7419500000016797E-2</v>
      </c>
      <c r="D20" s="189">
        <f t="shared" si="10"/>
        <v>4.5393799999999374E-2</v>
      </c>
      <c r="E20" s="190">
        <f t="shared" si="10"/>
        <v>7.7152000000012322E-2</v>
      </c>
      <c r="F20" s="201">
        <f t="shared" si="10"/>
        <v>1.5830000000005562E-4</v>
      </c>
      <c r="G20" s="202">
        <f t="shared" si="10"/>
        <v>2.3829999999991358E-4</v>
      </c>
      <c r="H20" s="203">
        <f t="shared" si="10"/>
        <v>4.4170000000010035E-4</v>
      </c>
      <c r="I20" s="204">
        <f t="shared" si="10"/>
        <v>8.075154433253573E-4</v>
      </c>
      <c r="J20" s="205">
        <f t="shared" si="10"/>
        <v>2.8084645222428151E-3</v>
      </c>
      <c r="K20" s="206">
        <f t="shared" si="10"/>
        <v>9.4730941557017445E-3</v>
      </c>
      <c r="L20" s="15"/>
      <c r="N20" s="42" t="str">
        <f>N9</f>
        <v>Alt. 2</v>
      </c>
      <c r="O20" s="65">
        <f>F20</f>
        <v>1.5830000000005562E-4</v>
      </c>
      <c r="P20" s="65">
        <f t="shared" si="8"/>
        <v>2.3829999999991358E-4</v>
      </c>
      <c r="Q20" s="72">
        <f t="shared" si="9"/>
        <v>4.4170000000010035E-4</v>
      </c>
      <c r="V20" s="165"/>
    </row>
    <row r="21" spans="2:24" x14ac:dyDescent="0.25">
      <c r="B21" s="62" t="str">
        <f t="shared" si="6"/>
        <v>Alt. 3</v>
      </c>
      <c r="C21" s="188">
        <f>ABS(C10-C$7)</f>
        <v>9.0944499999977779E-2</v>
      </c>
      <c r="D21" s="189">
        <f t="shared" ref="D21:K21" si="11">ABS(D10-D$7)</f>
        <v>0.32019860000002609</v>
      </c>
      <c r="E21" s="190">
        <f t="shared" si="11"/>
        <v>0.59677680000004329</v>
      </c>
      <c r="F21" s="201">
        <f>ABS(F10-F$7)</f>
        <v>9.4810000000000727E-4</v>
      </c>
      <c r="G21" s="202">
        <f t="shared" si="11"/>
        <v>1.5832000000000068E-3</v>
      </c>
      <c r="H21" s="203">
        <f t="shared" si="11"/>
        <v>3.4102000000000299E-3</v>
      </c>
      <c r="I21" s="204">
        <f t="shared" si="11"/>
        <v>3.863446574003504E-3</v>
      </c>
      <c r="J21" s="205">
        <f t="shared" si="11"/>
        <v>1.6545662156719487E-2</v>
      </c>
      <c r="K21" s="206">
        <f t="shared" si="11"/>
        <v>6.5957763306265349E-2</v>
      </c>
      <c r="L21" s="15"/>
      <c r="N21" s="42" t="str">
        <f>N10</f>
        <v>Alt. 3</v>
      </c>
      <c r="O21" s="65">
        <f t="shared" ref="O21:O27" si="12">F21</f>
        <v>9.4810000000000727E-4</v>
      </c>
      <c r="P21" s="65">
        <f t="shared" si="8"/>
        <v>1.5832000000000068E-3</v>
      </c>
      <c r="Q21" s="72">
        <f>H21</f>
        <v>3.4102000000000299E-3</v>
      </c>
      <c r="V21" s="165"/>
    </row>
    <row r="22" spans="2:24" x14ac:dyDescent="0.25">
      <c r="B22" s="62"/>
      <c r="C22" s="152"/>
      <c r="D22" s="153"/>
      <c r="E22" s="63"/>
      <c r="F22" s="64"/>
      <c r="G22" s="65"/>
      <c r="H22" s="66"/>
      <c r="I22" s="67"/>
      <c r="J22" s="68"/>
      <c r="K22" s="69"/>
      <c r="L22" s="15"/>
      <c r="N22" s="42"/>
      <c r="O22" s="65"/>
      <c r="P22" s="65"/>
      <c r="Q22" s="72"/>
      <c r="V22" s="165"/>
    </row>
    <row r="23" spans="2:24" hidden="1" x14ac:dyDescent="0.25">
      <c r="B23" s="62" t="str">
        <f t="shared" si="6"/>
        <v>Alt 5</v>
      </c>
      <c r="C23" s="152" t="e">
        <f t="shared" ref="C23:J23" si="13">ABS(C12-C$7)</f>
        <v>#REF!</v>
      </c>
      <c r="D23" s="153" t="e">
        <f t="shared" si="13"/>
        <v>#REF!</v>
      </c>
      <c r="E23" s="63" t="e">
        <f t="shared" si="13"/>
        <v>#REF!</v>
      </c>
      <c r="F23" s="35" t="e">
        <f t="shared" si="13"/>
        <v>#REF!</v>
      </c>
      <c r="G23" s="35" t="e">
        <f t="shared" si="13"/>
        <v>#REF!</v>
      </c>
      <c r="H23" s="36" t="e">
        <f t="shared" si="13"/>
        <v>#REF!</v>
      </c>
      <c r="I23" s="155" t="e">
        <f t="shared" si="13"/>
        <v>#REF!</v>
      </c>
      <c r="J23" s="156" t="e">
        <f t="shared" si="13"/>
        <v>#REF!</v>
      </c>
      <c r="K23" s="157" t="e">
        <f>ABS(K12-K$7)</f>
        <v>#REF!</v>
      </c>
      <c r="L23" s="15"/>
      <c r="N23" s="42" t="str">
        <f t="shared" ref="N23:N27" si="14">N12</f>
        <v>Alt 5</v>
      </c>
      <c r="O23" s="65" t="e">
        <f t="shared" si="12"/>
        <v>#REF!</v>
      </c>
      <c r="P23" s="65" t="e">
        <f t="shared" si="8"/>
        <v>#REF!</v>
      </c>
      <c r="Q23" s="72" t="e">
        <f t="shared" si="9"/>
        <v>#REF!</v>
      </c>
    </row>
    <row r="24" spans="2:24" hidden="1" x14ac:dyDescent="0.25">
      <c r="B24" s="62" t="str">
        <f t="shared" si="6"/>
        <v>Alt 6</v>
      </c>
      <c r="C24" s="152" t="e">
        <f t="shared" ref="C24:K24" si="15">ABS(C13-C$7)</f>
        <v>#REF!</v>
      </c>
      <c r="D24" s="153" t="e">
        <f t="shared" si="15"/>
        <v>#REF!</v>
      </c>
      <c r="E24" s="63" t="e">
        <f t="shared" si="15"/>
        <v>#REF!</v>
      </c>
      <c r="F24" s="35" t="e">
        <f t="shared" si="15"/>
        <v>#REF!</v>
      </c>
      <c r="G24" s="35" t="e">
        <f t="shared" si="15"/>
        <v>#REF!</v>
      </c>
      <c r="H24" s="36" t="e">
        <f t="shared" si="15"/>
        <v>#REF!</v>
      </c>
      <c r="I24" s="37" t="e">
        <f t="shared" si="15"/>
        <v>#REF!</v>
      </c>
      <c r="J24" s="38" t="e">
        <f t="shared" si="15"/>
        <v>#REF!</v>
      </c>
      <c r="K24" s="39" t="e">
        <f t="shared" si="15"/>
        <v>#REF!</v>
      </c>
      <c r="L24" s="15"/>
      <c r="N24" s="42" t="str">
        <f t="shared" si="14"/>
        <v>Alt 6</v>
      </c>
      <c r="O24" s="65" t="e">
        <f t="shared" si="12"/>
        <v>#REF!</v>
      </c>
      <c r="P24" s="65" t="e">
        <f t="shared" si="8"/>
        <v>#REF!</v>
      </c>
      <c r="Q24" s="72" t="e">
        <f t="shared" si="9"/>
        <v>#REF!</v>
      </c>
    </row>
    <row r="25" spans="2:24" hidden="1" x14ac:dyDescent="0.25">
      <c r="B25" s="62" t="str">
        <f t="shared" si="6"/>
        <v>Alt 7</v>
      </c>
      <c r="C25" s="152" t="e">
        <f t="shared" ref="C25:K25" si="16">ABS(C14-C$7)</f>
        <v>#REF!</v>
      </c>
      <c r="D25" s="153" t="e">
        <f t="shared" si="16"/>
        <v>#REF!</v>
      </c>
      <c r="E25" s="63" t="e">
        <f t="shared" si="16"/>
        <v>#REF!</v>
      </c>
      <c r="F25" s="35" t="e">
        <f t="shared" si="16"/>
        <v>#REF!</v>
      </c>
      <c r="G25" s="35" t="e">
        <f t="shared" si="16"/>
        <v>#REF!</v>
      </c>
      <c r="H25" s="36" t="e">
        <f t="shared" si="16"/>
        <v>#REF!</v>
      </c>
      <c r="I25" s="37" t="e">
        <f t="shared" si="16"/>
        <v>#REF!</v>
      </c>
      <c r="J25" s="38" t="e">
        <f t="shared" si="16"/>
        <v>#REF!</v>
      </c>
      <c r="K25" s="39" t="e">
        <f t="shared" si="16"/>
        <v>#REF!</v>
      </c>
      <c r="L25" s="15"/>
      <c r="N25" s="42" t="str">
        <f t="shared" si="14"/>
        <v>Alt 7</v>
      </c>
      <c r="O25" s="65" t="e">
        <f t="shared" si="12"/>
        <v>#REF!</v>
      </c>
      <c r="P25" s="65" t="e">
        <f t="shared" si="8"/>
        <v>#REF!</v>
      </c>
      <c r="Q25" s="72" t="e">
        <f t="shared" si="9"/>
        <v>#REF!</v>
      </c>
    </row>
    <row r="26" spans="2:24" hidden="1" x14ac:dyDescent="0.25">
      <c r="B26" s="62" t="str">
        <f t="shared" si="6"/>
        <v>Alt 8</v>
      </c>
      <c r="C26" s="152" t="e">
        <f t="shared" ref="C26:K26" si="17">ABS(C15-C$7)</f>
        <v>#REF!</v>
      </c>
      <c r="D26" s="153" t="e">
        <f t="shared" si="17"/>
        <v>#REF!</v>
      </c>
      <c r="E26" s="63" t="e">
        <f t="shared" si="17"/>
        <v>#REF!</v>
      </c>
      <c r="F26" s="35" t="e">
        <f t="shared" si="17"/>
        <v>#REF!</v>
      </c>
      <c r="G26" s="35" t="e">
        <f t="shared" si="17"/>
        <v>#REF!</v>
      </c>
      <c r="H26" s="36" t="e">
        <f t="shared" si="17"/>
        <v>#REF!</v>
      </c>
      <c r="I26" s="37" t="e">
        <f t="shared" si="17"/>
        <v>#REF!</v>
      </c>
      <c r="J26" s="38" t="e">
        <f t="shared" si="17"/>
        <v>#REF!</v>
      </c>
      <c r="K26" s="39" t="e">
        <f t="shared" si="17"/>
        <v>#REF!</v>
      </c>
      <c r="L26" s="15"/>
      <c r="N26" s="42" t="str">
        <f t="shared" si="14"/>
        <v>Alt 8</v>
      </c>
      <c r="O26" s="65" t="e">
        <f t="shared" si="12"/>
        <v>#REF!</v>
      </c>
      <c r="P26" s="65" t="e">
        <f t="shared" si="8"/>
        <v>#REF!</v>
      </c>
      <c r="Q26" s="72" t="e">
        <f t="shared" si="9"/>
        <v>#REF!</v>
      </c>
    </row>
    <row r="27" spans="2:24" ht="15.75" hidden="1" thickBot="1" x14ac:dyDescent="0.3">
      <c r="B27" s="62" t="str">
        <f t="shared" si="6"/>
        <v>Alt 10</v>
      </c>
      <c r="C27" s="125">
        <v>0</v>
      </c>
      <c r="D27" s="125">
        <v>0</v>
      </c>
      <c r="E27" s="125">
        <v>0</v>
      </c>
      <c r="F27" s="122">
        <v>0</v>
      </c>
      <c r="G27" s="123">
        <v>0</v>
      </c>
      <c r="H27" s="124">
        <v>0</v>
      </c>
      <c r="I27" s="125">
        <v>0</v>
      </c>
      <c r="J27" s="126">
        <v>0</v>
      </c>
      <c r="K27" s="127">
        <v>0</v>
      </c>
      <c r="L27" s="15"/>
      <c r="N27" s="42" t="str">
        <f t="shared" si="14"/>
        <v>Alt 10</v>
      </c>
      <c r="O27" s="65">
        <f t="shared" si="12"/>
        <v>0</v>
      </c>
      <c r="P27" s="65">
        <f t="shared" si="8"/>
        <v>0</v>
      </c>
      <c r="Q27" s="72">
        <f t="shared" si="9"/>
        <v>0</v>
      </c>
    </row>
    <row r="28" spans="2:24" ht="15.75" thickBot="1" x14ac:dyDescent="0.3">
      <c r="B28" s="42"/>
      <c r="C28" s="57"/>
      <c r="D28" s="57"/>
      <c r="E28" s="57"/>
      <c r="F28" s="73"/>
      <c r="G28" s="73"/>
      <c r="H28" s="73"/>
      <c r="K28" s="57"/>
      <c r="L28" s="15"/>
      <c r="N28" s="58"/>
      <c r="O28" s="59"/>
      <c r="P28" s="59"/>
      <c r="Q28" s="60"/>
    </row>
    <row r="29" spans="2:24" x14ac:dyDescent="0.25">
      <c r="B29" s="14" t="s">
        <v>56</v>
      </c>
      <c r="E29" s="166">
        <f>1-(E10/E7)</f>
        <v>1.4130417875306556E-3</v>
      </c>
      <c r="H29" s="166">
        <f>1-(H10/H7)</f>
        <v>2.5296701313338721E-3</v>
      </c>
      <c r="K29" s="74">
        <f>1-(K10/K7)</f>
        <v>1.7000547814028932E-3</v>
      </c>
      <c r="L29" s="15"/>
      <c r="N29" s="222" t="s">
        <v>57</v>
      </c>
      <c r="O29" s="223"/>
      <c r="P29" s="223"/>
      <c r="Q29" s="224"/>
    </row>
    <row r="30" spans="2:24" x14ac:dyDescent="0.25">
      <c r="B30" s="14"/>
      <c r="L30" s="15"/>
      <c r="N30" s="42" t="str">
        <f t="shared" ref="N30:N39" si="18">N7</f>
        <v>Alt. 0 (No Action)</v>
      </c>
      <c r="O30" s="160">
        <f>O7*O$5/100</f>
        <v>4.4933251906999996E-2</v>
      </c>
      <c r="P30" s="160">
        <f>P7*P$5/100</f>
        <v>4.7291147493000001E-2</v>
      </c>
      <c r="Q30" s="161">
        <f t="shared" ref="O30:Q33" si="19">Q7*Q$5/100</f>
        <v>4.1116467602499991E-2</v>
      </c>
    </row>
    <row r="31" spans="2:24" ht="15.75" thickBot="1" x14ac:dyDescent="0.3">
      <c r="B31" s="225"/>
      <c r="C31" s="226"/>
      <c r="D31" s="226"/>
      <c r="E31" s="226"/>
      <c r="F31" s="226"/>
      <c r="G31" s="226"/>
      <c r="H31" s="226"/>
      <c r="I31" s="226"/>
      <c r="J31" s="226"/>
      <c r="K31" s="226"/>
      <c r="L31" s="227"/>
      <c r="N31" s="42" t="str">
        <f t="shared" si="18"/>
        <v>Alt. 1</v>
      </c>
      <c r="O31" s="160">
        <f>O8*O$5/100</f>
        <v>4.4930506906999998E-2</v>
      </c>
      <c r="P31" s="160">
        <f t="shared" si="19"/>
        <v>4.7288402493000002E-2</v>
      </c>
      <c r="Q31" s="161">
        <f t="shared" si="19"/>
        <v>4.1113417602500001E-2</v>
      </c>
    </row>
    <row r="32" spans="2:24" x14ac:dyDescent="0.25">
      <c r="B32" s="77"/>
      <c r="N32" s="42" t="str">
        <f t="shared" si="18"/>
        <v>Alt. 2</v>
      </c>
      <c r="O32" s="160">
        <f t="shared" si="19"/>
        <v>4.4928423756999993E-2</v>
      </c>
      <c r="P32" s="160">
        <f>P9*P$5/100</f>
        <v>4.7283879342999997E-2</v>
      </c>
      <c r="Q32" s="161">
        <f t="shared" si="19"/>
        <v>4.1102995752499989E-2</v>
      </c>
    </row>
    <row r="33" spans="2:17" x14ac:dyDescent="0.25">
      <c r="E33" s="57"/>
      <c r="N33" s="42" t="str">
        <f t="shared" si="18"/>
        <v>Alt. 3</v>
      </c>
      <c r="O33" s="160">
        <f t="shared" si="19"/>
        <v>4.4904334856999996E-2</v>
      </c>
      <c r="P33" s="160">
        <f t="shared" si="19"/>
        <v>4.7242859892999992E-2</v>
      </c>
      <c r="Q33" s="161">
        <f t="shared" si="19"/>
        <v>4.1012456502500003E-2</v>
      </c>
    </row>
    <row r="34" spans="2:17" x14ac:dyDescent="0.25">
      <c r="B34" s="221"/>
      <c r="C34" s="221"/>
      <c r="E34" s="57"/>
      <c r="F34" s="57"/>
      <c r="N34" s="42"/>
      <c r="O34" s="160"/>
      <c r="P34" s="160"/>
      <c r="Q34" s="161"/>
    </row>
    <row r="35" spans="2:17" hidden="1" x14ac:dyDescent="0.25">
      <c r="B35" s="112"/>
      <c r="C35" s="112"/>
      <c r="N35" s="42" t="str">
        <f t="shared" si="18"/>
        <v>Alt 5</v>
      </c>
      <c r="O35" s="75" t="e">
        <f t="shared" ref="O35:Q37" si="20">O12*O$5/100</f>
        <v>#REF!</v>
      </c>
      <c r="P35" s="75" t="e">
        <f t="shared" si="20"/>
        <v>#REF!</v>
      </c>
      <c r="Q35" s="76" t="e">
        <f t="shared" si="20"/>
        <v>#REF!</v>
      </c>
    </row>
    <row r="36" spans="2:17" hidden="1" x14ac:dyDescent="0.25">
      <c r="B36" s="112"/>
      <c r="C36" s="112"/>
      <c r="N36" s="42" t="str">
        <f t="shared" si="18"/>
        <v>Alt 6</v>
      </c>
      <c r="O36" s="75" t="e">
        <f t="shared" si="20"/>
        <v>#REF!</v>
      </c>
      <c r="P36" s="75" t="e">
        <f t="shared" si="20"/>
        <v>#REF!</v>
      </c>
      <c r="Q36" s="76" t="e">
        <f t="shared" si="20"/>
        <v>#REF!</v>
      </c>
    </row>
    <row r="37" spans="2:17" hidden="1" x14ac:dyDescent="0.25">
      <c r="B37" s="112"/>
      <c r="C37" s="112"/>
      <c r="N37" s="42" t="str">
        <f t="shared" si="18"/>
        <v>Alt 7</v>
      </c>
      <c r="O37" s="75" t="e">
        <f t="shared" si="20"/>
        <v>#REF!</v>
      </c>
      <c r="P37" s="75" t="e">
        <f t="shared" si="20"/>
        <v>#REF!</v>
      </c>
      <c r="Q37" s="76" t="e">
        <f t="shared" si="20"/>
        <v>#REF!</v>
      </c>
    </row>
    <row r="38" spans="2:17" hidden="1" x14ac:dyDescent="0.25">
      <c r="B38" s="112"/>
      <c r="C38" s="112"/>
      <c r="N38" s="42" t="str">
        <f t="shared" si="18"/>
        <v>Alt 8</v>
      </c>
      <c r="O38" s="75" t="e">
        <f t="shared" ref="O38:Q39" si="21">O15*O$5/100</f>
        <v>#REF!</v>
      </c>
      <c r="P38" s="75" t="e">
        <f t="shared" si="21"/>
        <v>#REF!</v>
      </c>
      <c r="Q38" s="76" t="e">
        <f t="shared" si="21"/>
        <v>#REF!</v>
      </c>
    </row>
    <row r="39" spans="2:17" hidden="1" x14ac:dyDescent="0.25">
      <c r="B39" s="112"/>
      <c r="C39" s="112"/>
      <c r="N39" s="42" t="str">
        <f t="shared" si="18"/>
        <v>Alt 10</v>
      </c>
      <c r="O39" s="75" t="e">
        <f t="shared" si="21"/>
        <v>#REF!</v>
      </c>
      <c r="P39" s="75" t="e">
        <f t="shared" si="21"/>
        <v>#REF!</v>
      </c>
      <c r="Q39" s="76" t="e">
        <f t="shared" si="21"/>
        <v>#REF!</v>
      </c>
    </row>
    <row r="40" spans="2:17" ht="15.75" thickBot="1" x14ac:dyDescent="0.3">
      <c r="B40" s="112"/>
      <c r="C40" s="112"/>
      <c r="E40" s="57"/>
      <c r="F40" s="57"/>
      <c r="N40" s="58"/>
      <c r="O40" s="59"/>
      <c r="P40" s="59"/>
      <c r="Q40" s="60"/>
    </row>
    <row r="41" spans="2:17" x14ac:dyDescent="0.25">
      <c r="B41" s="112"/>
      <c r="C41" s="112"/>
      <c r="N41" s="222" t="s">
        <v>58</v>
      </c>
      <c r="O41" s="223"/>
      <c r="P41" s="223"/>
      <c r="Q41" s="224"/>
    </row>
    <row r="42" spans="2:17" x14ac:dyDescent="0.25">
      <c r="B42" s="228"/>
      <c r="C42" s="228"/>
      <c r="N42" s="42" t="str">
        <f t="shared" ref="N42:N48" si="22">N31</f>
        <v>Alt. 1</v>
      </c>
      <c r="O42" s="160">
        <f t="shared" ref="O42:Q48" si="23">(O$5*O19)/100</f>
        <v>2.7449999999976656E-6</v>
      </c>
      <c r="P42" s="160">
        <f t="shared" si="23"/>
        <v>2.7449999999976656E-6</v>
      </c>
      <c r="Q42" s="161">
        <f t="shared" si="23"/>
        <v>3.0499999999996637E-6</v>
      </c>
    </row>
    <row r="43" spans="2:17" x14ac:dyDescent="0.25">
      <c r="N43" s="42" t="str">
        <f t="shared" si="22"/>
        <v>Alt. 2</v>
      </c>
      <c r="O43" s="160">
        <f t="shared" si="23"/>
        <v>4.8281500000016963E-6</v>
      </c>
      <c r="P43" s="160">
        <f t="shared" si="23"/>
        <v>7.2681499999973632E-6</v>
      </c>
      <c r="Q43" s="161">
        <f>(Q$5*Q20)/100</f>
        <v>1.347185000000306E-5</v>
      </c>
    </row>
    <row r="44" spans="2:17" x14ac:dyDescent="0.25">
      <c r="B44" s="221"/>
      <c r="C44" s="221"/>
      <c r="N44" s="42" t="str">
        <f t="shared" si="22"/>
        <v>Alt. 3</v>
      </c>
      <c r="O44" s="160">
        <f t="shared" si="23"/>
        <v>2.8917050000000221E-5</v>
      </c>
      <c r="P44" s="160">
        <f t="shared" si="23"/>
        <v>4.8287600000000205E-5</v>
      </c>
      <c r="Q44" s="161">
        <f>(Q$5*Q21)/100</f>
        <v>1.0401110000000091E-4</v>
      </c>
    </row>
    <row r="45" spans="2:17" x14ac:dyDescent="0.25">
      <c r="N45" s="42"/>
      <c r="O45" s="160"/>
      <c r="P45" s="160"/>
      <c r="Q45" s="161"/>
    </row>
    <row r="46" spans="2:17" hidden="1" x14ac:dyDescent="0.25">
      <c r="N46" s="42" t="str">
        <f t="shared" si="22"/>
        <v>Alt 5</v>
      </c>
      <c r="O46" s="78" t="e">
        <f t="shared" si="23"/>
        <v>#REF!</v>
      </c>
      <c r="P46" s="78" t="e">
        <f t="shared" si="23"/>
        <v>#REF!</v>
      </c>
      <c r="Q46" s="79" t="e">
        <f t="shared" si="23"/>
        <v>#REF!</v>
      </c>
    </row>
    <row r="47" spans="2:17" hidden="1" x14ac:dyDescent="0.25">
      <c r="N47" s="42" t="str">
        <f t="shared" si="22"/>
        <v>Alt 6</v>
      </c>
      <c r="O47" s="78" t="e">
        <f t="shared" si="23"/>
        <v>#REF!</v>
      </c>
      <c r="P47" s="78" t="e">
        <f t="shared" si="23"/>
        <v>#REF!</v>
      </c>
      <c r="Q47" s="79" t="e">
        <f t="shared" si="23"/>
        <v>#REF!</v>
      </c>
    </row>
    <row r="48" spans="2:17" hidden="1" x14ac:dyDescent="0.25">
      <c r="N48" s="42" t="str">
        <f t="shared" si="22"/>
        <v>Alt 7</v>
      </c>
      <c r="O48" s="78" t="e">
        <f t="shared" si="23"/>
        <v>#REF!</v>
      </c>
      <c r="P48" s="78" t="e">
        <f t="shared" si="23"/>
        <v>#REF!</v>
      </c>
      <c r="Q48" s="79" t="e">
        <f t="shared" si="23"/>
        <v>#REF!</v>
      </c>
    </row>
    <row r="49" spans="14:17" hidden="1" x14ac:dyDescent="0.25">
      <c r="N49" s="42" t="str">
        <f>N38</f>
        <v>Alt 8</v>
      </c>
      <c r="O49" s="78" t="e">
        <f t="shared" ref="O49:Q50" si="24">(O$5*O26)/100</f>
        <v>#REF!</v>
      </c>
      <c r="P49" s="78" t="e">
        <f t="shared" si="24"/>
        <v>#REF!</v>
      </c>
      <c r="Q49" s="79" t="e">
        <f t="shared" si="24"/>
        <v>#REF!</v>
      </c>
    </row>
    <row r="50" spans="14:17" hidden="1" x14ac:dyDescent="0.25">
      <c r="N50" s="42" t="str">
        <f>N39</f>
        <v>Alt 10</v>
      </c>
      <c r="O50" s="78">
        <f t="shared" si="24"/>
        <v>0</v>
      </c>
      <c r="P50" s="78">
        <f t="shared" si="24"/>
        <v>0</v>
      </c>
      <c r="Q50" s="79">
        <f t="shared" si="24"/>
        <v>0</v>
      </c>
    </row>
    <row r="51" spans="14:17" ht="15.75" thickBot="1" x14ac:dyDescent="0.3">
      <c r="N51" s="82"/>
      <c r="O51" s="83"/>
      <c r="P51" s="83"/>
      <c r="Q51" s="84"/>
    </row>
  </sheetData>
  <mergeCells count="17">
    <mergeCell ref="B2:L2"/>
    <mergeCell ref="N2:Q2"/>
    <mergeCell ref="S2:X2"/>
    <mergeCell ref="N3:Q3"/>
    <mergeCell ref="S4:X4"/>
    <mergeCell ref="C5:E5"/>
    <mergeCell ref="F5:H5"/>
    <mergeCell ref="I5:K5"/>
    <mergeCell ref="N6:Q6"/>
    <mergeCell ref="C18:K18"/>
    <mergeCell ref="B44:C44"/>
    <mergeCell ref="B34:C34"/>
    <mergeCell ref="N29:Q29"/>
    <mergeCell ref="B31:L31"/>
    <mergeCell ref="N18:Q18"/>
    <mergeCell ref="B42:C42"/>
    <mergeCell ref="N41:Q41"/>
  </mergeCells>
  <phoneticPr fontId="18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0">
    <tabColor theme="1"/>
  </sheetPr>
  <dimension ref="B1:S54"/>
  <sheetViews>
    <sheetView zoomScale="77" workbookViewId="0"/>
  </sheetViews>
  <sheetFormatPr defaultRowHeight="15" x14ac:dyDescent="0.25"/>
  <cols>
    <col min="2" max="3" width="8.85546875" bestFit="1" customWidth="1"/>
    <col min="4" max="4" width="9.5703125" customWidth="1"/>
    <col min="5" max="5" width="10.85546875" customWidth="1"/>
    <col min="6" max="7" width="9.5703125" bestFit="1" customWidth="1"/>
    <col min="8" max="11" width="11.85546875" bestFit="1" customWidth="1"/>
    <col min="12" max="12" width="11.5703125" hidden="1" customWidth="1"/>
    <col min="17" max="17" width="15.42578125" customWidth="1"/>
    <col min="18" max="18" width="11.85546875" customWidth="1"/>
    <col min="24" max="24" width="10.5703125" customWidth="1"/>
  </cols>
  <sheetData>
    <row r="1" spans="2:19" ht="15.75" thickBot="1" x14ac:dyDescent="0.3"/>
    <row r="2" spans="2:19" x14ac:dyDescent="0.25">
      <c r="B2" s="239" t="s">
        <v>59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</row>
    <row r="3" spans="2:19" ht="12.6" customHeight="1" x14ac:dyDescent="0.25">
      <c r="B3" s="14" t="s">
        <v>60</v>
      </c>
      <c r="M3" s="15"/>
    </row>
    <row r="4" spans="2:19" ht="39" customHeight="1" x14ac:dyDescent="0.3">
      <c r="B4" s="33"/>
      <c r="C4" s="22" t="str">
        <f>'Tables (1)'!B7</f>
        <v>Alt. 0 (No Action)</v>
      </c>
      <c r="D4" s="22" t="str">
        <f>'Tables (1)'!B8</f>
        <v>Alt. 1</v>
      </c>
      <c r="E4" s="22" t="str">
        <f>'Tables (1)'!B9</f>
        <v>Alt. 2</v>
      </c>
      <c r="F4" s="22" t="str">
        <f>'Tables (1)'!B10</f>
        <v>Alt. 3</v>
      </c>
      <c r="G4" s="22">
        <f>'Tables (1)'!B11</f>
        <v>0</v>
      </c>
      <c r="H4" s="22" t="str">
        <f>'Tables (1)'!B12</f>
        <v>Alt 5</v>
      </c>
      <c r="I4" s="22" t="str">
        <f>'Tables (1)'!B13</f>
        <v>Alt 6</v>
      </c>
      <c r="J4" s="22" t="str">
        <f>'Tables (1)'!B14</f>
        <v>Alt 7</v>
      </c>
      <c r="K4" s="22" t="str">
        <f>'Tables (1)'!B15</f>
        <v>Alt 8</v>
      </c>
      <c r="L4" s="22" t="str">
        <f>'Tables (1)'!B16</f>
        <v>Alt 10</v>
      </c>
      <c r="M4" s="15"/>
    </row>
    <row r="5" spans="2:19" ht="32.25" customHeight="1" x14ac:dyDescent="0.25">
      <c r="B5" s="42" t="s">
        <v>61</v>
      </c>
      <c r="M5" s="15"/>
    </row>
    <row r="6" spans="2:19" x14ac:dyDescent="0.25">
      <c r="B6" s="42">
        <v>2017</v>
      </c>
      <c r="C6" s="48">
        <f>[1]Tables!C30</f>
        <v>1806.4667999014434</v>
      </c>
      <c r="D6" s="49">
        <f>[1]Tables!D30</f>
        <v>1806.4667999014434</v>
      </c>
      <c r="E6" s="49">
        <f>[1]Tables!E30</f>
        <v>1806.4667999014434</v>
      </c>
      <c r="F6" s="50">
        <f>[1]Tables!F30</f>
        <v>1806.4667999014434</v>
      </c>
      <c r="G6" s="49"/>
      <c r="H6" s="49"/>
      <c r="I6" s="49"/>
      <c r="J6" s="49"/>
      <c r="K6" s="49"/>
      <c r="L6" s="50"/>
      <c r="M6" s="15"/>
    </row>
    <row r="7" spans="2:19" x14ac:dyDescent="0.25">
      <c r="B7" s="42">
        <v>2020</v>
      </c>
      <c r="C7" s="218">
        <f>[1]Tables!C31</f>
        <v>1720.700567267128</v>
      </c>
      <c r="D7" s="51">
        <f>[1]Tables!D31</f>
        <v>1720.700567267128</v>
      </c>
      <c r="E7" s="51">
        <f>[1]Tables!E31</f>
        <v>1720.700567267128</v>
      </c>
      <c r="F7" s="52">
        <f>[1]Tables!F31</f>
        <v>1720.700567267128</v>
      </c>
      <c r="G7" s="51"/>
      <c r="H7" s="51"/>
      <c r="I7" s="51"/>
      <c r="J7" s="51"/>
      <c r="K7" s="51"/>
      <c r="L7" s="52">
        <v>0</v>
      </c>
      <c r="M7" s="15"/>
    </row>
    <row r="8" spans="2:19" x14ac:dyDescent="0.25">
      <c r="B8" s="42">
        <v>2040</v>
      </c>
      <c r="C8" s="218">
        <f>[1]Tables!C32</f>
        <v>1045.4420543374799</v>
      </c>
      <c r="D8" s="51">
        <f>[1]Tables!D32</f>
        <v>1035.29768095756</v>
      </c>
      <c r="E8" s="51">
        <f>[1]Tables!E32</f>
        <v>1025.9936670254001</v>
      </c>
      <c r="F8" s="52">
        <f>[1]Tables!F32</f>
        <v>903.10590984223995</v>
      </c>
      <c r="G8" s="51"/>
      <c r="H8" s="51"/>
      <c r="I8" s="51"/>
      <c r="J8" s="51"/>
      <c r="K8" s="51"/>
      <c r="L8" s="52">
        <v>0</v>
      </c>
      <c r="M8" s="15"/>
      <c r="O8" s="51"/>
      <c r="P8" s="51"/>
      <c r="Q8" s="51"/>
    </row>
    <row r="9" spans="2:19" x14ac:dyDescent="0.25">
      <c r="B9" s="42">
        <v>2060</v>
      </c>
      <c r="C9" s="218">
        <f>[1]Tables!C33</f>
        <v>729.63144344166301</v>
      </c>
      <c r="D9" s="51">
        <f>[1]Tables!D33</f>
        <v>727.60234000710659</v>
      </c>
      <c r="E9" s="51">
        <f>[1]Tables!E33</f>
        <v>713.65406734349165</v>
      </c>
      <c r="F9" s="52">
        <f>[1]Tables!F33</f>
        <v>597.2272166237608</v>
      </c>
      <c r="G9" s="51"/>
      <c r="H9" s="51"/>
      <c r="I9" s="51"/>
      <c r="J9" s="51"/>
      <c r="K9" s="51"/>
      <c r="L9" s="52">
        <v>0</v>
      </c>
      <c r="M9" s="15"/>
    </row>
    <row r="10" spans="2:19" x14ac:dyDescent="0.25">
      <c r="B10" s="42">
        <v>2080</v>
      </c>
      <c r="C10" s="218">
        <f>[1]Tables!C34</f>
        <v>724.48573725349013</v>
      </c>
      <c r="D10" s="51">
        <f>[1]Tables!D34</f>
        <v>722.47094401648963</v>
      </c>
      <c r="E10" s="51">
        <f>[1]Tables!E34</f>
        <v>708.62104117178217</v>
      </c>
      <c r="F10" s="52">
        <f>[1]Tables!F34</f>
        <v>593.01528769450556</v>
      </c>
      <c r="G10" s="51"/>
      <c r="H10" s="51"/>
      <c r="I10" s="51"/>
      <c r="J10" s="51"/>
      <c r="K10" s="51"/>
      <c r="L10" s="52">
        <v>0</v>
      </c>
      <c r="M10" s="15"/>
    </row>
    <row r="11" spans="2:19" x14ac:dyDescent="0.25">
      <c r="B11" s="42">
        <v>2100</v>
      </c>
      <c r="C11" s="219">
        <f>[1]Tables!C35</f>
        <v>673.83753852290965</v>
      </c>
      <c r="D11" s="70">
        <f>[1]Tables!D35</f>
        <v>671.96359781484375</v>
      </c>
      <c r="E11" s="70">
        <f>[1]Tables!E35</f>
        <v>659.08193022392686</v>
      </c>
      <c r="F11" s="71">
        <f>[1]Tables!F35</f>
        <v>551.55807936451731</v>
      </c>
      <c r="G11" s="70"/>
      <c r="H11" s="70"/>
      <c r="I11" s="70"/>
      <c r="J11" s="70"/>
      <c r="K11" s="70"/>
      <c r="L11" s="71">
        <v>0</v>
      </c>
      <c r="M11" s="15"/>
      <c r="N11" s="51"/>
    </row>
    <row r="12" spans="2:19" x14ac:dyDescent="0.25">
      <c r="B12" s="42"/>
      <c r="C12" s="51"/>
      <c r="E12" s="51"/>
      <c r="F12" s="51"/>
      <c r="M12" s="15"/>
    </row>
    <row r="13" spans="2:19" x14ac:dyDescent="0.25">
      <c r="B13" s="42" t="s">
        <v>62</v>
      </c>
      <c r="F13" s="51"/>
      <c r="M13" s="15"/>
      <c r="Q13" s="51"/>
      <c r="S13" s="163"/>
    </row>
    <row r="14" spans="2:19" x14ac:dyDescent="0.25">
      <c r="B14" s="42">
        <v>2017</v>
      </c>
      <c r="C14" s="133">
        <f>[1]Tables!C38</f>
        <v>61.051882003935575</v>
      </c>
      <c r="D14" s="134">
        <f>[1]Tables!D38</f>
        <v>61.051882003935575</v>
      </c>
      <c r="E14" s="134">
        <f>[1]Tables!E38</f>
        <v>61.051882003935575</v>
      </c>
      <c r="F14" s="135">
        <f>[1]Tables!F38</f>
        <v>61.051882003935575</v>
      </c>
      <c r="G14" s="134"/>
      <c r="H14" s="134"/>
      <c r="I14" s="134"/>
      <c r="J14" s="134"/>
      <c r="K14" s="134"/>
      <c r="L14" s="135"/>
      <c r="M14" s="15"/>
      <c r="Q14" s="164"/>
      <c r="S14" s="163"/>
    </row>
    <row r="15" spans="2:19" x14ac:dyDescent="0.25">
      <c r="B15" s="42">
        <v>2020</v>
      </c>
      <c r="C15" s="215">
        <f>[1]Tables!C39</f>
        <v>58.404628781257628</v>
      </c>
      <c r="D15" s="214">
        <f>[1]Tables!D39</f>
        <v>58.404628781257628</v>
      </c>
      <c r="E15" s="214">
        <f>[1]Tables!E39</f>
        <v>58.404628781257628</v>
      </c>
      <c r="F15" s="113">
        <f>[1]Tables!F39</f>
        <v>58.404628781257628</v>
      </c>
      <c r="G15" s="51"/>
      <c r="H15" s="51"/>
      <c r="I15" s="51"/>
      <c r="J15" s="51"/>
      <c r="K15" s="51"/>
      <c r="L15" s="113">
        <v>0</v>
      </c>
      <c r="M15" s="15"/>
      <c r="Q15" s="51"/>
    </row>
    <row r="16" spans="2:19" x14ac:dyDescent="0.25">
      <c r="B16" s="42">
        <v>2040</v>
      </c>
      <c r="C16" s="215">
        <f>[1]Tables!C40</f>
        <v>38.808710678693501</v>
      </c>
      <c r="D16" s="214">
        <f>[1]Tables!D40</f>
        <v>38.514851877025997</v>
      </c>
      <c r="E16" s="214">
        <f>[1]Tables!E40</f>
        <v>38.249895292099495</v>
      </c>
      <c r="F16" s="113">
        <f>[1]Tables!F40</f>
        <v>34.898183815737745</v>
      </c>
      <c r="G16" s="51"/>
      <c r="H16" s="51"/>
      <c r="I16" s="51"/>
      <c r="J16" s="51"/>
      <c r="K16" s="51"/>
      <c r="L16" s="113">
        <v>0</v>
      </c>
      <c r="M16" s="15"/>
      <c r="Q16" s="164"/>
    </row>
    <row r="17" spans="2:13" x14ac:dyDescent="0.25">
      <c r="B17" s="42">
        <v>2060</v>
      </c>
      <c r="C17" s="215">
        <f>[1]Tables!C41</f>
        <v>30.02318758897545</v>
      </c>
      <c r="D17" s="214">
        <f>[1]Tables!D41</f>
        <v>29.946500920735055</v>
      </c>
      <c r="E17" s="214">
        <f>[1]Tables!E41</f>
        <v>29.545787105303575</v>
      </c>
      <c r="F17" s="113">
        <f>[1]Tables!F41</f>
        <v>26.38536780726022</v>
      </c>
      <c r="G17" s="51"/>
      <c r="H17" s="51"/>
      <c r="I17" s="51"/>
      <c r="J17" s="51"/>
      <c r="K17" s="51"/>
      <c r="L17" s="113">
        <v>0</v>
      </c>
      <c r="M17" s="15"/>
    </row>
    <row r="18" spans="2:13" x14ac:dyDescent="0.25">
      <c r="B18" s="42">
        <v>2080</v>
      </c>
      <c r="C18" s="215">
        <f>[1]Tables!C42</f>
        <v>29.81144986364313</v>
      </c>
      <c r="D18" s="214">
        <f>[1]Tables!D42</f>
        <v>29.73530402607399</v>
      </c>
      <c r="E18" s="214">
        <f>[1]Tables!E42</f>
        <v>29.337416234079789</v>
      </c>
      <c r="F18" s="113">
        <f>[1]Tables!F42</f>
        <v>26.199285708382167</v>
      </c>
      <c r="G18" s="51"/>
      <c r="H18" s="51"/>
      <c r="I18" s="51"/>
      <c r="J18" s="51"/>
      <c r="K18" s="51"/>
      <c r="L18" s="113">
        <v>0</v>
      </c>
      <c r="M18" s="15"/>
    </row>
    <row r="19" spans="2:13" x14ac:dyDescent="0.25">
      <c r="B19" s="42">
        <v>2100</v>
      </c>
      <c r="C19" s="216">
        <f>[1]Tables!C43</f>
        <v>27.727356058201902</v>
      </c>
      <c r="D19" s="217">
        <f>[1]Tables!D43</f>
        <v>27.656533513163424</v>
      </c>
      <c r="E19" s="217">
        <f>[1]Tables!E43</f>
        <v>27.286461727648248</v>
      </c>
      <c r="F19" s="114">
        <f>[1]Tables!F43</f>
        <v>24.367715311720108</v>
      </c>
      <c r="G19" s="70"/>
      <c r="H19" s="70"/>
      <c r="I19" s="70"/>
      <c r="J19" s="70"/>
      <c r="K19" s="70"/>
      <c r="L19" s="114">
        <v>0</v>
      </c>
      <c r="M19" s="15"/>
    </row>
    <row r="20" spans="2:13" x14ac:dyDescent="0.25">
      <c r="B20" s="42"/>
      <c r="C20" s="51"/>
      <c r="D20" s="51"/>
      <c r="E20" s="51"/>
      <c r="F20" s="51"/>
      <c r="G20" s="51"/>
      <c r="H20" s="51"/>
      <c r="I20" s="51"/>
      <c r="J20" s="51"/>
      <c r="K20" s="51"/>
      <c r="M20" s="15"/>
    </row>
    <row r="21" spans="2:13" x14ac:dyDescent="0.25">
      <c r="B21" s="42" t="s">
        <v>63</v>
      </c>
      <c r="C21" s="51"/>
      <c r="D21" s="51"/>
      <c r="E21" s="51"/>
      <c r="F21" s="51"/>
      <c r="G21" s="51"/>
      <c r="H21" s="51"/>
      <c r="I21" s="51"/>
      <c r="J21" s="51"/>
      <c r="K21" s="51"/>
      <c r="M21" s="15"/>
    </row>
    <row r="22" spans="2:13" x14ac:dyDescent="0.25">
      <c r="B22" s="42">
        <v>2017</v>
      </c>
      <c r="C22" s="133">
        <f>[1]Tables!C46</f>
        <v>22.359439601981521</v>
      </c>
      <c r="D22" s="134">
        <f>[1]Tables!D46</f>
        <v>22.359439601981521</v>
      </c>
      <c r="E22" s="134">
        <f>[1]Tables!E46</f>
        <v>22.359439601981521</v>
      </c>
      <c r="F22" s="135">
        <f>[1]Tables!F46</f>
        <v>22.359439601981521</v>
      </c>
      <c r="G22" s="49"/>
      <c r="H22" s="49"/>
      <c r="I22" s="49"/>
      <c r="J22" s="49"/>
      <c r="K22" s="49"/>
      <c r="L22" s="136"/>
      <c r="M22" s="15"/>
    </row>
    <row r="23" spans="2:13" x14ac:dyDescent="0.25">
      <c r="B23" s="42">
        <v>2020</v>
      </c>
      <c r="C23" s="215">
        <f>[1]Tables!C47</f>
        <v>20.771497859248161</v>
      </c>
      <c r="D23" s="214">
        <f>[1]Tables!D47</f>
        <v>20.771497859248161</v>
      </c>
      <c r="E23" s="214">
        <f>[1]Tables!E47</f>
        <v>20.771497859248161</v>
      </c>
      <c r="F23" s="113">
        <f>[1]Tables!F47</f>
        <v>20.771497859248161</v>
      </c>
      <c r="G23" s="51"/>
      <c r="H23" s="51"/>
      <c r="I23" s="51"/>
      <c r="J23" s="51"/>
      <c r="K23" s="51"/>
      <c r="L23" s="116">
        <v>0</v>
      </c>
      <c r="M23" s="15"/>
    </row>
    <row r="24" spans="2:13" x14ac:dyDescent="0.25">
      <c r="B24" s="42">
        <v>2040</v>
      </c>
      <c r="C24" s="215">
        <f>[1]Tables!C48</f>
        <v>10.84736729488862</v>
      </c>
      <c r="D24" s="214">
        <f>[1]Tables!D48</f>
        <v>10.729005469850321</v>
      </c>
      <c r="E24" s="214">
        <f>[1]Tables!E48</f>
        <v>10.612620592221624</v>
      </c>
      <c r="F24" s="113">
        <f>[1]Tables!F48</f>
        <v>9.0724519677143771</v>
      </c>
      <c r="G24" s="51"/>
      <c r="H24" s="51"/>
      <c r="I24" s="51"/>
      <c r="J24" s="51"/>
      <c r="K24" s="51"/>
      <c r="L24" s="116">
        <v>0</v>
      </c>
      <c r="M24" s="15"/>
    </row>
    <row r="25" spans="2:13" x14ac:dyDescent="0.25">
      <c r="B25" s="42">
        <v>2060</v>
      </c>
      <c r="C25" s="215">
        <f>[1]Tables!C49</f>
        <v>7.165523145329888</v>
      </c>
      <c r="D25" s="214">
        <f>[1]Tables!D49</f>
        <v>7.1408385717187173</v>
      </c>
      <c r="E25" s="214">
        <f>[1]Tables!E49</f>
        <v>6.9607500933936706</v>
      </c>
      <c r="F25" s="113">
        <f>[1]Tables!F49</f>
        <v>5.5047511138896601</v>
      </c>
      <c r="G25" s="51"/>
      <c r="H25" s="51"/>
      <c r="I25" s="51"/>
      <c r="J25" s="51"/>
      <c r="K25" s="51"/>
      <c r="L25" s="116">
        <v>0</v>
      </c>
      <c r="M25" s="15"/>
    </row>
    <row r="26" spans="2:13" x14ac:dyDescent="0.25">
      <c r="B26" s="42">
        <v>2080</v>
      </c>
      <c r="C26" s="215">
        <f>[1]Tables!C50</f>
        <v>7.1149884855069727</v>
      </c>
      <c r="D26" s="214">
        <f>[1]Tables!D50</f>
        <v>7.0904779991892237</v>
      </c>
      <c r="E26" s="214">
        <f>[1]Tables!E50</f>
        <v>6.9116595900280942</v>
      </c>
      <c r="F26" s="113">
        <f>[1]Tables!F50</f>
        <v>5.465929004281171</v>
      </c>
      <c r="G26" s="51"/>
      <c r="H26" s="51"/>
      <c r="I26" s="51"/>
      <c r="J26" s="51"/>
      <c r="K26" s="51"/>
      <c r="L26" s="116">
        <v>0</v>
      </c>
      <c r="M26" s="15"/>
    </row>
    <row r="27" spans="2:13" x14ac:dyDescent="0.25">
      <c r="B27" s="42">
        <v>2100</v>
      </c>
      <c r="C27" s="216">
        <f>[1]Tables!C51</f>
        <v>6.6175855246897299</v>
      </c>
      <c r="D27" s="217">
        <f>[1]Tables!D51</f>
        <v>6.5947885461999123</v>
      </c>
      <c r="E27" s="217">
        <f>[1]Tables!E51</f>
        <v>6.4284711841376661</v>
      </c>
      <c r="F27" s="114">
        <f>[1]Tables!F51</f>
        <v>5.0838104279989578</v>
      </c>
      <c r="G27" s="70"/>
      <c r="H27" s="70"/>
      <c r="I27" s="70"/>
      <c r="J27" s="70"/>
      <c r="K27" s="70"/>
      <c r="L27" s="117">
        <v>0</v>
      </c>
      <c r="M27" s="15"/>
    </row>
    <row r="28" spans="2:13" x14ac:dyDescent="0.25">
      <c r="B28" s="42"/>
      <c r="C28" s="51"/>
      <c r="D28" s="51"/>
      <c r="E28" s="51"/>
      <c r="F28" s="51"/>
      <c r="G28" s="51"/>
      <c r="H28" s="51"/>
      <c r="I28" s="51"/>
      <c r="J28" s="51"/>
      <c r="K28" s="51"/>
      <c r="L28" s="57"/>
      <c r="M28" s="15"/>
    </row>
    <row r="29" spans="2:13" x14ac:dyDescent="0.25">
      <c r="B29" s="42" t="s">
        <v>64</v>
      </c>
      <c r="C29" s="51"/>
      <c r="D29" s="51"/>
      <c r="E29" s="51"/>
      <c r="F29" s="51"/>
      <c r="G29" s="51"/>
      <c r="H29" s="51"/>
      <c r="I29" s="51"/>
      <c r="J29" s="51"/>
      <c r="K29" s="51"/>
      <c r="M29" s="15"/>
    </row>
    <row r="30" spans="2:13" x14ac:dyDescent="0.25">
      <c r="B30" s="42">
        <v>2017</v>
      </c>
      <c r="C30" s="48">
        <f>[1]Tables!C55</f>
        <v>1889.8781215073604</v>
      </c>
      <c r="D30" s="49">
        <f>[1]Tables!D55</f>
        <v>1889.8781215073604</v>
      </c>
      <c r="E30" s="49">
        <f>[1]Tables!E55</f>
        <v>1889.8781215073604</v>
      </c>
      <c r="F30" s="50">
        <f>[1]Tables!F55</f>
        <v>1889.8781215073604</v>
      </c>
      <c r="G30" s="49"/>
      <c r="H30" s="49"/>
      <c r="I30" s="49"/>
      <c r="J30" s="49"/>
      <c r="K30" s="49"/>
      <c r="L30" s="50"/>
      <c r="M30" s="15"/>
    </row>
    <row r="31" spans="2:13" x14ac:dyDescent="0.25">
      <c r="B31" s="42">
        <v>2020</v>
      </c>
      <c r="C31" s="218">
        <f>[1]Tables!C56</f>
        <v>1799.8766939076338</v>
      </c>
      <c r="D31" s="51">
        <f>[1]Tables!D56</f>
        <v>1799.8766939076338</v>
      </c>
      <c r="E31" s="51">
        <f>[1]Tables!E56</f>
        <v>1799.8766939076338</v>
      </c>
      <c r="F31" s="52">
        <f>[1]Tables!F56</f>
        <v>1799.8766939076338</v>
      </c>
      <c r="G31" s="51">
        <f t="shared" ref="G31:L35" si="0">G7+G15+G23</f>
        <v>0</v>
      </c>
      <c r="H31" s="51">
        <f t="shared" si="0"/>
        <v>0</v>
      </c>
      <c r="I31" s="51">
        <f t="shared" si="0"/>
        <v>0</v>
      </c>
      <c r="J31" s="51">
        <f t="shared" si="0"/>
        <v>0</v>
      </c>
      <c r="K31" s="51">
        <f t="shared" si="0"/>
        <v>0</v>
      </c>
      <c r="L31" s="116">
        <f t="shared" si="0"/>
        <v>0</v>
      </c>
      <c r="M31" s="15"/>
    </row>
    <row r="32" spans="2:13" x14ac:dyDescent="0.25">
      <c r="B32" s="42">
        <v>2040</v>
      </c>
      <c r="C32" s="218">
        <f>[1]Tables!C57</f>
        <v>1095.098132311062</v>
      </c>
      <c r="D32" s="51">
        <f>[1]Tables!D57</f>
        <v>1084.5415383044365</v>
      </c>
      <c r="E32" s="51">
        <f>[1]Tables!E57</f>
        <v>1074.8561829097214</v>
      </c>
      <c r="F32" s="52">
        <f>[1]Tables!F57</f>
        <v>947.07654562569212</v>
      </c>
      <c r="G32" s="51">
        <f t="shared" si="0"/>
        <v>0</v>
      </c>
      <c r="H32" s="51">
        <f t="shared" si="0"/>
        <v>0</v>
      </c>
      <c r="I32" s="51">
        <f t="shared" si="0"/>
        <v>0</v>
      </c>
      <c r="J32" s="51">
        <f t="shared" si="0"/>
        <v>0</v>
      </c>
      <c r="K32" s="51">
        <f t="shared" si="0"/>
        <v>0</v>
      </c>
      <c r="L32" s="116">
        <f t="shared" si="0"/>
        <v>0</v>
      </c>
      <c r="M32" s="15"/>
    </row>
    <row r="33" spans="2:13" x14ac:dyDescent="0.25">
      <c r="B33" s="42">
        <v>2060</v>
      </c>
      <c r="C33" s="218">
        <f>[1]Tables!C58</f>
        <v>766.82015417596836</v>
      </c>
      <c r="D33" s="51">
        <f>[1]Tables!D58</f>
        <v>764.68967949956038</v>
      </c>
      <c r="E33" s="51">
        <f>[1]Tables!E58</f>
        <v>750.16060454218893</v>
      </c>
      <c r="F33" s="52">
        <f>[1]Tables!F58</f>
        <v>629.1173355449107</v>
      </c>
      <c r="G33" s="51">
        <f t="shared" si="0"/>
        <v>0</v>
      </c>
      <c r="H33" s="51">
        <f t="shared" si="0"/>
        <v>0</v>
      </c>
      <c r="I33" s="51">
        <f t="shared" si="0"/>
        <v>0</v>
      </c>
      <c r="J33" s="51">
        <f t="shared" si="0"/>
        <v>0</v>
      </c>
      <c r="K33" s="51">
        <f t="shared" si="0"/>
        <v>0</v>
      </c>
      <c r="L33" s="116">
        <f t="shared" si="0"/>
        <v>0</v>
      </c>
      <c r="M33" s="15"/>
    </row>
    <row r="34" spans="2:13" x14ac:dyDescent="0.25">
      <c r="B34" s="42">
        <v>2080</v>
      </c>
      <c r="C34" s="218">
        <f>[1]Tables!C59</f>
        <v>761.41217560264022</v>
      </c>
      <c r="D34" s="51">
        <f>[1]Tables!D59</f>
        <v>759.29672604175289</v>
      </c>
      <c r="E34" s="51">
        <f>[1]Tables!E59</f>
        <v>744.87011699589004</v>
      </c>
      <c r="F34" s="52">
        <f>[1]Tables!F59</f>
        <v>624.68050240716889</v>
      </c>
      <c r="G34" s="51">
        <f t="shared" si="0"/>
        <v>0</v>
      </c>
      <c r="H34" s="51">
        <f t="shared" si="0"/>
        <v>0</v>
      </c>
      <c r="I34" s="51">
        <f t="shared" si="0"/>
        <v>0</v>
      </c>
      <c r="J34" s="51">
        <f t="shared" si="0"/>
        <v>0</v>
      </c>
      <c r="K34" s="51">
        <f t="shared" si="0"/>
        <v>0</v>
      </c>
      <c r="L34" s="116">
        <f t="shared" si="0"/>
        <v>0</v>
      </c>
      <c r="M34" s="15"/>
    </row>
    <row r="35" spans="2:13" x14ac:dyDescent="0.25">
      <c r="B35" s="42">
        <v>2100</v>
      </c>
      <c r="C35" s="219">
        <f>[1]Tables!C60</f>
        <v>708.18248010580123</v>
      </c>
      <c r="D35" s="70">
        <f>[1]Tables!D60</f>
        <v>706.214919874207</v>
      </c>
      <c r="E35" s="70">
        <f>[1]Tables!E60</f>
        <v>692.79686313571278</v>
      </c>
      <c r="F35" s="71">
        <f>[1]Tables!F60</f>
        <v>581.00960510423636</v>
      </c>
      <c r="G35" s="70">
        <f t="shared" si="0"/>
        <v>0</v>
      </c>
      <c r="H35" s="70">
        <f t="shared" si="0"/>
        <v>0</v>
      </c>
      <c r="I35" s="70">
        <f t="shared" si="0"/>
        <v>0</v>
      </c>
      <c r="J35" s="70">
        <f t="shared" si="0"/>
        <v>0</v>
      </c>
      <c r="K35" s="70">
        <f t="shared" si="0"/>
        <v>0</v>
      </c>
      <c r="L35" s="117">
        <f t="shared" si="0"/>
        <v>0</v>
      </c>
      <c r="M35" s="15"/>
    </row>
    <row r="36" spans="2:13" x14ac:dyDescent="0.25">
      <c r="B36" s="42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5"/>
    </row>
    <row r="37" spans="2:13" ht="15.75" thickBot="1" x14ac:dyDescent="0.3">
      <c r="B37" s="80"/>
      <c r="C37" s="54"/>
      <c r="D37" s="54"/>
      <c r="E37" s="54"/>
      <c r="F37" s="54"/>
      <c r="G37" s="81"/>
      <c r="H37" s="81"/>
      <c r="I37" s="81"/>
      <c r="J37" s="81"/>
      <c r="K37" s="81"/>
      <c r="L37" s="81"/>
      <c r="M37" s="55"/>
    </row>
    <row r="38" spans="2:13" ht="15.75" thickBot="1" x14ac:dyDescent="0.3"/>
    <row r="39" spans="2:13" x14ac:dyDescent="0.25">
      <c r="C39" s="248" t="s">
        <v>65</v>
      </c>
      <c r="D39" s="249"/>
      <c r="E39" s="249"/>
      <c r="F39" s="249"/>
      <c r="G39" s="249"/>
      <c r="H39" s="249"/>
      <c r="I39" s="249"/>
      <c r="J39" s="249"/>
      <c r="K39" s="249"/>
      <c r="L39" s="249"/>
      <c r="M39" s="250"/>
    </row>
    <row r="40" spans="2:13" x14ac:dyDescent="0.25">
      <c r="C40" s="251"/>
      <c r="D40" s="252"/>
      <c r="E40" s="252"/>
      <c r="F40" s="252"/>
      <c r="G40" s="252"/>
      <c r="H40" s="252"/>
      <c r="I40" s="252"/>
      <c r="J40" s="252"/>
      <c r="K40" s="252"/>
      <c r="L40" s="252"/>
      <c r="M40" s="253"/>
    </row>
    <row r="41" spans="2:13" x14ac:dyDescent="0.25">
      <c r="C41" s="23" t="s">
        <v>66</v>
      </c>
      <c r="D41" s="24"/>
      <c r="E41" s="24"/>
      <c r="F41" s="24"/>
      <c r="G41" s="24"/>
      <c r="H41" s="24"/>
      <c r="I41" s="24"/>
      <c r="J41" s="24"/>
      <c r="K41" s="24"/>
      <c r="L41" s="24"/>
      <c r="M41" s="15"/>
    </row>
    <row r="42" spans="2:13" ht="37.35" customHeight="1" x14ac:dyDescent="0.25">
      <c r="C42" s="254" t="s">
        <v>67</v>
      </c>
      <c r="D42" s="255" t="s">
        <v>68</v>
      </c>
      <c r="E42" s="255"/>
      <c r="F42" s="255"/>
      <c r="G42" s="255"/>
      <c r="H42" s="255"/>
      <c r="I42" s="255"/>
      <c r="J42" s="255"/>
      <c r="K42" s="255"/>
      <c r="L42" s="154"/>
      <c r="M42" s="15"/>
    </row>
    <row r="43" spans="2:13" ht="40.35" customHeight="1" x14ac:dyDescent="0.25">
      <c r="C43" s="254"/>
      <c r="D43" s="43" t="str">
        <f t="shared" ref="D43:L43" si="1">D4</f>
        <v>Alt. 1</v>
      </c>
      <c r="E43" s="151" t="str">
        <f t="shared" si="1"/>
        <v>Alt. 2</v>
      </c>
      <c r="F43" s="43" t="str">
        <f t="shared" si="1"/>
        <v>Alt. 3</v>
      </c>
      <c r="G43" s="43">
        <f t="shared" si="1"/>
        <v>0</v>
      </c>
      <c r="H43" s="43" t="str">
        <f>H4</f>
        <v>Alt 5</v>
      </c>
      <c r="I43" s="43" t="str">
        <f t="shared" si="1"/>
        <v>Alt 6</v>
      </c>
      <c r="J43" s="43" t="str">
        <f t="shared" si="1"/>
        <v>Alt 7</v>
      </c>
      <c r="K43" s="43" t="str">
        <f t="shared" si="1"/>
        <v>Alt 8</v>
      </c>
      <c r="L43" s="43" t="str">
        <f t="shared" si="1"/>
        <v>Alt 10</v>
      </c>
      <c r="M43" s="15"/>
    </row>
    <row r="44" spans="2:13" x14ac:dyDescent="0.25">
      <c r="C44" s="46">
        <v>2021</v>
      </c>
      <c r="D44" s="137">
        <f>-('Emission Reductions'!C14*10^6)/'CO2 per vehicle'!$J5</f>
        <v>0</v>
      </c>
      <c r="E44" s="138">
        <f>-('Emission Reductions'!D14*10^6)/'CO2 per vehicle'!$J5</f>
        <v>0</v>
      </c>
      <c r="F44" s="138">
        <f>-('Emission Reductions'!E14*10^6)/'CO2 per vehicle'!$J5</f>
        <v>0</v>
      </c>
      <c r="G44" s="138">
        <f>-('Emission Reductions'!F14*10^6)/'CO2 per vehicle'!$J5</f>
        <v>0</v>
      </c>
      <c r="H44" s="138">
        <f>-('Emission Reductions'!G14*10^6)/'CO2 per vehicle'!$J5</f>
        <v>248509762.09999999</v>
      </c>
      <c r="I44" s="138">
        <f>-('Emission Reductions'!H14*10^6)/'CO2 per vehicle'!$J5</f>
        <v>248509762.09999999</v>
      </c>
      <c r="J44" s="138">
        <f>-('Emission Reductions'!I14*10^6)/'CO2 per vehicle'!$J5</f>
        <v>248509762.09999999</v>
      </c>
      <c r="K44" s="138">
        <f>-('Emission Reductions'!J14*10^6)/'CO2 per vehicle'!$J5</f>
        <v>248509762.09999999</v>
      </c>
      <c r="L44" s="139">
        <f>-('Emission Reductions'!K14*10^6)/'CO2 per vehicle'!$J5</f>
        <v>248509762.09999999</v>
      </c>
      <c r="M44" s="15"/>
    </row>
    <row r="45" spans="2:13" x14ac:dyDescent="0.25">
      <c r="C45" s="46">
        <v>2022</v>
      </c>
      <c r="D45" s="140">
        <f>-('Emission Reductions'!C15*10^6)/'CO2 per vehicle'!$J6</f>
        <v>0</v>
      </c>
      <c r="E45" s="141">
        <f>-('Emission Reductions'!D15*10^6)/'CO2 per vehicle'!$J6</f>
        <v>0</v>
      </c>
      <c r="F45" s="141">
        <f>-('Emission Reductions'!E15*10^6)/'CO2 per vehicle'!$J6</f>
        <v>0</v>
      </c>
      <c r="G45" s="141">
        <f>-('Emission Reductions'!F15*10^6)/'CO2 per vehicle'!$J6</f>
        <v>0</v>
      </c>
      <c r="H45" s="141">
        <f>-('Emission Reductions'!G15*10^6)/'CO2 per vehicle'!$J6</f>
        <v>249506429.09999999</v>
      </c>
      <c r="I45" s="141">
        <f>-('Emission Reductions'!H15*10^6)/'CO2 per vehicle'!$J6</f>
        <v>249506429.09999999</v>
      </c>
      <c r="J45" s="141">
        <f>-('Emission Reductions'!I15*10^6)/'CO2 per vehicle'!$J6</f>
        <v>249506429.09999999</v>
      </c>
      <c r="K45" s="141">
        <f>-('Emission Reductions'!J15*10^6)/'CO2 per vehicle'!$J6</f>
        <v>249506429.09999999</v>
      </c>
      <c r="L45" s="142">
        <f>-('Emission Reductions'!K15*10^6)/'CO2 per vehicle'!$J6</f>
        <v>249506429.09999999</v>
      </c>
      <c r="M45" s="15"/>
    </row>
    <row r="46" spans="2:13" x14ac:dyDescent="0.25">
      <c r="C46" s="46">
        <v>2023</v>
      </c>
      <c r="D46" s="140">
        <f>-('Emission Reductions'!C16*10^6)/'CO2 per vehicle'!$J7</f>
        <v>95816.181020973032</v>
      </c>
      <c r="E46" s="141">
        <f>-('Emission Reductions'!D16*10^6)/'CO2 per vehicle'!$J7</f>
        <v>159330.93143165036</v>
      </c>
      <c r="F46" s="141">
        <f>-('Emission Reductions'!E16*10^6)/'CO2 per vehicle'!$J7</f>
        <v>181981.69075384503</v>
      </c>
      <c r="G46" s="141">
        <f>-('Emission Reductions'!F16*10^6)/'CO2 per vehicle'!$J7</f>
        <v>232503.6164257476</v>
      </c>
      <c r="H46" s="141">
        <f>-('Emission Reductions'!G16*10^6)/'CO2 per vehicle'!$J7</f>
        <v>250449900.30000001</v>
      </c>
      <c r="I46" s="141">
        <f>-('Emission Reductions'!H16*10^6)/'CO2 per vehicle'!$J7</f>
        <v>250449900.30000001</v>
      </c>
      <c r="J46" s="141">
        <f>-('Emission Reductions'!I16*10^6)/'CO2 per vehicle'!$J7</f>
        <v>250449900.30000001</v>
      </c>
      <c r="K46" s="141">
        <f>-('Emission Reductions'!J16*10^6)/'CO2 per vehicle'!$J7</f>
        <v>250449900.30000001</v>
      </c>
      <c r="L46" s="142">
        <f>-('Emission Reductions'!K16*10^6)/'CO2 per vehicle'!$J7</f>
        <v>250449900.30000001</v>
      </c>
      <c r="M46" s="15"/>
    </row>
    <row r="47" spans="2:13" x14ac:dyDescent="0.25">
      <c r="C47" s="46">
        <v>2024</v>
      </c>
      <c r="D47" s="140">
        <f>-('Emission Reductions'!C17*10^6)/'CO2 per vehicle'!$J8</f>
        <v>582110.82472313021</v>
      </c>
      <c r="E47" s="141">
        <f>-('Emission Reductions'!D17*10^6)/'CO2 per vehicle'!$J8</f>
        <v>735535.84051712346</v>
      </c>
      <c r="F47" s="141">
        <f>-('Emission Reductions'!E17*10^6)/'CO2 per vehicle'!$J8</f>
        <v>817871.40828291757</v>
      </c>
      <c r="G47" s="141">
        <f>-('Emission Reductions'!F17*10^6)/'CO2 per vehicle'!$J8</f>
        <v>1094034.9052307759</v>
      </c>
      <c r="H47" s="141">
        <f>-('Emission Reductions'!G17*10^6)/'CO2 per vehicle'!$J8</f>
        <v>252107768.90000001</v>
      </c>
      <c r="I47" s="141">
        <f>-('Emission Reductions'!H17*10^6)/'CO2 per vehicle'!$J8</f>
        <v>252107768.90000001</v>
      </c>
      <c r="J47" s="141">
        <f>-('Emission Reductions'!I17*10^6)/'CO2 per vehicle'!$J8</f>
        <v>252107768.90000001</v>
      </c>
      <c r="K47" s="141">
        <f>-('Emission Reductions'!J17*10^6)/'CO2 per vehicle'!$J8</f>
        <v>252107768.90000001</v>
      </c>
      <c r="L47" s="142">
        <f>-('Emission Reductions'!K17*10^6)/'CO2 per vehicle'!$J8</f>
        <v>252107768.90000001</v>
      </c>
      <c r="M47" s="15"/>
    </row>
    <row r="48" spans="2:13" x14ac:dyDescent="0.25">
      <c r="C48" s="46">
        <v>2025</v>
      </c>
      <c r="D48" s="143">
        <f>-('Emission Reductions'!C18*10^6)/'CO2 per vehicle'!$J9</f>
        <v>1143016.7671410209</v>
      </c>
      <c r="E48" s="144">
        <f>-('Emission Reductions'!D18*10^6)/'CO2 per vehicle'!$J9</f>
        <v>1613006.9142876605</v>
      </c>
      <c r="F48" s="144">
        <f>-('Emission Reductions'!E18*10^6)/'CO2 per vehicle'!$J9</f>
        <v>1763066.2776712447</v>
      </c>
      <c r="G48" s="144">
        <f>-('Emission Reductions'!F18*10^6)/'CO2 per vehicle'!$J9</f>
        <v>2379681.3246960845</v>
      </c>
      <c r="H48" s="144">
        <f>-('Emission Reductions'!G18*10^6)/'CO2 per vehicle'!$J9</f>
        <v>253949460.69999999</v>
      </c>
      <c r="I48" s="144">
        <f>-('Emission Reductions'!H18*10^6)/'CO2 per vehicle'!$J9</f>
        <v>253949460.69999999</v>
      </c>
      <c r="J48" s="144">
        <f>-('Emission Reductions'!I18*10^6)/'CO2 per vehicle'!$J9</f>
        <v>253949460.69999999</v>
      </c>
      <c r="K48" s="144">
        <f>-('Emission Reductions'!J18*10^6)/'CO2 per vehicle'!$J9</f>
        <v>253949460.69999999</v>
      </c>
      <c r="L48" s="145">
        <f>-('Emission Reductions'!K18*10^6)/'CO2 per vehicle'!$J9</f>
        <v>253949460.69999999</v>
      </c>
      <c r="M48" s="15"/>
    </row>
    <row r="49" spans="3:13" x14ac:dyDescent="0.25">
      <c r="C49" s="61"/>
      <c r="D49" s="146" t="s">
        <v>69</v>
      </c>
      <c r="E49" s="147"/>
      <c r="F49" s="147"/>
      <c r="G49" s="147"/>
      <c r="H49" s="147"/>
      <c r="I49" s="147"/>
      <c r="J49" s="147"/>
      <c r="K49" s="147"/>
      <c r="L49" s="147"/>
      <c r="M49" s="15"/>
    </row>
    <row r="50" spans="3:13" x14ac:dyDescent="0.25">
      <c r="C50" s="46">
        <v>2025</v>
      </c>
      <c r="D50" s="148">
        <f>D48/10^6</f>
        <v>1.143016767141021</v>
      </c>
      <c r="E50" s="149">
        <f t="shared" ref="E50:L50" si="2">E48/10^6</f>
        <v>1.6130069142876604</v>
      </c>
      <c r="F50" s="149">
        <f>F48/10^6</f>
        <v>1.7630662776712447</v>
      </c>
      <c r="G50" s="149">
        <f t="shared" si="2"/>
        <v>2.3796813246960844</v>
      </c>
      <c r="H50" s="149">
        <f t="shared" si="2"/>
        <v>253.94946069999997</v>
      </c>
      <c r="I50" s="149">
        <f t="shared" si="2"/>
        <v>253.94946069999997</v>
      </c>
      <c r="J50" s="149">
        <f t="shared" si="2"/>
        <v>253.94946069999997</v>
      </c>
      <c r="K50" s="149">
        <f t="shared" si="2"/>
        <v>253.94946069999997</v>
      </c>
      <c r="L50" s="150">
        <f t="shared" si="2"/>
        <v>253.94946069999997</v>
      </c>
      <c r="M50" s="15"/>
    </row>
    <row r="51" spans="3:13" x14ac:dyDescent="0.25"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15"/>
    </row>
    <row r="52" spans="3:13" ht="30" customHeight="1" x14ac:dyDescent="0.25">
      <c r="C52" s="254" t="s">
        <v>70</v>
      </c>
      <c r="D52" s="51">
        <f>D48</f>
        <v>1143016.7671410209</v>
      </c>
      <c r="E52" s="51">
        <f t="shared" ref="E52:L52" si="3">E48</f>
        <v>1613006.9142876605</v>
      </c>
      <c r="F52" s="51">
        <f t="shared" si="3"/>
        <v>1763066.2776712447</v>
      </c>
      <c r="G52" s="51">
        <f t="shared" si="3"/>
        <v>2379681.3246960845</v>
      </c>
      <c r="H52" s="51">
        <f t="shared" si="3"/>
        <v>253949460.69999999</v>
      </c>
      <c r="I52" s="51">
        <f t="shared" si="3"/>
        <v>253949460.69999999</v>
      </c>
      <c r="J52" s="51">
        <f t="shared" si="3"/>
        <v>253949460.69999999</v>
      </c>
      <c r="K52" s="51">
        <f t="shared" si="3"/>
        <v>253949460.69999999</v>
      </c>
      <c r="L52" s="51">
        <f t="shared" si="3"/>
        <v>253949460.69999999</v>
      </c>
      <c r="M52" s="15"/>
    </row>
    <row r="53" spans="3:13" x14ac:dyDescent="0.25">
      <c r="C53" s="254"/>
      <c r="D53" s="44"/>
      <c r="E53" s="44"/>
      <c r="F53" s="44"/>
      <c r="G53" s="44"/>
      <c r="H53" s="44"/>
      <c r="I53" s="44"/>
      <c r="J53" s="44"/>
      <c r="K53" s="44"/>
      <c r="L53" s="44"/>
      <c r="M53" s="15"/>
    </row>
    <row r="54" spans="3:13" ht="15.75" thickBot="1" x14ac:dyDescent="0.3"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5"/>
    </row>
  </sheetData>
  <mergeCells count="5">
    <mergeCell ref="B2:M2"/>
    <mergeCell ref="C39:M40"/>
    <mergeCell ref="C42:C43"/>
    <mergeCell ref="C52:C53"/>
    <mergeCell ref="D42:K4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1"/>
  </sheetPr>
  <dimension ref="A1"/>
  <sheetViews>
    <sheetView zoomScale="72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4" tint="0.79998168889431442"/>
  </sheetPr>
  <dimension ref="A1:W21"/>
  <sheetViews>
    <sheetView workbookViewId="0"/>
  </sheetViews>
  <sheetFormatPr defaultRowHeight="15" x14ac:dyDescent="0.25"/>
  <cols>
    <col min="1" max="1" width="31" customWidth="1"/>
    <col min="7" max="11" width="9.5703125" bestFit="1" customWidth="1"/>
    <col min="13" max="13" width="17" customWidth="1"/>
    <col min="19" max="23" width="9.5703125" bestFit="1" customWidth="1"/>
  </cols>
  <sheetData>
    <row r="1" spans="1:23" x14ac:dyDescent="0.25">
      <c r="A1" s="86" t="s">
        <v>71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  <c r="M1" s="88"/>
      <c r="N1" s="89"/>
      <c r="O1" s="89"/>
      <c r="P1" s="89"/>
      <c r="Q1" s="89"/>
      <c r="R1" s="89"/>
      <c r="S1" s="89"/>
    </row>
    <row r="2" spans="1:23" x14ac:dyDescent="0.25">
      <c r="A2" s="86"/>
      <c r="B2" s="87" t="s">
        <v>72</v>
      </c>
      <c r="C2" s="87"/>
      <c r="D2" s="87"/>
      <c r="E2" s="87"/>
      <c r="F2" s="87"/>
      <c r="G2" s="87"/>
      <c r="H2" s="87"/>
      <c r="I2" s="87"/>
      <c r="J2" s="87"/>
      <c r="K2" s="87"/>
      <c r="L2" s="88"/>
      <c r="M2" s="88"/>
      <c r="N2" s="89"/>
      <c r="O2" s="89"/>
      <c r="P2" s="89"/>
      <c r="Q2" s="89"/>
      <c r="R2" s="89"/>
      <c r="S2" s="89"/>
    </row>
    <row r="3" spans="1:23" ht="60" x14ac:dyDescent="0.25">
      <c r="A3" s="89"/>
      <c r="B3" s="90" t="s">
        <v>73</v>
      </c>
      <c r="C3" s="90" t="s">
        <v>74</v>
      </c>
      <c r="D3" s="90" t="s">
        <v>75</v>
      </c>
      <c r="E3" s="90" t="s">
        <v>76</v>
      </c>
      <c r="F3" s="90" t="s">
        <v>50</v>
      </c>
      <c r="G3" s="90" t="s">
        <v>51</v>
      </c>
      <c r="H3" s="90" t="s">
        <v>52</v>
      </c>
      <c r="I3" s="90" t="s">
        <v>53</v>
      </c>
      <c r="J3" s="90" t="s">
        <v>77</v>
      </c>
      <c r="K3" s="90" t="s">
        <v>54</v>
      </c>
      <c r="L3" s="91"/>
      <c r="M3" s="88"/>
      <c r="N3" s="90" t="s">
        <v>78</v>
      </c>
      <c r="O3" s="90" t="s">
        <v>74</v>
      </c>
      <c r="P3" s="90" t="s">
        <v>75</v>
      </c>
      <c r="Q3" s="90" t="s">
        <v>76</v>
      </c>
      <c r="R3" s="90" t="s">
        <v>50</v>
      </c>
      <c r="S3" s="90" t="s">
        <v>51</v>
      </c>
      <c r="T3" s="90" t="s">
        <v>52</v>
      </c>
      <c r="U3" s="90" t="s">
        <v>53</v>
      </c>
      <c r="V3" s="90" t="s">
        <v>77</v>
      </c>
      <c r="W3" s="90" t="s">
        <v>54</v>
      </c>
    </row>
    <row r="4" spans="1:23" x14ac:dyDescent="0.25">
      <c r="A4" s="92">
        <v>2005</v>
      </c>
      <c r="B4" s="211">
        <v>1582.4340862368106</v>
      </c>
      <c r="C4" s="211">
        <v>1582.4340862368106</v>
      </c>
      <c r="D4" s="211">
        <v>1582.4340862368106</v>
      </c>
      <c r="E4" s="211">
        <v>1582.4340862368106</v>
      </c>
      <c r="F4" s="211">
        <v>1582.4340862368106</v>
      </c>
      <c r="G4" s="211">
        <v>1582.4340862368106</v>
      </c>
      <c r="H4" s="211">
        <v>1582.4340862368106</v>
      </c>
      <c r="I4" s="211">
        <v>1582.4340862368106</v>
      </c>
      <c r="J4" s="211">
        <v>1582.4340862368106</v>
      </c>
      <c r="K4" s="211">
        <v>1560.7619426480769</v>
      </c>
      <c r="L4" s="211"/>
      <c r="M4" s="88">
        <v>2005</v>
      </c>
      <c r="N4" s="211">
        <v>1510.7642989999999</v>
      </c>
      <c r="O4" s="211">
        <v>1510.7642989999999</v>
      </c>
      <c r="P4" s="211">
        <v>1510.7642989999999</v>
      </c>
      <c r="Q4" s="211">
        <v>1510.7642989999999</v>
      </c>
      <c r="R4" s="211">
        <v>1510.7642989999999</v>
      </c>
      <c r="S4" s="211">
        <v>1510.7642989999999</v>
      </c>
      <c r="T4" s="211">
        <v>1510.7642989999999</v>
      </c>
      <c r="U4" s="211">
        <v>1510.7642989999999</v>
      </c>
      <c r="V4" s="211">
        <v>1510.7642989999999</v>
      </c>
      <c r="W4" s="211">
        <v>1510.7642989999999</v>
      </c>
    </row>
    <row r="5" spans="1:23" x14ac:dyDescent="0.25">
      <c r="A5" s="92">
        <v>2030</v>
      </c>
      <c r="B5" s="211">
        <v>1395.408026415</v>
      </c>
      <c r="C5" s="211">
        <v>1369.46113754724</v>
      </c>
      <c r="D5" s="211">
        <v>1350.2506696912599</v>
      </c>
      <c r="E5" s="211">
        <v>1344.4602727951201</v>
      </c>
      <c r="F5" s="211">
        <v>1330.4823559003</v>
      </c>
      <c r="G5" s="211">
        <v>0</v>
      </c>
      <c r="H5" s="211">
        <v>0</v>
      </c>
      <c r="I5" s="211">
        <v>0</v>
      </c>
      <c r="J5" s="211">
        <v>0</v>
      </c>
      <c r="K5" s="211">
        <v>0</v>
      </c>
      <c r="L5" s="211"/>
      <c r="M5" s="88">
        <v>2025</v>
      </c>
      <c r="N5" s="211">
        <v>1431.8775840000001</v>
      </c>
      <c r="O5" s="211">
        <v>1425.4327579999999</v>
      </c>
      <c r="P5" s="211">
        <v>1422.782749</v>
      </c>
      <c r="Q5" s="211">
        <v>1421.936649</v>
      </c>
      <c r="R5" s="211">
        <v>1418.4599049999999</v>
      </c>
      <c r="S5" s="211">
        <v>0</v>
      </c>
      <c r="T5" s="211">
        <v>0</v>
      </c>
      <c r="U5" s="211">
        <v>0</v>
      </c>
      <c r="V5" s="211">
        <v>0</v>
      </c>
      <c r="W5" s="211">
        <v>0</v>
      </c>
    </row>
    <row r="6" spans="1:23" x14ac:dyDescent="0.25">
      <c r="A6" s="92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88"/>
      <c r="N6" s="89"/>
      <c r="O6" s="89"/>
      <c r="P6" s="89"/>
      <c r="Q6" s="89"/>
      <c r="R6" s="89"/>
      <c r="S6" s="89"/>
      <c r="T6" s="89"/>
      <c r="U6" s="89"/>
      <c r="V6" s="89"/>
      <c r="W6" s="89"/>
    </row>
    <row r="7" spans="1:23" x14ac:dyDescent="0.25">
      <c r="A7" s="93" t="s">
        <v>79</v>
      </c>
      <c r="B7" s="94">
        <f t="shared" ref="B7:K7" si="0">B4*(1-0.17)</f>
        <v>1313.4202915765527</v>
      </c>
      <c r="C7" s="94">
        <f t="shared" si="0"/>
        <v>1313.4202915765527</v>
      </c>
      <c r="D7" s="94">
        <f t="shared" si="0"/>
        <v>1313.4202915765527</v>
      </c>
      <c r="E7" s="94">
        <f t="shared" si="0"/>
        <v>1313.4202915765527</v>
      </c>
      <c r="F7" s="94">
        <f t="shared" si="0"/>
        <v>1313.4202915765527</v>
      </c>
      <c r="G7" s="94">
        <f t="shared" si="0"/>
        <v>1313.4202915765527</v>
      </c>
      <c r="H7" s="94">
        <f t="shared" si="0"/>
        <v>1313.4202915765527</v>
      </c>
      <c r="I7" s="94">
        <f t="shared" si="0"/>
        <v>1313.4202915765527</v>
      </c>
      <c r="J7" s="94">
        <f t="shared" si="0"/>
        <v>1313.4202915765527</v>
      </c>
      <c r="K7" s="94">
        <f t="shared" si="0"/>
        <v>1295.4324123979038</v>
      </c>
      <c r="L7" s="94"/>
      <c r="M7" s="93" t="s">
        <v>80</v>
      </c>
      <c r="N7" s="94">
        <f t="shared" ref="N7:W7" si="1">N4*(1-0.26)</f>
        <v>1117.9655812599999</v>
      </c>
      <c r="O7" s="94">
        <f t="shared" si="1"/>
        <v>1117.9655812599999</v>
      </c>
      <c r="P7" s="94">
        <f t="shared" si="1"/>
        <v>1117.9655812599999</v>
      </c>
      <c r="Q7" s="94">
        <f t="shared" si="1"/>
        <v>1117.9655812599999</v>
      </c>
      <c r="R7" s="94">
        <f t="shared" si="1"/>
        <v>1117.9655812599999</v>
      </c>
      <c r="S7" s="94">
        <f t="shared" si="1"/>
        <v>1117.9655812599999</v>
      </c>
      <c r="T7" s="94">
        <f t="shared" si="1"/>
        <v>1117.9655812599999</v>
      </c>
      <c r="U7" s="94">
        <f t="shared" si="1"/>
        <v>1117.9655812599999</v>
      </c>
      <c r="V7" s="94">
        <f t="shared" si="1"/>
        <v>1117.9655812599999</v>
      </c>
      <c r="W7" s="94">
        <f t="shared" si="1"/>
        <v>1117.9655812599999</v>
      </c>
    </row>
    <row r="8" spans="1:23" x14ac:dyDescent="0.25">
      <c r="A8" s="95" t="s">
        <v>81</v>
      </c>
      <c r="B8" s="94">
        <f>B4-B7</f>
        <v>269.01379466025787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3" t="s">
        <v>82</v>
      </c>
      <c r="N8" s="94">
        <f t="shared" ref="N8:W8" si="2">N4*(1-0.28)</f>
        <v>1087.7502952799998</v>
      </c>
      <c r="O8" s="94">
        <f t="shared" si="2"/>
        <v>1087.7502952799998</v>
      </c>
      <c r="P8" s="94">
        <f t="shared" si="2"/>
        <v>1087.7502952799998</v>
      </c>
      <c r="Q8" s="94">
        <f t="shared" si="2"/>
        <v>1087.7502952799998</v>
      </c>
      <c r="R8" s="94">
        <f t="shared" si="2"/>
        <v>1087.7502952799998</v>
      </c>
      <c r="S8" s="94">
        <f t="shared" si="2"/>
        <v>1087.7502952799998</v>
      </c>
      <c r="T8" s="94">
        <f t="shared" si="2"/>
        <v>1087.7502952799998</v>
      </c>
      <c r="U8" s="94">
        <f t="shared" si="2"/>
        <v>1087.7502952799998</v>
      </c>
      <c r="V8" s="94">
        <f t="shared" si="2"/>
        <v>1087.7502952799998</v>
      </c>
      <c r="W8" s="94">
        <f t="shared" si="2"/>
        <v>1087.7502952799998</v>
      </c>
    </row>
    <row r="9" spans="1:23" x14ac:dyDescent="0.25">
      <c r="A9" s="95" t="s">
        <v>83</v>
      </c>
      <c r="B9" s="94">
        <f>B5-B7</f>
        <v>81.987734838447295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95" t="s">
        <v>81</v>
      </c>
      <c r="N9" s="94">
        <f>N4-N7</f>
        <v>392.79871774000003</v>
      </c>
      <c r="O9" s="94"/>
      <c r="P9" s="94"/>
      <c r="Q9" s="94"/>
      <c r="R9" s="94"/>
      <c r="S9" s="94"/>
      <c r="T9" s="94"/>
      <c r="U9" s="94"/>
      <c r="V9" s="94"/>
      <c r="W9" s="94"/>
    </row>
    <row r="10" spans="1:23" x14ac:dyDescent="0.25">
      <c r="A10" s="89"/>
      <c r="B10" s="94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95" t="s">
        <v>83</v>
      </c>
      <c r="N10" s="94">
        <f>N5-N7</f>
        <v>313.91200274000016</v>
      </c>
      <c r="O10" s="88"/>
      <c r="P10" s="88"/>
      <c r="Q10" s="88"/>
      <c r="R10" s="88"/>
      <c r="S10" s="88"/>
      <c r="T10" s="88"/>
      <c r="U10" s="88"/>
      <c r="V10" s="88"/>
      <c r="W10" s="88"/>
    </row>
    <row r="11" spans="1:23" x14ac:dyDescent="0.25">
      <c r="A11" s="96" t="s">
        <v>84</v>
      </c>
      <c r="B11" s="97">
        <f t="shared" ref="B11:K11" si="3">B5-B4</f>
        <v>-187.02605982181058</v>
      </c>
      <c r="C11" s="97">
        <f t="shared" si="3"/>
        <v>-212.97294868957056</v>
      </c>
      <c r="D11" s="97">
        <f t="shared" si="3"/>
        <v>-232.1834165455507</v>
      </c>
      <c r="E11" s="97">
        <f t="shared" si="3"/>
        <v>-237.97381344169048</v>
      </c>
      <c r="F11" s="97">
        <f t="shared" si="3"/>
        <v>-251.95173033651054</v>
      </c>
      <c r="G11" s="97">
        <f t="shared" si="3"/>
        <v>-1582.4340862368106</v>
      </c>
      <c r="H11" s="97">
        <f t="shared" si="3"/>
        <v>-1582.4340862368106</v>
      </c>
      <c r="I11" s="97">
        <f t="shared" si="3"/>
        <v>-1582.4340862368106</v>
      </c>
      <c r="J11" s="97">
        <f t="shared" si="3"/>
        <v>-1582.4340862368106</v>
      </c>
      <c r="K11" s="97">
        <f t="shared" si="3"/>
        <v>-1560.7619426480769</v>
      </c>
      <c r="L11" s="97"/>
      <c r="M11" s="89"/>
      <c r="N11" s="94"/>
      <c r="O11" s="88"/>
      <c r="P11" s="88"/>
      <c r="Q11" s="88"/>
      <c r="R11" s="88"/>
      <c r="S11" s="88"/>
      <c r="T11" s="88"/>
      <c r="U11" s="88"/>
      <c r="V11" s="88"/>
      <c r="W11" s="88"/>
    </row>
    <row r="12" spans="1:23" x14ac:dyDescent="0.25">
      <c r="A12" s="96" t="s">
        <v>85</v>
      </c>
      <c r="B12" s="98">
        <f t="shared" ref="B12:K12" si="4">B11/B4</f>
        <v>-0.11818884682051914</v>
      </c>
      <c r="C12" s="98">
        <f t="shared" si="4"/>
        <v>-0.13458566808052139</v>
      </c>
      <c r="D12" s="98">
        <f t="shared" si="4"/>
        <v>-0.14672548990505285</v>
      </c>
      <c r="E12" s="98">
        <f t="shared" si="4"/>
        <v>-0.15038466089138439</v>
      </c>
      <c r="F12" s="98">
        <f t="shared" si="4"/>
        <v>-0.15921783569240311</v>
      </c>
      <c r="G12" s="98">
        <f t="shared" si="4"/>
        <v>-1</v>
      </c>
      <c r="H12" s="98">
        <f t="shared" si="4"/>
        <v>-1</v>
      </c>
      <c r="I12" s="98">
        <f t="shared" si="4"/>
        <v>-1</v>
      </c>
      <c r="J12" s="98">
        <f t="shared" si="4"/>
        <v>-1</v>
      </c>
      <c r="K12" s="98">
        <f t="shared" si="4"/>
        <v>-1</v>
      </c>
      <c r="L12" s="98"/>
      <c r="M12" s="96" t="s">
        <v>84</v>
      </c>
      <c r="N12" s="97">
        <f t="shared" ref="N12:W12" si="5">N5-N4</f>
        <v>-78.886714999999867</v>
      </c>
      <c r="O12" s="97">
        <f t="shared" si="5"/>
        <v>-85.331541000000016</v>
      </c>
      <c r="P12" s="97">
        <f t="shared" si="5"/>
        <v>-87.98154999999997</v>
      </c>
      <c r="Q12" s="97">
        <f t="shared" si="5"/>
        <v>-88.827649999999949</v>
      </c>
      <c r="R12" s="97">
        <f t="shared" si="5"/>
        <v>-92.304394000000002</v>
      </c>
      <c r="S12" s="97">
        <f t="shared" si="5"/>
        <v>-1510.7642989999999</v>
      </c>
      <c r="T12" s="97">
        <f t="shared" si="5"/>
        <v>-1510.7642989999999</v>
      </c>
      <c r="U12" s="97">
        <f t="shared" si="5"/>
        <v>-1510.7642989999999</v>
      </c>
      <c r="V12" s="97">
        <f t="shared" si="5"/>
        <v>-1510.7642989999999</v>
      </c>
      <c r="W12" s="97">
        <f t="shared" si="5"/>
        <v>-1510.7642989999999</v>
      </c>
    </row>
    <row r="13" spans="1:23" x14ac:dyDescent="0.25">
      <c r="A13" s="89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96" t="s">
        <v>85</v>
      </c>
      <c r="N13" s="98">
        <f t="shared" ref="N13:W13" si="6">N12/N4</f>
        <v>-5.2216427838688205E-2</v>
      </c>
      <c r="O13" s="98">
        <f t="shared" si="6"/>
        <v>-5.648236528787607E-2</v>
      </c>
      <c r="P13" s="98">
        <f t="shared" si="6"/>
        <v>-5.8236450290913296E-2</v>
      </c>
      <c r="Q13" s="98">
        <f t="shared" si="6"/>
        <v>-5.8796497943985337E-2</v>
      </c>
      <c r="R13" s="98">
        <f t="shared" si="6"/>
        <v>-6.1097812584728017E-2</v>
      </c>
      <c r="S13" s="98">
        <f t="shared" si="6"/>
        <v>-1</v>
      </c>
      <c r="T13" s="98">
        <f t="shared" si="6"/>
        <v>-1</v>
      </c>
      <c r="U13" s="98">
        <f t="shared" si="6"/>
        <v>-1</v>
      </c>
      <c r="V13" s="98">
        <f t="shared" si="6"/>
        <v>-1</v>
      </c>
      <c r="W13" s="98">
        <f t="shared" si="6"/>
        <v>-1</v>
      </c>
    </row>
    <row r="14" spans="1:23" x14ac:dyDescent="0.25">
      <c r="A14" s="89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9"/>
      <c r="O14" s="89"/>
      <c r="P14" s="89"/>
      <c r="Q14" s="89"/>
      <c r="R14" s="89"/>
      <c r="S14" s="89"/>
    </row>
    <row r="15" spans="1:23" x14ac:dyDescent="0.25">
      <c r="A15" s="89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89"/>
      <c r="P15" s="89"/>
      <c r="Q15" s="89"/>
      <c r="R15" s="89"/>
      <c r="S15" s="89"/>
    </row>
    <row r="16" spans="1:23" x14ac:dyDescent="0.25">
      <c r="A16" s="89"/>
      <c r="B16" s="99" t="s">
        <v>86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89"/>
      <c r="P16" s="89"/>
      <c r="Q16" s="89"/>
      <c r="R16" s="89"/>
      <c r="S16" s="89"/>
    </row>
    <row r="17" spans="1:19" x14ac:dyDescent="0.25">
      <c r="A17" s="89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9"/>
      <c r="O17" s="89"/>
      <c r="P17" s="89"/>
      <c r="Q17" s="89"/>
      <c r="R17" s="89"/>
      <c r="S17" s="89"/>
    </row>
    <row r="18" spans="1:19" x14ac:dyDescent="0.25">
      <c r="A18" s="89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9"/>
      <c r="O18" s="89"/>
      <c r="P18" s="89"/>
      <c r="Q18" s="89"/>
      <c r="R18" s="89"/>
      <c r="S18" s="89"/>
    </row>
    <row r="19" spans="1:19" x14ac:dyDescent="0.25">
      <c r="A19" s="89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9"/>
      <c r="O19" s="89"/>
      <c r="P19" s="89"/>
      <c r="Q19" s="89"/>
      <c r="R19" s="89"/>
      <c r="S19" s="89"/>
    </row>
    <row r="20" spans="1:19" x14ac:dyDescent="0.25">
      <c r="A20" s="89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9"/>
      <c r="O20" s="89"/>
      <c r="P20" s="89"/>
      <c r="Q20" s="89"/>
      <c r="R20" s="89"/>
      <c r="S20" s="89"/>
    </row>
    <row r="21" spans="1:19" x14ac:dyDescent="0.25">
      <c r="A21" s="89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9"/>
      <c r="O21" s="89"/>
      <c r="P21" s="89"/>
      <c r="Q21" s="89"/>
      <c r="R21" s="89"/>
      <c r="S21" s="8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763135"/>
  </sheetPr>
  <dimension ref="A1:Y108"/>
  <sheetViews>
    <sheetView workbookViewId="0"/>
  </sheetViews>
  <sheetFormatPr defaultRowHeight="15" x14ac:dyDescent="0.25"/>
  <cols>
    <col min="3" max="3" width="8.5703125" customWidth="1"/>
  </cols>
  <sheetData>
    <row r="1" spans="1:25" x14ac:dyDescent="0.25">
      <c r="A1" s="95" t="s">
        <v>87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x14ac:dyDescent="0.25">
      <c r="A4" s="89"/>
      <c r="B4" s="89" t="s">
        <v>88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5" x14ac:dyDescent="0.25">
      <c r="A5" s="89" t="s">
        <v>89</v>
      </c>
      <c r="B5" s="158" t="s">
        <v>90</v>
      </c>
      <c r="C5" s="158" t="s">
        <v>47</v>
      </c>
      <c r="D5" s="158" t="s">
        <v>74</v>
      </c>
      <c r="E5" s="158" t="s">
        <v>91</v>
      </c>
      <c r="F5" s="158" t="s">
        <v>76</v>
      </c>
      <c r="G5" s="158" t="s">
        <v>50</v>
      </c>
      <c r="H5" s="158" t="s">
        <v>51</v>
      </c>
      <c r="I5" s="158" t="s">
        <v>52</v>
      </c>
      <c r="J5" s="158" t="s">
        <v>53</v>
      </c>
      <c r="K5" s="158" t="s">
        <v>77</v>
      </c>
      <c r="L5" s="89" t="s">
        <v>79</v>
      </c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x14ac:dyDescent="0.25">
      <c r="A6" s="89">
        <v>2000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1:25" x14ac:dyDescent="0.25">
      <c r="A7" s="89">
        <v>2001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x14ac:dyDescent="0.25">
      <c r="A8" s="89">
        <v>2002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</row>
    <row r="9" spans="1:25" x14ac:dyDescent="0.25">
      <c r="A9" s="89">
        <v>2003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1:25" x14ac:dyDescent="0.25">
      <c r="A10" s="89">
        <v>2004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</row>
    <row r="11" spans="1:25" x14ac:dyDescent="0.25">
      <c r="A11" s="89">
        <v>2005</v>
      </c>
      <c r="B11" s="89">
        <f>'17 Percent Below'!B4</f>
        <v>1582.4340862368106</v>
      </c>
      <c r="C11" s="89">
        <f>'17 Percent Below'!C4</f>
        <v>1582.4340862368106</v>
      </c>
      <c r="D11" s="89">
        <f>'17 Percent Below'!D4</f>
        <v>1582.4340862368106</v>
      </c>
      <c r="E11" s="89">
        <f>'17 Percent Below'!E4</f>
        <v>1582.4340862368106</v>
      </c>
      <c r="F11" s="89">
        <f>'17 Percent Below'!F4</f>
        <v>1582.4340862368106</v>
      </c>
      <c r="G11" s="89">
        <f>'17 Percent Below'!L4</f>
        <v>0</v>
      </c>
      <c r="H11" s="89">
        <f>'17 Percent Below'!M4</f>
        <v>2005</v>
      </c>
      <c r="I11" s="89">
        <f>'17 Percent Below'!N4</f>
        <v>1510.7642989999999</v>
      </c>
      <c r="J11" s="89">
        <f>'17 Percent Below'!O4</f>
        <v>1510.7642989999999</v>
      </c>
      <c r="K11" s="89">
        <f>'17 Percent Below'!P4</f>
        <v>1510.7642989999999</v>
      </c>
      <c r="L11" s="89">
        <f>$B$11*(1-0.17)</f>
        <v>1313.4202915765527</v>
      </c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</row>
    <row r="12" spans="1:25" x14ac:dyDescent="0.25">
      <c r="A12" s="89">
        <v>2006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212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</row>
    <row r="13" spans="1:25" x14ac:dyDescent="0.25">
      <c r="A13" s="89">
        <v>2007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212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</row>
    <row r="14" spans="1:25" x14ac:dyDescent="0.25">
      <c r="A14" s="89">
        <v>2008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212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</row>
    <row r="15" spans="1:25" x14ac:dyDescent="0.25">
      <c r="A15" s="89">
        <v>2009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212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</row>
    <row r="16" spans="1:25" x14ac:dyDescent="0.2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</row>
    <row r="17" spans="1:25" x14ac:dyDescent="0.25">
      <c r="A17" s="89"/>
      <c r="B17" s="158" t="s">
        <v>46</v>
      </c>
      <c r="C17" s="158" t="s">
        <v>47</v>
      </c>
      <c r="D17" s="158" t="s">
        <v>48</v>
      </c>
      <c r="E17" s="158" t="s">
        <v>49</v>
      </c>
      <c r="F17" s="158" t="s">
        <v>76</v>
      </c>
      <c r="G17" s="158" t="s">
        <v>50</v>
      </c>
      <c r="H17" s="158" t="s">
        <v>51</v>
      </c>
      <c r="I17" s="158" t="s">
        <v>52</v>
      </c>
      <c r="J17" s="158" t="s">
        <v>53</v>
      </c>
      <c r="K17" s="158" t="s">
        <v>77</v>
      </c>
      <c r="L17" s="101" t="s">
        <v>79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 t="s">
        <v>92</v>
      </c>
      <c r="Y17" s="89"/>
    </row>
    <row r="18" spans="1:25" x14ac:dyDescent="0.25">
      <c r="A18" s="89">
        <v>2010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1"/>
      <c r="M18" s="212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</row>
    <row r="19" spans="1:25" x14ac:dyDescent="0.25">
      <c r="A19" s="89">
        <v>2011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1"/>
      <c r="M19" s="212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</row>
    <row r="20" spans="1:25" x14ac:dyDescent="0.25">
      <c r="A20" s="89">
        <v>2012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1"/>
      <c r="M20" s="212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</row>
    <row r="21" spans="1:25" x14ac:dyDescent="0.25">
      <c r="A21" s="89">
        <v>2013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1"/>
      <c r="M21" s="212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101" t="s">
        <v>80</v>
      </c>
      <c r="Y21" s="101" t="s">
        <v>93</v>
      </c>
    </row>
    <row r="22" spans="1:25" x14ac:dyDescent="0.25">
      <c r="A22" s="89">
        <v>2014</v>
      </c>
      <c r="B22" s="89">
        <v>1454.9812744835167</v>
      </c>
      <c r="C22" s="89">
        <v>1454.9812744835167</v>
      </c>
      <c r="D22" s="89">
        <v>1454.9812744835167</v>
      </c>
      <c r="E22" s="89">
        <v>1454.9812744835167</v>
      </c>
      <c r="F22" s="89">
        <v>1454.9812744835167</v>
      </c>
      <c r="G22" s="89">
        <v>1454.9812744835167</v>
      </c>
      <c r="H22" s="89">
        <v>1454.9812744835167</v>
      </c>
      <c r="I22" s="89">
        <v>1454.9812744835167</v>
      </c>
      <c r="J22" s="89">
        <v>1454.9812744835167</v>
      </c>
      <c r="K22" s="89">
        <v>1454.9812744835167</v>
      </c>
      <c r="L22" s="101"/>
      <c r="M22" s="212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101"/>
      <c r="Y22" s="101"/>
    </row>
    <row r="23" spans="1:25" x14ac:dyDescent="0.25">
      <c r="A23" s="89">
        <v>2015</v>
      </c>
      <c r="B23" s="89">
        <v>1448.7831606483517</v>
      </c>
      <c r="C23" s="89">
        <v>1448.7831606483517</v>
      </c>
      <c r="D23" s="89">
        <v>1448.7831606483517</v>
      </c>
      <c r="E23" s="89">
        <v>1448.7831606483517</v>
      </c>
      <c r="F23" s="89">
        <v>1448.7831606483517</v>
      </c>
      <c r="G23" s="89">
        <v>1448.7831606483517</v>
      </c>
      <c r="H23" s="89">
        <v>1448.7831606483517</v>
      </c>
      <c r="I23" s="89">
        <v>1448.7831606483517</v>
      </c>
      <c r="J23" s="89">
        <v>1448.7831606483517</v>
      </c>
      <c r="K23" s="89">
        <v>1448.7831606483517</v>
      </c>
      <c r="L23" s="101"/>
      <c r="M23" s="212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101"/>
      <c r="Y23" s="101"/>
    </row>
    <row r="24" spans="1:25" x14ac:dyDescent="0.25">
      <c r="A24" s="89">
        <v>2016</v>
      </c>
      <c r="B24" s="89">
        <v>1442.5850468131866</v>
      </c>
      <c r="C24" s="89">
        <v>1442.5850468131866</v>
      </c>
      <c r="D24" s="89">
        <v>1442.5850468131866</v>
      </c>
      <c r="E24" s="89">
        <v>1442.5850468131866</v>
      </c>
      <c r="F24" s="89">
        <v>1442.5850468131866</v>
      </c>
      <c r="G24" s="89">
        <v>1442.5850468131866</v>
      </c>
      <c r="H24" s="89">
        <v>1442.5850468131866</v>
      </c>
      <c r="I24" s="89">
        <v>1442.5850468131866</v>
      </c>
      <c r="J24" s="89">
        <v>1442.5850468131866</v>
      </c>
      <c r="K24" s="89">
        <v>1442.5850468131866</v>
      </c>
      <c r="L24" s="101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101"/>
      <c r="Y24" s="101"/>
    </row>
    <row r="25" spans="1:25" x14ac:dyDescent="0.25">
      <c r="A25" s="89">
        <v>2017</v>
      </c>
      <c r="B25" s="89">
        <v>1436.3869329780216</v>
      </c>
      <c r="C25" s="89">
        <v>1436.3869329780216</v>
      </c>
      <c r="D25" s="89">
        <v>1436.3869329780216</v>
      </c>
      <c r="E25" s="89">
        <v>1436.3869329780216</v>
      </c>
      <c r="F25" s="89">
        <v>1436.3869329780216</v>
      </c>
      <c r="G25" s="89">
        <v>1436.3869329780216</v>
      </c>
      <c r="H25" s="89">
        <v>1436.3869329780216</v>
      </c>
      <c r="I25" s="89">
        <v>1436.3869329780216</v>
      </c>
      <c r="J25" s="89">
        <v>1436.3869329780216</v>
      </c>
      <c r="K25" s="89">
        <v>1436.3869329780216</v>
      </c>
      <c r="L25" s="101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101"/>
      <c r="Y25" s="101"/>
    </row>
    <row r="26" spans="1:25" x14ac:dyDescent="0.25">
      <c r="A26" s="89">
        <v>2018</v>
      </c>
      <c r="B26" s="89">
        <v>1430.1888191428566</v>
      </c>
      <c r="C26" s="89">
        <v>1430.1888191428566</v>
      </c>
      <c r="D26" s="89">
        <v>1430.1888191428566</v>
      </c>
      <c r="E26" s="89">
        <v>1430.1888191428566</v>
      </c>
      <c r="F26" s="89">
        <v>1430.1888191428566</v>
      </c>
      <c r="G26" s="89">
        <v>1430.1888191428566</v>
      </c>
      <c r="H26" s="89">
        <v>1430.1888191428566</v>
      </c>
      <c r="I26" s="89">
        <v>1430.1888191428566</v>
      </c>
      <c r="J26" s="89">
        <v>1430.1888191428566</v>
      </c>
      <c r="K26" s="89">
        <v>1430.1888191428566</v>
      </c>
      <c r="L26" s="101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101"/>
      <c r="Y26" s="101"/>
    </row>
    <row r="27" spans="1:25" x14ac:dyDescent="0.25">
      <c r="A27" s="89">
        <v>2019</v>
      </c>
      <c r="B27" s="89">
        <v>1423.9907053076915</v>
      </c>
      <c r="C27" s="89">
        <v>1423.9907053076915</v>
      </c>
      <c r="D27" s="89">
        <v>1423.9907053076915</v>
      </c>
      <c r="E27" s="89">
        <v>1423.9907053076915</v>
      </c>
      <c r="F27" s="89">
        <v>1423.9907053076915</v>
      </c>
      <c r="G27" s="89">
        <v>1423.9907053076915</v>
      </c>
      <c r="H27" s="89">
        <v>1423.9907053076915</v>
      </c>
      <c r="I27" s="89">
        <v>1423.9907053076915</v>
      </c>
      <c r="J27" s="89">
        <v>1423.9907053076915</v>
      </c>
      <c r="K27" s="89">
        <v>1423.9907053076915</v>
      </c>
      <c r="L27" s="101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101"/>
      <c r="Y27" s="101"/>
    </row>
    <row r="28" spans="1:25" x14ac:dyDescent="0.25">
      <c r="A28" s="89">
        <v>2020</v>
      </c>
      <c r="B28" s="89">
        <v>1274.51721</v>
      </c>
      <c r="C28" s="89">
        <v>1274.51721</v>
      </c>
      <c r="D28" s="89">
        <v>1274.51721</v>
      </c>
      <c r="E28" s="89">
        <v>1274.51721</v>
      </c>
      <c r="F28" s="89">
        <v>1274.51721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101">
        <f t="shared" ref="L28:L58" si="0">$B$11*(1-0.17)</f>
        <v>1313.4202915765527</v>
      </c>
      <c r="M28" s="89"/>
      <c r="N28" s="89"/>
      <c r="O28" s="89"/>
      <c r="P28" s="89"/>
      <c r="Q28" s="89"/>
      <c r="R28" s="89"/>
      <c r="S28" s="89"/>
      <c r="T28" s="89"/>
      <c r="U28" s="89"/>
      <c r="V28" s="213"/>
      <c r="W28" s="213"/>
      <c r="X28" s="101"/>
      <c r="Y28" s="101"/>
    </row>
    <row r="29" spans="1:25" x14ac:dyDescent="0.25">
      <c r="A29" s="89">
        <v>2021</v>
      </c>
      <c r="B29" s="89">
        <v>1418.525435</v>
      </c>
      <c r="C29" s="89">
        <v>1418.525435</v>
      </c>
      <c r="D29" s="89">
        <v>1418.525435</v>
      </c>
      <c r="E29" s="89">
        <v>1418.525435</v>
      </c>
      <c r="F29" s="89">
        <v>1418.525435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101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101"/>
      <c r="Y29" s="101"/>
    </row>
    <row r="30" spans="1:25" x14ac:dyDescent="0.25">
      <c r="A30" s="89">
        <v>2022</v>
      </c>
      <c r="B30" s="89">
        <v>1427.681466</v>
      </c>
      <c r="C30" s="89">
        <v>1427.681466</v>
      </c>
      <c r="D30" s="89">
        <v>1427.681466</v>
      </c>
      <c r="E30" s="89">
        <v>1427.681466</v>
      </c>
      <c r="F30" s="89">
        <v>1427.681466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101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101"/>
      <c r="Y30" s="101"/>
    </row>
    <row r="31" spans="1:25" x14ac:dyDescent="0.25">
      <c r="A31" s="89">
        <v>2023</v>
      </c>
      <c r="B31" s="89">
        <v>1448.2263740000001</v>
      </c>
      <c r="C31" s="89">
        <v>1447.672317</v>
      </c>
      <c r="D31" s="89">
        <v>1447.3050430000001</v>
      </c>
      <c r="E31" s="89">
        <v>1447.1740649999999</v>
      </c>
      <c r="F31" s="89">
        <v>1446.881922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101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101"/>
      <c r="Y31" s="101"/>
    </row>
    <row r="32" spans="1:25" x14ac:dyDescent="0.25">
      <c r="A32" s="89">
        <v>2024</v>
      </c>
      <c r="B32" s="89">
        <v>1448.6290839999999</v>
      </c>
      <c r="C32" s="89">
        <v>1445.284234</v>
      </c>
      <c r="D32" s="89">
        <v>1444.4026429999999</v>
      </c>
      <c r="E32" s="89">
        <v>1443.929537</v>
      </c>
      <c r="F32" s="89">
        <v>1442.342682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101"/>
      <c r="M32" s="89" t="s">
        <v>94</v>
      </c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101"/>
      <c r="Y32" s="101"/>
    </row>
    <row r="33" spans="1:25" x14ac:dyDescent="0.25">
      <c r="A33" s="89">
        <v>2025</v>
      </c>
      <c r="B33" s="89">
        <v>1431.8775840000001</v>
      </c>
      <c r="C33" s="89">
        <v>1425.4327579999999</v>
      </c>
      <c r="D33" s="89">
        <v>1422.782749</v>
      </c>
      <c r="E33" s="89">
        <v>1421.936649</v>
      </c>
      <c r="F33" s="89">
        <v>1418.4599049999999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101"/>
      <c r="M33" s="213">
        <f>(C33-$B$11)/$B$11</f>
        <v>-9.9215082386259631E-2</v>
      </c>
      <c r="N33" s="213">
        <f t="shared" ref="N33:U33" si="1">(D33-$B$11)/$B$11</f>
        <v>-0.10088972338587432</v>
      </c>
      <c r="O33" s="213">
        <f t="shared" si="1"/>
        <v>-0.10142440600384806</v>
      </c>
      <c r="P33" s="213">
        <f t="shared" si="1"/>
        <v>-0.1036214921449006</v>
      </c>
      <c r="Q33" s="213">
        <f t="shared" si="1"/>
        <v>-1</v>
      </c>
      <c r="R33" s="213">
        <f t="shared" si="1"/>
        <v>-1</v>
      </c>
      <c r="S33" s="213">
        <f t="shared" si="1"/>
        <v>-1</v>
      </c>
      <c r="T33" s="213">
        <f t="shared" si="1"/>
        <v>-1</v>
      </c>
      <c r="U33" s="213">
        <f t="shared" si="1"/>
        <v>-1</v>
      </c>
      <c r="V33" s="89"/>
      <c r="W33" s="89"/>
      <c r="X33" s="101">
        <f>$B$11*(1-0.26)</f>
        <v>1171.0012238152399</v>
      </c>
      <c r="Y33" s="101">
        <f>$B$11*(1-0.27)</f>
        <v>1155.1768829528717</v>
      </c>
    </row>
    <row r="34" spans="1:25" x14ac:dyDescent="0.25">
      <c r="A34" s="89">
        <v>2026</v>
      </c>
      <c r="B34" s="89">
        <v>1413.128522</v>
      </c>
      <c r="C34" s="89">
        <v>1402.9688839999999</v>
      </c>
      <c r="D34" s="89">
        <v>1397.493929</v>
      </c>
      <c r="E34" s="89">
        <v>1395.669605</v>
      </c>
      <c r="F34" s="89">
        <v>1390.313633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f t="shared" si="0"/>
        <v>1313.4202915765527</v>
      </c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</row>
    <row r="35" spans="1:25" x14ac:dyDescent="0.25">
      <c r="A35" s="89">
        <v>2027</v>
      </c>
      <c r="B35" s="89">
        <v>1393.3702189999999</v>
      </c>
      <c r="C35" s="89">
        <v>1379.366499</v>
      </c>
      <c r="D35" s="89">
        <v>1370.78701</v>
      </c>
      <c r="E35" s="89">
        <v>1367.9543860000001</v>
      </c>
      <c r="F35" s="89">
        <v>1360.67338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f t="shared" si="0"/>
        <v>1313.4202915765527</v>
      </c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</row>
    <row r="36" spans="1:25" x14ac:dyDescent="0.25">
      <c r="A36" s="89">
        <v>2028</v>
      </c>
      <c r="B36" s="89">
        <v>1373.6717819999999</v>
      </c>
      <c r="C36" s="89">
        <v>1355.690141</v>
      </c>
      <c r="D36" s="89">
        <v>1343.901854</v>
      </c>
      <c r="E36" s="89">
        <v>1340.1087769999999</v>
      </c>
      <c r="F36" s="89">
        <v>1330.80798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f t="shared" si="0"/>
        <v>1313.4202915765527</v>
      </c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</row>
    <row r="37" spans="1:25" x14ac:dyDescent="0.25">
      <c r="A37" s="89">
        <v>2029</v>
      </c>
      <c r="B37" s="89">
        <v>1353.1399859999999</v>
      </c>
      <c r="C37" s="89">
        <v>1331.6627800000001</v>
      </c>
      <c r="D37" s="89">
        <v>1316.8687729999999</v>
      </c>
      <c r="E37" s="89">
        <v>1312.182681</v>
      </c>
      <c r="F37" s="89">
        <v>1300.9131789999999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f t="shared" si="0"/>
        <v>1313.4202915765527</v>
      </c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</row>
    <row r="38" spans="1:25" x14ac:dyDescent="0.25">
      <c r="A38" s="89">
        <v>2030</v>
      </c>
      <c r="B38" s="89">
        <v>1336.919676</v>
      </c>
      <c r="C38" s="89">
        <v>1311.9483700000001</v>
      </c>
      <c r="D38" s="89">
        <v>1293.4290209999999</v>
      </c>
      <c r="E38" s="89">
        <v>1287.8414889999999</v>
      </c>
      <c r="F38" s="89">
        <v>1274.3808610000001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f t="shared" si="0"/>
        <v>1313.4202915765527</v>
      </c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</row>
    <row r="39" spans="1:25" x14ac:dyDescent="0.25">
      <c r="A39" s="89">
        <v>2031</v>
      </c>
      <c r="B39" s="89">
        <v>1320.5788219999999</v>
      </c>
      <c r="C39" s="89">
        <v>1292.2651410000001</v>
      </c>
      <c r="D39" s="89">
        <v>1270.2634499999999</v>
      </c>
      <c r="E39" s="89">
        <v>1263.8040940000001</v>
      </c>
      <c r="F39" s="89">
        <v>1248.3884800000001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f t="shared" si="0"/>
        <v>1313.4202915765527</v>
      </c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</row>
    <row r="40" spans="1:25" x14ac:dyDescent="0.25">
      <c r="A40" s="89">
        <v>2032</v>
      </c>
      <c r="B40" s="89">
        <v>1307.58465</v>
      </c>
      <c r="C40" s="89">
        <v>1276.2196039999999</v>
      </c>
      <c r="D40" s="89">
        <v>1250.8121839999999</v>
      </c>
      <c r="E40" s="89">
        <v>1243.38113</v>
      </c>
      <c r="F40" s="89">
        <v>1226.222651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f t="shared" si="0"/>
        <v>1313.4202915765527</v>
      </c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</row>
    <row r="41" spans="1:25" x14ac:dyDescent="0.25">
      <c r="A41" s="89">
        <v>2033</v>
      </c>
      <c r="B41" s="89">
        <v>1294.275251</v>
      </c>
      <c r="C41" s="89">
        <v>1260.0164850000001</v>
      </c>
      <c r="D41" s="89">
        <v>1231.4480370000001</v>
      </c>
      <c r="E41" s="89">
        <v>1223.265713</v>
      </c>
      <c r="F41" s="89">
        <v>1204.489581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f t="shared" si="0"/>
        <v>1313.4202915765527</v>
      </c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</row>
    <row r="42" spans="1:25" x14ac:dyDescent="0.25">
      <c r="A42" s="89">
        <v>2034</v>
      </c>
      <c r="B42" s="89">
        <v>1281.646375</v>
      </c>
      <c r="C42" s="89">
        <v>1244.8820760000001</v>
      </c>
      <c r="D42" s="89">
        <v>1213.3704849999999</v>
      </c>
      <c r="E42" s="89">
        <v>1204.5608769999999</v>
      </c>
      <c r="F42" s="89">
        <v>1184.034764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f t="shared" si="0"/>
        <v>1313.4202915765527</v>
      </c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</row>
    <row r="43" spans="1:25" x14ac:dyDescent="0.25">
      <c r="A43" s="89">
        <v>2035</v>
      </c>
      <c r="B43" s="89">
        <v>1268.7823699999999</v>
      </c>
      <c r="C43" s="89">
        <v>1230.0140449999999</v>
      </c>
      <c r="D43" s="89">
        <v>1195.744089</v>
      </c>
      <c r="E43" s="89">
        <v>1186.370805</v>
      </c>
      <c r="F43" s="89">
        <v>1164.297883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f t="shared" si="0"/>
        <v>1313.4202915765527</v>
      </c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25" x14ac:dyDescent="0.25">
      <c r="A44" s="89">
        <v>2036</v>
      </c>
      <c r="B44" s="89">
        <v>1257.3720470000001</v>
      </c>
      <c r="C44" s="89">
        <v>1216.8916610000001</v>
      </c>
      <c r="D44" s="89">
        <v>1180.075454</v>
      </c>
      <c r="E44" s="89">
        <v>1170.066806</v>
      </c>
      <c r="F44" s="89">
        <v>1146.6949050000001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f t="shared" si="0"/>
        <v>1313.4202915765527</v>
      </c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</row>
    <row r="45" spans="1:25" x14ac:dyDescent="0.25">
      <c r="A45" s="89">
        <v>2037</v>
      </c>
      <c r="B45" s="89">
        <v>1245.9760699999999</v>
      </c>
      <c r="C45" s="89">
        <v>1204.0715749999999</v>
      </c>
      <c r="D45" s="89">
        <v>1164.935614</v>
      </c>
      <c r="E45" s="89">
        <v>1154.4555580000001</v>
      </c>
      <c r="F45" s="89">
        <v>1129.6258539999999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f t="shared" si="0"/>
        <v>1313.4202915765527</v>
      </c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</row>
    <row r="46" spans="1:25" x14ac:dyDescent="0.25">
      <c r="A46" s="89">
        <v>2038</v>
      </c>
      <c r="B46" s="89">
        <v>1234.994729</v>
      </c>
      <c r="C46" s="89">
        <v>1191.883994</v>
      </c>
      <c r="D46" s="89">
        <v>1150.792179</v>
      </c>
      <c r="E46" s="89">
        <v>1139.8941990000001</v>
      </c>
      <c r="F46" s="89">
        <v>1113.907406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f t="shared" si="0"/>
        <v>1313.4202915765527</v>
      </c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</row>
    <row r="47" spans="1:25" x14ac:dyDescent="0.25">
      <c r="A47" s="89">
        <v>2039</v>
      </c>
      <c r="B47" s="89">
        <v>1223.052631</v>
      </c>
      <c r="C47" s="89">
        <v>1178.9929709999999</v>
      </c>
      <c r="D47" s="89">
        <v>1136.0898560000001</v>
      </c>
      <c r="E47" s="89">
        <v>1124.897563</v>
      </c>
      <c r="F47" s="89">
        <v>1097.619293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f t="shared" si="0"/>
        <v>1313.4202915765527</v>
      </c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</row>
    <row r="48" spans="1:25" x14ac:dyDescent="0.25">
      <c r="A48" s="89">
        <v>2040</v>
      </c>
      <c r="B48" s="89">
        <v>1211.219261</v>
      </c>
      <c r="C48" s="89">
        <v>1166.4872210000001</v>
      </c>
      <c r="D48" s="89">
        <v>1121.6988759999999</v>
      </c>
      <c r="E48" s="89">
        <v>1109.9917740000001</v>
      </c>
      <c r="F48" s="89">
        <v>1081.698805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f t="shared" si="0"/>
        <v>1313.4202915765527</v>
      </c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</row>
    <row r="49" spans="1:25" x14ac:dyDescent="0.25">
      <c r="A49" s="89">
        <v>2041</v>
      </c>
      <c r="B49" s="89">
        <v>1198.777243</v>
      </c>
      <c r="C49" s="89">
        <v>1153.4983970000001</v>
      </c>
      <c r="D49" s="89">
        <v>1106.7400050000001</v>
      </c>
      <c r="E49" s="89">
        <v>1094.6444200000001</v>
      </c>
      <c r="F49" s="89">
        <v>1065.4447950000001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f t="shared" si="0"/>
        <v>1313.4202915765527</v>
      </c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</row>
    <row r="50" spans="1:25" x14ac:dyDescent="0.25">
      <c r="A50" s="89">
        <v>2042</v>
      </c>
      <c r="B50" s="89">
        <v>1184.6751939999999</v>
      </c>
      <c r="C50" s="89">
        <v>1138.6285009999999</v>
      </c>
      <c r="D50" s="89">
        <v>1089.903362</v>
      </c>
      <c r="E50" s="89">
        <v>1078.452409</v>
      </c>
      <c r="F50" s="89">
        <v>1048.2383279999999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f t="shared" si="0"/>
        <v>1313.4202915765527</v>
      </c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</row>
    <row r="51" spans="1:25" x14ac:dyDescent="0.25">
      <c r="A51" s="89">
        <v>2043</v>
      </c>
      <c r="B51" s="89">
        <v>1170.5999440000001</v>
      </c>
      <c r="C51" s="89">
        <v>1123.8966270000001</v>
      </c>
      <c r="D51" s="89">
        <v>1073.989626</v>
      </c>
      <c r="E51" s="89">
        <v>1063.1512760000001</v>
      </c>
      <c r="F51" s="89">
        <v>1032.132644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f t="shared" si="0"/>
        <v>1313.4202915765527</v>
      </c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</row>
    <row r="52" spans="1:25" x14ac:dyDescent="0.25">
      <c r="A52" s="89">
        <v>2044</v>
      </c>
      <c r="B52" s="89">
        <v>1155.8278379999999</v>
      </c>
      <c r="C52" s="89">
        <v>1107.314406</v>
      </c>
      <c r="D52" s="89">
        <v>1057.2847489999999</v>
      </c>
      <c r="E52" s="89">
        <v>1046.8386800000001</v>
      </c>
      <c r="F52" s="89">
        <v>1015.887267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f t="shared" si="0"/>
        <v>1313.4202915765527</v>
      </c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</row>
    <row r="53" spans="1:25" x14ac:dyDescent="0.25">
      <c r="A53" s="89">
        <v>2045</v>
      </c>
      <c r="B53" s="89">
        <v>1139.771156</v>
      </c>
      <c r="C53" s="89">
        <v>1089.7550879999999</v>
      </c>
      <c r="D53" s="89">
        <v>1039.749744</v>
      </c>
      <c r="E53" s="89">
        <v>1029.6199059999999</v>
      </c>
      <c r="F53" s="89">
        <v>999.14661049999995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f t="shared" si="0"/>
        <v>1313.4202915765527</v>
      </c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</row>
    <row r="54" spans="1:25" x14ac:dyDescent="0.25">
      <c r="A54" s="89">
        <v>2046</v>
      </c>
      <c r="B54" s="89">
        <v>1124.446774</v>
      </c>
      <c r="C54" s="89">
        <v>1072.997801</v>
      </c>
      <c r="D54" s="89">
        <v>1024.428592</v>
      </c>
      <c r="E54" s="89">
        <v>1014.046514</v>
      </c>
      <c r="F54" s="89">
        <v>984.7089813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f t="shared" si="0"/>
        <v>1313.4202915765527</v>
      </c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</row>
    <row r="55" spans="1:25" x14ac:dyDescent="0.25">
      <c r="A55" s="89">
        <v>2047</v>
      </c>
      <c r="B55" s="89">
        <v>1106.1843679999999</v>
      </c>
      <c r="C55" s="89">
        <v>1054.680576</v>
      </c>
      <c r="D55" s="89">
        <v>1007.811733</v>
      </c>
      <c r="E55" s="89">
        <v>997.3827278</v>
      </c>
      <c r="F55" s="89">
        <v>969.78674770000009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f t="shared" si="0"/>
        <v>1313.4202915765527</v>
      </c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</row>
    <row r="56" spans="1:25" x14ac:dyDescent="0.25">
      <c r="A56" s="89">
        <v>2048</v>
      </c>
      <c r="B56" s="89">
        <v>1088.9877799999999</v>
      </c>
      <c r="C56" s="89">
        <v>1037.0641740000001</v>
      </c>
      <c r="D56" s="89">
        <v>991.542419</v>
      </c>
      <c r="E56" s="89">
        <v>981.22163049999995</v>
      </c>
      <c r="F56" s="89">
        <v>955.21506820000002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f t="shared" si="0"/>
        <v>1313.4202915765527</v>
      </c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</row>
    <row r="57" spans="1:25" x14ac:dyDescent="0.25">
      <c r="A57" s="89">
        <v>2049</v>
      </c>
      <c r="B57" s="89">
        <v>1070.8364899999999</v>
      </c>
      <c r="C57" s="89">
        <v>1018.9657099999999</v>
      </c>
      <c r="D57" s="89">
        <v>974.67779459999997</v>
      </c>
      <c r="E57" s="89">
        <v>964.25374859999999</v>
      </c>
      <c r="F57" s="89">
        <v>940.17865229999995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f t="shared" si="0"/>
        <v>1313.4202915765527</v>
      </c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</row>
    <row r="58" spans="1:25" x14ac:dyDescent="0.25">
      <c r="A58" s="89">
        <v>2050</v>
      </c>
      <c r="B58" s="89">
        <v>1052.4793320000001</v>
      </c>
      <c r="C58" s="89">
        <v>1000.598417</v>
      </c>
      <c r="D58" s="89">
        <v>957.83896700000003</v>
      </c>
      <c r="E58" s="89">
        <v>947.4335622000001</v>
      </c>
      <c r="F58" s="89">
        <v>925.26747779999994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f t="shared" si="0"/>
        <v>1313.4202915765527</v>
      </c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</row>
    <row r="59" spans="1:25" x14ac:dyDescent="0.25">
      <c r="A59" s="89">
        <v>2051</v>
      </c>
      <c r="B59" s="89">
        <v>1051.9384190048129</v>
      </c>
      <c r="C59" s="89">
        <v>1000.0841677693851</v>
      </c>
      <c r="D59" s="89">
        <v>957.3466936329188</v>
      </c>
      <c r="E59" s="89">
        <v>946.94663660413437</v>
      </c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</row>
    <row r="60" spans="1:25" x14ac:dyDescent="0.25">
      <c r="A60" s="89">
        <v>2052</v>
      </c>
      <c r="B60" s="89">
        <v>1051.3975060096257</v>
      </c>
      <c r="C60" s="89">
        <v>999.56991853877025</v>
      </c>
      <c r="D60" s="89">
        <v>956.85442026583769</v>
      </c>
      <c r="E60" s="89">
        <v>946.45971100826864</v>
      </c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</row>
    <row r="61" spans="1:25" x14ac:dyDescent="0.25">
      <c r="A61" s="89">
        <v>2053</v>
      </c>
      <c r="B61" s="89">
        <v>1050.8565930144384</v>
      </c>
      <c r="C61" s="89">
        <v>999.0556693081553</v>
      </c>
      <c r="D61" s="89">
        <v>956.36214689875646</v>
      </c>
      <c r="E61" s="89">
        <v>945.97278541240291</v>
      </c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</row>
    <row r="62" spans="1:25" x14ac:dyDescent="0.25">
      <c r="A62" s="89">
        <v>2054</v>
      </c>
      <c r="B62" s="89">
        <v>1050.3156800192514</v>
      </c>
      <c r="C62" s="89">
        <v>998.54142007754035</v>
      </c>
      <c r="D62" s="89">
        <v>955.86987353167535</v>
      </c>
      <c r="E62" s="89">
        <v>945.48585981653719</v>
      </c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</row>
    <row r="63" spans="1:25" x14ac:dyDescent="0.25">
      <c r="A63" s="89">
        <v>2055</v>
      </c>
      <c r="B63" s="89">
        <v>1049.7747670240642</v>
      </c>
      <c r="C63" s="89">
        <v>998.02717084692551</v>
      </c>
      <c r="D63" s="89">
        <v>955.37760016459413</v>
      </c>
      <c r="E63" s="89">
        <v>944.99893422067146</v>
      </c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</row>
    <row r="64" spans="1:25" x14ac:dyDescent="0.25">
      <c r="A64" s="89">
        <v>2056</v>
      </c>
      <c r="B64" s="89">
        <v>1049.233854028877</v>
      </c>
      <c r="C64" s="89">
        <v>997.51292161631056</v>
      </c>
      <c r="D64" s="89">
        <v>954.88532679751302</v>
      </c>
      <c r="E64" s="89">
        <v>944.51200862480573</v>
      </c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</row>
    <row r="65" spans="1:25" x14ac:dyDescent="0.25">
      <c r="A65" s="89">
        <v>2057</v>
      </c>
      <c r="B65" s="89">
        <v>1048.6929410336897</v>
      </c>
      <c r="C65" s="89">
        <v>996.99867238569573</v>
      </c>
      <c r="D65" s="89">
        <v>954.39305343043179</v>
      </c>
      <c r="E65" s="89">
        <v>944.02508302894</v>
      </c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</row>
    <row r="66" spans="1:25" x14ac:dyDescent="0.25">
      <c r="A66" s="89">
        <v>2058</v>
      </c>
      <c r="B66" s="89">
        <v>1048.1520280385027</v>
      </c>
      <c r="C66" s="89">
        <v>996.48442315508078</v>
      </c>
      <c r="D66" s="89">
        <v>953.90078006335068</v>
      </c>
      <c r="E66" s="89">
        <v>943.53815743307428</v>
      </c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</row>
    <row r="67" spans="1:25" x14ac:dyDescent="0.25">
      <c r="A67" s="89">
        <v>2059</v>
      </c>
      <c r="B67" s="89">
        <v>1047.6111150433155</v>
      </c>
      <c r="C67" s="89">
        <v>995.97017392446594</v>
      </c>
      <c r="D67" s="89">
        <v>953.40850669626946</v>
      </c>
      <c r="E67" s="89">
        <v>943.05123183720855</v>
      </c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</row>
    <row r="68" spans="1:25" x14ac:dyDescent="0.25">
      <c r="A68" s="89">
        <v>2060</v>
      </c>
      <c r="B68" s="89">
        <v>1047.0702020481283</v>
      </c>
      <c r="C68" s="89">
        <v>995.45592469385099</v>
      </c>
      <c r="D68" s="89">
        <v>952.91623332918834</v>
      </c>
      <c r="E68" s="89">
        <v>942.56430624134282</v>
      </c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</row>
    <row r="69" spans="1:25" x14ac:dyDescent="0.25">
      <c r="A69" s="89">
        <v>2061</v>
      </c>
      <c r="B69" s="89">
        <v>1046.5292890529413</v>
      </c>
      <c r="C69" s="89">
        <v>994.94167546323604</v>
      </c>
      <c r="D69" s="89">
        <v>952.42395996210723</v>
      </c>
      <c r="E69" s="89">
        <v>942.07738064547709</v>
      </c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</row>
    <row r="70" spans="1:25" x14ac:dyDescent="0.25">
      <c r="A70" s="89">
        <v>2062</v>
      </c>
      <c r="B70" s="89">
        <v>1045.9883760577541</v>
      </c>
      <c r="C70" s="89">
        <v>994.4274262326212</v>
      </c>
      <c r="D70" s="89">
        <v>951.93168659502601</v>
      </c>
      <c r="E70" s="89">
        <v>941.59045504961136</v>
      </c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</row>
    <row r="71" spans="1:25" x14ac:dyDescent="0.25">
      <c r="A71" s="89">
        <v>2063</v>
      </c>
      <c r="B71" s="89">
        <v>1045.4474630625668</v>
      </c>
      <c r="C71" s="89">
        <v>993.91317700200625</v>
      </c>
      <c r="D71" s="89">
        <v>951.4394132279449</v>
      </c>
      <c r="E71" s="89">
        <v>941.10352945374564</v>
      </c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</row>
    <row r="72" spans="1:25" x14ac:dyDescent="0.25">
      <c r="A72" s="89">
        <v>2064</v>
      </c>
      <c r="B72" s="89">
        <v>1044.9065500673796</v>
      </c>
      <c r="C72" s="89">
        <v>993.39892777139141</v>
      </c>
      <c r="D72" s="89">
        <v>950.94713986086367</v>
      </c>
      <c r="E72" s="89">
        <v>940.61660385787991</v>
      </c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</row>
    <row r="73" spans="1:25" x14ac:dyDescent="0.25">
      <c r="A73" s="89">
        <v>2065</v>
      </c>
      <c r="B73" s="89">
        <v>1044.3656370721926</v>
      </c>
      <c r="C73" s="89">
        <v>992.88467854077646</v>
      </c>
      <c r="D73" s="89">
        <v>950.45486649378256</v>
      </c>
      <c r="E73" s="89">
        <v>940.12967826201418</v>
      </c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</row>
    <row r="74" spans="1:25" x14ac:dyDescent="0.25">
      <c r="A74" s="89">
        <v>2066</v>
      </c>
      <c r="B74" s="89">
        <v>1044.0536457692272</v>
      </c>
      <c r="C74" s="89">
        <v>992.58806653674628</v>
      </c>
      <c r="D74" s="89">
        <v>950.17092987074454</v>
      </c>
      <c r="E74" s="89">
        <v>939.84882616111611</v>
      </c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</row>
    <row r="75" spans="1:25" x14ac:dyDescent="0.25">
      <c r="A75" s="89">
        <v>2067</v>
      </c>
      <c r="B75" s="89">
        <v>1043.7416544662619</v>
      </c>
      <c r="C75" s="89">
        <v>992.2914545327161</v>
      </c>
      <c r="D75" s="89">
        <v>949.88699324770676</v>
      </c>
      <c r="E75" s="89">
        <v>939.56797406021838</v>
      </c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</row>
    <row r="76" spans="1:25" x14ac:dyDescent="0.25">
      <c r="A76" s="89">
        <v>2068</v>
      </c>
      <c r="B76" s="89">
        <v>1043.4296631632965</v>
      </c>
      <c r="C76" s="89">
        <v>991.99484252868592</v>
      </c>
      <c r="D76" s="89">
        <v>949.60305662466885</v>
      </c>
      <c r="E76" s="89">
        <v>939.2871219593203</v>
      </c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</row>
    <row r="77" spans="1:25" x14ac:dyDescent="0.25">
      <c r="A77" s="89">
        <v>2069</v>
      </c>
      <c r="B77" s="89">
        <v>1043.1176718603315</v>
      </c>
      <c r="C77" s="89">
        <v>991.69823052465586</v>
      </c>
      <c r="D77" s="89">
        <v>949.31912000163106</v>
      </c>
      <c r="E77" s="89">
        <v>939.00626985842257</v>
      </c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</row>
    <row r="78" spans="1:25" x14ac:dyDescent="0.25">
      <c r="A78" s="89">
        <v>2070</v>
      </c>
      <c r="B78" s="89">
        <v>1042.8056805573663</v>
      </c>
      <c r="C78" s="89">
        <v>991.40161852062568</v>
      </c>
      <c r="D78" s="89">
        <v>949.03518337859316</v>
      </c>
      <c r="E78" s="89">
        <v>938.72541775752472</v>
      </c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1:25" x14ac:dyDescent="0.25">
      <c r="A79" s="89">
        <v>2071</v>
      </c>
      <c r="B79" s="89">
        <v>1042.4936892544008</v>
      </c>
      <c r="C79" s="89">
        <v>991.10500651659549</v>
      </c>
      <c r="D79" s="89">
        <v>948.75124675555526</v>
      </c>
      <c r="E79" s="89">
        <v>938.44456565662665</v>
      </c>
    </row>
    <row r="80" spans="1:25" x14ac:dyDescent="0.25">
      <c r="A80" s="89">
        <v>2072</v>
      </c>
      <c r="B80" s="89">
        <v>1042.1816979514356</v>
      </c>
      <c r="C80" s="89">
        <v>990.80839451256543</v>
      </c>
      <c r="D80" s="89">
        <v>948.46731013251747</v>
      </c>
      <c r="E80" s="89">
        <v>938.16371355572892</v>
      </c>
    </row>
    <row r="81" spans="1:5" x14ac:dyDescent="0.25">
      <c r="A81" s="89">
        <v>2073</v>
      </c>
      <c r="B81" s="89">
        <v>1041.8697066484704</v>
      </c>
      <c r="C81" s="89">
        <v>990.51178250853513</v>
      </c>
      <c r="D81" s="89">
        <v>948.18337350947957</v>
      </c>
      <c r="E81" s="89">
        <v>937.88286145483085</v>
      </c>
    </row>
    <row r="82" spans="1:5" x14ac:dyDescent="0.25">
      <c r="A82" s="89">
        <v>2074</v>
      </c>
      <c r="B82" s="89">
        <v>1041.5577153455051</v>
      </c>
      <c r="C82" s="89">
        <v>990.21517050450507</v>
      </c>
      <c r="D82" s="89">
        <v>947.89943688644166</v>
      </c>
      <c r="E82" s="89">
        <v>937.60200935393311</v>
      </c>
    </row>
    <row r="83" spans="1:5" x14ac:dyDescent="0.25">
      <c r="A83" s="89">
        <v>2075</v>
      </c>
      <c r="B83" s="89">
        <v>1041.2457240425399</v>
      </c>
      <c r="C83" s="89">
        <v>989.91855850047489</v>
      </c>
      <c r="D83" s="89">
        <v>947.61550026340387</v>
      </c>
      <c r="E83" s="89">
        <v>937.32115725303527</v>
      </c>
    </row>
    <row r="84" spans="1:5" x14ac:dyDescent="0.25">
      <c r="A84" s="89">
        <v>2076</v>
      </c>
      <c r="B84" s="89">
        <v>1040.9337327395745</v>
      </c>
      <c r="C84" s="89">
        <v>989.62194649644471</v>
      </c>
      <c r="D84" s="89">
        <v>947.33156364036597</v>
      </c>
      <c r="E84" s="89">
        <v>937.04030515213731</v>
      </c>
    </row>
    <row r="85" spans="1:5" x14ac:dyDescent="0.25">
      <c r="A85" s="89">
        <v>2077</v>
      </c>
      <c r="B85" s="89">
        <v>1040.6217414366095</v>
      </c>
      <c r="C85" s="89">
        <v>989.32533449241464</v>
      </c>
      <c r="D85" s="89">
        <v>947.04762701732818</v>
      </c>
      <c r="E85" s="89">
        <v>936.75945305123946</v>
      </c>
    </row>
    <row r="86" spans="1:5" x14ac:dyDescent="0.25">
      <c r="A86" s="89">
        <v>2078</v>
      </c>
      <c r="B86" s="89">
        <v>1040.309750133644</v>
      </c>
      <c r="C86" s="89">
        <v>989.02872248838435</v>
      </c>
      <c r="D86" s="89">
        <v>946.76369039429017</v>
      </c>
      <c r="E86" s="89">
        <v>936.4786009503415</v>
      </c>
    </row>
    <row r="87" spans="1:5" x14ac:dyDescent="0.25">
      <c r="A87" s="89">
        <v>2079</v>
      </c>
      <c r="B87" s="89">
        <v>1039.9977588306788</v>
      </c>
      <c r="C87" s="89">
        <v>988.73211048435428</v>
      </c>
      <c r="D87" s="89">
        <v>946.47975377125238</v>
      </c>
      <c r="E87" s="89">
        <v>936.19774884944366</v>
      </c>
    </row>
    <row r="88" spans="1:5" x14ac:dyDescent="0.25">
      <c r="A88" s="89">
        <v>2080</v>
      </c>
      <c r="B88" s="89">
        <v>1039.6857675277133</v>
      </c>
      <c r="C88" s="89">
        <v>988.43549848032399</v>
      </c>
      <c r="D88" s="89">
        <v>946.19581714821447</v>
      </c>
      <c r="E88" s="89">
        <v>935.9168967485457</v>
      </c>
    </row>
    <row r="89" spans="1:5" x14ac:dyDescent="0.25">
      <c r="A89" s="89">
        <v>2081</v>
      </c>
      <c r="B89" s="89">
        <v>1034.8401960495939</v>
      </c>
      <c r="C89" s="89">
        <v>983.82878459716085</v>
      </c>
      <c r="D89" s="89">
        <v>941.78596601098889</v>
      </c>
      <c r="E89" s="89">
        <v>931.55495166627441</v>
      </c>
    </row>
    <row r="90" spans="1:5" x14ac:dyDescent="0.25">
      <c r="A90" s="89">
        <v>2082</v>
      </c>
      <c r="B90" s="89">
        <v>1029.9946245714743</v>
      </c>
      <c r="C90" s="89">
        <v>979.22207071399748</v>
      </c>
      <c r="D90" s="89">
        <v>937.37611487376307</v>
      </c>
      <c r="E90" s="89">
        <v>927.19300658400311</v>
      </c>
    </row>
    <row r="91" spans="1:5" x14ac:dyDescent="0.25">
      <c r="A91" s="89">
        <v>2083</v>
      </c>
      <c r="B91" s="89">
        <v>1025.1490530933547</v>
      </c>
      <c r="C91" s="89">
        <v>974.61535683083412</v>
      </c>
      <c r="D91" s="89">
        <v>932.96626373653737</v>
      </c>
      <c r="E91" s="89">
        <v>922.83106150173171</v>
      </c>
    </row>
    <row r="92" spans="1:5" x14ac:dyDescent="0.25">
      <c r="A92" s="89">
        <v>2084</v>
      </c>
      <c r="B92" s="89">
        <v>1020.3034816152351</v>
      </c>
      <c r="C92" s="89">
        <v>970.00864294767086</v>
      </c>
      <c r="D92" s="89">
        <v>928.55641259931156</v>
      </c>
      <c r="E92" s="89">
        <v>918.46911641946042</v>
      </c>
    </row>
    <row r="93" spans="1:5" x14ac:dyDescent="0.25">
      <c r="A93" s="89">
        <v>2085</v>
      </c>
      <c r="B93" s="89">
        <v>1015.4579101371156</v>
      </c>
      <c r="C93" s="89">
        <v>965.40192906450761</v>
      </c>
      <c r="D93" s="89">
        <v>924.14656146208597</v>
      </c>
      <c r="E93" s="89">
        <v>914.10717133718924</v>
      </c>
    </row>
    <row r="94" spans="1:5" x14ac:dyDescent="0.25">
      <c r="A94" s="89">
        <v>2086</v>
      </c>
      <c r="B94" s="89">
        <v>1010.612338658996</v>
      </c>
      <c r="C94" s="89">
        <v>960.79521518134425</v>
      </c>
      <c r="D94" s="89">
        <v>919.73671032486027</v>
      </c>
      <c r="E94" s="89">
        <v>909.74522625491784</v>
      </c>
    </row>
    <row r="95" spans="1:5" x14ac:dyDescent="0.25">
      <c r="A95" s="89">
        <v>2087</v>
      </c>
      <c r="B95" s="89">
        <v>1005.7667671808764</v>
      </c>
      <c r="C95" s="89">
        <v>956.18850129818088</v>
      </c>
      <c r="D95" s="89">
        <v>915.32685918763445</v>
      </c>
      <c r="E95" s="89">
        <v>905.38328117264655</v>
      </c>
    </row>
    <row r="96" spans="1:5" x14ac:dyDescent="0.25">
      <c r="A96" s="89">
        <v>2088</v>
      </c>
      <c r="B96" s="89">
        <v>1000.9211957027568</v>
      </c>
      <c r="C96" s="89">
        <v>951.58178741501763</v>
      </c>
      <c r="D96" s="89">
        <v>910.91700805040875</v>
      </c>
      <c r="E96" s="89">
        <v>901.02133609037514</v>
      </c>
    </row>
    <row r="97" spans="1:5" x14ac:dyDescent="0.25">
      <c r="A97" s="89">
        <v>2089</v>
      </c>
      <c r="B97" s="89">
        <v>996.07562422463729</v>
      </c>
      <c r="C97" s="89">
        <v>946.97507353185438</v>
      </c>
      <c r="D97" s="89">
        <v>906.50715691318305</v>
      </c>
      <c r="E97" s="89">
        <v>896.65939100810397</v>
      </c>
    </row>
    <row r="98" spans="1:5" x14ac:dyDescent="0.25">
      <c r="A98" s="89">
        <v>2090</v>
      </c>
      <c r="B98" s="89">
        <v>991.23005274651769</v>
      </c>
      <c r="C98" s="89">
        <v>942.36835964869101</v>
      </c>
      <c r="D98" s="89">
        <v>902.09730577595735</v>
      </c>
      <c r="E98" s="89">
        <v>892.29744592583268</v>
      </c>
    </row>
    <row r="99" spans="1:5" x14ac:dyDescent="0.25">
      <c r="A99" s="89">
        <v>2091</v>
      </c>
      <c r="B99" s="89">
        <v>986.38448126839808</v>
      </c>
      <c r="C99" s="89">
        <v>937.76164576552776</v>
      </c>
      <c r="D99" s="89">
        <v>897.68745463873165</v>
      </c>
      <c r="E99" s="89">
        <v>887.93550084356127</v>
      </c>
    </row>
    <row r="100" spans="1:5" x14ac:dyDescent="0.25">
      <c r="A100" s="89">
        <v>2092</v>
      </c>
      <c r="B100" s="89">
        <v>981.53890979027847</v>
      </c>
      <c r="C100" s="89">
        <v>933.15493188236439</v>
      </c>
      <c r="D100" s="89">
        <v>893.27760350150584</v>
      </c>
      <c r="E100" s="89">
        <v>883.57355576128998</v>
      </c>
    </row>
    <row r="101" spans="1:5" x14ac:dyDescent="0.25">
      <c r="A101" s="89">
        <v>2093</v>
      </c>
      <c r="B101" s="89">
        <v>976.69333831215897</v>
      </c>
      <c r="C101" s="89">
        <v>928.54821799920114</v>
      </c>
      <c r="D101" s="89">
        <v>888.86775236428025</v>
      </c>
      <c r="E101" s="89">
        <v>879.21161067901869</v>
      </c>
    </row>
    <row r="102" spans="1:5" x14ac:dyDescent="0.25">
      <c r="A102" s="89">
        <v>2094</v>
      </c>
      <c r="B102" s="89">
        <v>971.84776683403936</v>
      </c>
      <c r="C102" s="89">
        <v>923.94150411603789</v>
      </c>
      <c r="D102" s="89">
        <v>884.45790122705444</v>
      </c>
      <c r="E102" s="89">
        <v>874.8496655967474</v>
      </c>
    </row>
    <row r="103" spans="1:5" x14ac:dyDescent="0.25">
      <c r="A103" s="89">
        <v>2095</v>
      </c>
      <c r="B103" s="89">
        <v>967.00219535591975</v>
      </c>
      <c r="C103" s="89">
        <v>919.33479023287452</v>
      </c>
      <c r="D103" s="89">
        <v>880.04805008982873</v>
      </c>
      <c r="E103" s="89">
        <v>870.48772051447611</v>
      </c>
    </row>
    <row r="104" spans="1:5" x14ac:dyDescent="0.25">
      <c r="A104" s="89">
        <v>2096</v>
      </c>
      <c r="B104" s="89">
        <v>967.00219535591975</v>
      </c>
      <c r="C104" s="89">
        <v>919.33479023287452</v>
      </c>
      <c r="D104" s="89">
        <v>880.04805008982873</v>
      </c>
      <c r="E104" s="89">
        <v>870.48772051447611</v>
      </c>
    </row>
    <row r="105" spans="1:5" x14ac:dyDescent="0.25">
      <c r="A105" s="89">
        <v>2097</v>
      </c>
      <c r="B105" s="89">
        <v>967.00219535591975</v>
      </c>
      <c r="C105" s="89">
        <v>919.33479023287452</v>
      </c>
      <c r="D105" s="89">
        <v>880.04805008982873</v>
      </c>
      <c r="E105" s="89">
        <v>870.48772051447611</v>
      </c>
    </row>
    <row r="106" spans="1:5" x14ac:dyDescent="0.25">
      <c r="A106" s="89">
        <v>2098</v>
      </c>
      <c r="B106" s="89">
        <v>967.00219535591975</v>
      </c>
      <c r="C106" s="89">
        <v>919.33479023287452</v>
      </c>
      <c r="D106" s="89">
        <v>880.04805008982873</v>
      </c>
      <c r="E106" s="89">
        <v>870.48772051447611</v>
      </c>
    </row>
    <row r="107" spans="1:5" x14ac:dyDescent="0.25">
      <c r="A107" s="89">
        <v>2099</v>
      </c>
      <c r="B107" s="89">
        <v>967.00219535591975</v>
      </c>
      <c r="C107" s="89">
        <v>919.33479023287452</v>
      </c>
      <c r="D107" s="89">
        <v>880.04805008982873</v>
      </c>
      <c r="E107" s="89">
        <v>870.48772051447611</v>
      </c>
    </row>
    <row r="108" spans="1:5" x14ac:dyDescent="0.25">
      <c r="A108" s="89">
        <v>2100</v>
      </c>
      <c r="B108" s="89">
        <v>967.00219535591975</v>
      </c>
      <c r="C108" s="89">
        <v>919.33479023287452</v>
      </c>
      <c r="D108" s="89">
        <v>880.04805008982873</v>
      </c>
      <c r="E108" s="89">
        <v>870.48772051447611</v>
      </c>
    </row>
  </sheetData>
  <phoneticPr fontId="18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8" tint="0.79998168889431442"/>
  </sheetPr>
  <dimension ref="A1:J11"/>
  <sheetViews>
    <sheetView workbookViewId="0"/>
  </sheetViews>
  <sheetFormatPr defaultRowHeight="15" x14ac:dyDescent="0.25"/>
  <cols>
    <col min="7" max="7" width="23.5703125" customWidth="1"/>
    <col min="10" max="10" width="10.42578125" customWidth="1"/>
  </cols>
  <sheetData>
    <row r="1" spans="1:10" x14ac:dyDescent="0.25">
      <c r="A1" s="44" t="s">
        <v>95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39" customHeight="1" x14ac:dyDescent="0.25">
      <c r="A3" s="256" t="s">
        <v>67</v>
      </c>
      <c r="B3" s="256" t="s">
        <v>96</v>
      </c>
      <c r="C3" s="256"/>
      <c r="D3" s="256"/>
      <c r="E3" s="256" t="s">
        <v>97</v>
      </c>
      <c r="F3" s="256"/>
      <c r="G3" s="256"/>
      <c r="H3" s="256" t="s">
        <v>98</v>
      </c>
      <c r="I3" s="256"/>
      <c r="J3" s="256"/>
    </row>
    <row r="4" spans="1:10" ht="25.5" x14ac:dyDescent="0.25">
      <c r="A4" s="256"/>
      <c r="B4" s="102"/>
      <c r="C4" s="102"/>
      <c r="D4" s="102" t="s">
        <v>99</v>
      </c>
      <c r="E4" s="102"/>
      <c r="F4" s="102"/>
      <c r="G4" s="102" t="s">
        <v>99</v>
      </c>
      <c r="H4" s="102"/>
      <c r="I4" s="102"/>
      <c r="J4" s="102" t="s">
        <v>99</v>
      </c>
    </row>
    <row r="5" spans="1:10" x14ac:dyDescent="0.25">
      <c r="A5" s="85">
        <v>2021</v>
      </c>
      <c r="B5" s="103"/>
      <c r="C5" s="103"/>
      <c r="D5" s="104">
        <v>1418.525435</v>
      </c>
      <c r="E5" s="47"/>
      <c r="F5" s="47"/>
      <c r="G5" s="159">
        <v>248509762.09999999</v>
      </c>
      <c r="H5" s="105"/>
      <c r="I5" s="105"/>
      <c r="J5" s="118">
        <f>D5*10^6/G5</f>
        <v>5.7081276124242848</v>
      </c>
    </row>
    <row r="6" spans="1:10" x14ac:dyDescent="0.25">
      <c r="A6" s="85">
        <v>2022</v>
      </c>
      <c r="B6" s="103"/>
      <c r="C6" s="103"/>
      <c r="D6" s="104">
        <v>1427.681466</v>
      </c>
      <c r="E6" s="47"/>
      <c r="F6" s="47"/>
      <c r="G6" s="159">
        <v>249506429.09999999</v>
      </c>
      <c r="H6" s="105"/>
      <c r="I6" s="105"/>
      <c r="J6" s="118">
        <f>D6*10^6/G6</f>
        <v>5.7220227596932896</v>
      </c>
    </row>
    <row r="7" spans="1:10" x14ac:dyDescent="0.25">
      <c r="A7" s="85">
        <v>2023</v>
      </c>
      <c r="B7" s="103"/>
      <c r="C7" s="103"/>
      <c r="D7" s="104">
        <v>1448.2263740000001</v>
      </c>
      <c r="E7" s="47"/>
      <c r="F7" s="47"/>
      <c r="G7" s="159">
        <v>250449900.30000001</v>
      </c>
      <c r="H7" s="105"/>
      <c r="I7" s="105"/>
      <c r="J7" s="118">
        <f>D7*10^6/G7</f>
        <v>5.7824993033147551</v>
      </c>
    </row>
    <row r="8" spans="1:10" x14ac:dyDescent="0.25">
      <c r="A8" s="85">
        <v>2024</v>
      </c>
      <c r="B8" s="103"/>
      <c r="C8" s="103"/>
      <c r="D8" s="104">
        <v>1448.6290839999999</v>
      </c>
      <c r="E8" s="47"/>
      <c r="F8" s="47"/>
      <c r="G8" s="159">
        <v>252107768.90000001</v>
      </c>
      <c r="H8" s="105"/>
      <c r="I8" s="105"/>
      <c r="J8" s="118">
        <f>D8*10^6/G8</f>
        <v>5.7460707788604761</v>
      </c>
    </row>
    <row r="9" spans="1:10" x14ac:dyDescent="0.25">
      <c r="A9" s="85">
        <v>2025</v>
      </c>
      <c r="B9" s="103"/>
      <c r="C9" s="103"/>
      <c r="D9" s="104">
        <v>1431.8775840000001</v>
      </c>
      <c r="E9" s="47"/>
      <c r="F9" s="47"/>
      <c r="G9" s="159">
        <v>253949460.69999999</v>
      </c>
      <c r="H9" s="105"/>
      <c r="I9" s="105"/>
      <c r="J9" s="118">
        <f>D9*10^6/G9</f>
        <v>5.6384352227135883</v>
      </c>
    </row>
    <row r="11" spans="1:10" x14ac:dyDescent="0.25">
      <c r="G11" t="s">
        <v>100</v>
      </c>
    </row>
  </sheetData>
  <mergeCells count="4">
    <mergeCell ref="A3:A4"/>
    <mergeCell ref="B3:D3"/>
    <mergeCell ref="E3:G3"/>
    <mergeCell ref="H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8" tint="0.39997558519241921"/>
  </sheetPr>
  <dimension ref="A1:K18"/>
  <sheetViews>
    <sheetView workbookViewId="0"/>
  </sheetViews>
  <sheetFormatPr defaultRowHeight="15" x14ac:dyDescent="0.25"/>
  <cols>
    <col min="2" max="2" width="12" bestFit="1" customWidth="1"/>
  </cols>
  <sheetData>
    <row r="1" spans="1:11" x14ac:dyDescent="0.25">
      <c r="A1" s="44" t="s">
        <v>101</v>
      </c>
      <c r="B1" s="24"/>
      <c r="C1" s="24"/>
      <c r="D1" s="24"/>
      <c r="E1" s="24"/>
      <c r="F1" s="24"/>
      <c r="G1" s="24"/>
    </row>
    <row r="2" spans="1:11" x14ac:dyDescent="0.25">
      <c r="A2" s="24"/>
      <c r="B2" s="24"/>
      <c r="C2" s="24"/>
      <c r="D2" s="24"/>
      <c r="E2" s="24"/>
      <c r="F2" s="24"/>
      <c r="G2" s="24"/>
    </row>
    <row r="3" spans="1:11" x14ac:dyDescent="0.25">
      <c r="A3" s="256" t="s">
        <v>67</v>
      </c>
      <c r="B3" s="257" t="s">
        <v>102</v>
      </c>
      <c r="C3" s="257"/>
      <c r="D3" s="257"/>
      <c r="E3" s="257"/>
      <c r="F3" s="257"/>
      <c r="G3" s="257"/>
    </row>
    <row r="4" spans="1:11" x14ac:dyDescent="0.25">
      <c r="A4" s="256"/>
      <c r="B4" s="85" t="s">
        <v>103</v>
      </c>
      <c r="C4" s="44" t="s">
        <v>104</v>
      </c>
      <c r="D4" s="85" t="s">
        <v>105</v>
      </c>
      <c r="E4" s="44" t="s">
        <v>106</v>
      </c>
      <c r="F4" s="85" t="s">
        <v>107</v>
      </c>
      <c r="G4" s="44" t="s">
        <v>108</v>
      </c>
      <c r="H4" s="85" t="s">
        <v>109</v>
      </c>
      <c r="I4" s="44" t="s">
        <v>110</v>
      </c>
      <c r="J4" s="85" t="s">
        <v>111</v>
      </c>
      <c r="K4" s="44" t="s">
        <v>112</v>
      </c>
    </row>
    <row r="5" spans="1:11" x14ac:dyDescent="0.25">
      <c r="A5" s="85">
        <v>2021</v>
      </c>
      <c r="B5" s="103">
        <v>1418.525435</v>
      </c>
      <c r="C5" s="103">
        <v>1418.525435</v>
      </c>
      <c r="D5" s="103">
        <v>1418.525435</v>
      </c>
      <c r="E5" s="103">
        <v>1418.525435</v>
      </c>
      <c r="F5" s="103">
        <v>1418.525435</v>
      </c>
      <c r="G5" s="103">
        <v>0</v>
      </c>
      <c r="H5" s="103">
        <v>0</v>
      </c>
      <c r="I5" s="103">
        <v>0</v>
      </c>
      <c r="J5" s="103">
        <v>0</v>
      </c>
      <c r="K5" s="103">
        <v>0</v>
      </c>
    </row>
    <row r="6" spans="1:11" x14ac:dyDescent="0.25">
      <c r="A6" s="85">
        <v>2022</v>
      </c>
      <c r="B6" s="103">
        <v>1427.681466</v>
      </c>
      <c r="C6" s="103">
        <v>1427.681466</v>
      </c>
      <c r="D6" s="103">
        <v>1427.681466</v>
      </c>
      <c r="E6" s="103">
        <v>1427.681466</v>
      </c>
      <c r="F6" s="103">
        <v>1427.681466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</row>
    <row r="7" spans="1:11" x14ac:dyDescent="0.25">
      <c r="A7" s="85">
        <v>2023</v>
      </c>
      <c r="B7" s="103">
        <v>1448.2263740000001</v>
      </c>
      <c r="C7" s="103">
        <v>1447.672317</v>
      </c>
      <c r="D7" s="103">
        <v>1447.3050430000001</v>
      </c>
      <c r="E7" s="103">
        <v>1447.1740649999999</v>
      </c>
      <c r="F7" s="103">
        <v>1446.881922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</row>
    <row r="8" spans="1:11" x14ac:dyDescent="0.25">
      <c r="A8" s="85">
        <v>2024</v>
      </c>
      <c r="B8" s="103">
        <v>1448.6290839999999</v>
      </c>
      <c r="C8" s="103">
        <v>1445.284234</v>
      </c>
      <c r="D8" s="103">
        <v>1444.4026429999999</v>
      </c>
      <c r="E8" s="103">
        <v>1443.929537</v>
      </c>
      <c r="F8" s="103">
        <v>1442.342682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</row>
    <row r="9" spans="1:11" x14ac:dyDescent="0.25">
      <c r="A9" s="85">
        <v>2025</v>
      </c>
      <c r="B9" s="103">
        <v>1431.8775840000001</v>
      </c>
      <c r="C9" s="103">
        <v>1425.4327579999999</v>
      </c>
      <c r="D9" s="103">
        <v>1422.782749</v>
      </c>
      <c r="E9" s="103">
        <v>1421.936649</v>
      </c>
      <c r="F9" s="103">
        <v>1418.4599049999999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</row>
    <row r="10" spans="1:11" x14ac:dyDescent="0.25">
      <c r="A10" s="24"/>
      <c r="B10" s="24">
        <f>B9/'CO2 per vehicle'!$J9</f>
        <v>253.94946069999997</v>
      </c>
      <c r="C10" s="24"/>
      <c r="D10" s="24"/>
      <c r="E10" s="24"/>
      <c r="F10" s="24"/>
      <c r="G10" s="24"/>
    </row>
    <row r="11" spans="1:11" x14ac:dyDescent="0.25">
      <c r="A11" s="24"/>
      <c r="B11" s="24"/>
      <c r="C11" s="24"/>
      <c r="D11" s="24"/>
      <c r="E11" s="24"/>
      <c r="F11" s="24"/>
      <c r="G11" s="24"/>
    </row>
    <row r="12" spans="1:11" x14ac:dyDescent="0.25">
      <c r="A12" s="256" t="s">
        <v>67</v>
      </c>
      <c r="B12" s="257" t="s">
        <v>113</v>
      </c>
      <c r="C12" s="257"/>
      <c r="D12" s="257"/>
      <c r="E12" s="257"/>
      <c r="F12" s="257"/>
      <c r="G12" s="257"/>
    </row>
    <row r="13" spans="1:11" x14ac:dyDescent="0.25">
      <c r="A13" s="256"/>
      <c r="B13" s="24" t="s">
        <v>114</v>
      </c>
      <c r="C13" s="44" t="s">
        <v>104</v>
      </c>
      <c r="D13" s="44" t="s">
        <v>105</v>
      </c>
      <c r="E13" s="44" t="s">
        <v>106</v>
      </c>
      <c r="F13" s="44" t="s">
        <v>107</v>
      </c>
      <c r="G13" s="44" t="s">
        <v>108</v>
      </c>
      <c r="H13" s="44" t="s">
        <v>109</v>
      </c>
      <c r="I13" s="44" t="s">
        <v>110</v>
      </c>
      <c r="J13" s="44" t="s">
        <v>111</v>
      </c>
      <c r="K13" s="44" t="s">
        <v>112</v>
      </c>
    </row>
    <row r="14" spans="1:11" x14ac:dyDescent="0.25">
      <c r="A14" s="85">
        <v>2021</v>
      </c>
      <c r="B14" s="24"/>
      <c r="C14" s="103">
        <f>C5-$B5</f>
        <v>0</v>
      </c>
      <c r="D14" s="103">
        <f t="shared" ref="C14:F18" si="0">D5-$B5</f>
        <v>0</v>
      </c>
      <c r="E14" s="103">
        <f t="shared" si="0"/>
        <v>0</v>
      </c>
      <c r="F14" s="103">
        <f t="shared" si="0"/>
        <v>0</v>
      </c>
      <c r="G14" s="103">
        <f t="shared" ref="G14:K18" si="1">G5-$B5</f>
        <v>-1418.525435</v>
      </c>
      <c r="H14" s="103">
        <f t="shared" si="1"/>
        <v>-1418.525435</v>
      </c>
      <c r="I14" s="103">
        <f t="shared" si="1"/>
        <v>-1418.525435</v>
      </c>
      <c r="J14" s="103">
        <f t="shared" si="1"/>
        <v>-1418.525435</v>
      </c>
      <c r="K14" s="103">
        <f t="shared" si="1"/>
        <v>-1418.525435</v>
      </c>
    </row>
    <row r="15" spans="1:11" x14ac:dyDescent="0.25">
      <c r="A15" s="85">
        <v>2022</v>
      </c>
      <c r="B15" s="24"/>
      <c r="C15" s="103">
        <f t="shared" si="0"/>
        <v>0</v>
      </c>
      <c r="D15" s="103">
        <f t="shared" si="0"/>
        <v>0</v>
      </c>
      <c r="E15" s="103">
        <f t="shared" si="0"/>
        <v>0</v>
      </c>
      <c r="F15" s="103">
        <f t="shared" si="0"/>
        <v>0</v>
      </c>
      <c r="G15" s="103">
        <f t="shared" si="1"/>
        <v>-1427.681466</v>
      </c>
      <c r="H15" s="103">
        <f t="shared" si="1"/>
        <v>-1427.681466</v>
      </c>
      <c r="I15" s="103">
        <f t="shared" si="1"/>
        <v>-1427.681466</v>
      </c>
      <c r="J15" s="103">
        <f t="shared" si="1"/>
        <v>-1427.681466</v>
      </c>
      <c r="K15" s="103">
        <f t="shared" si="1"/>
        <v>-1427.681466</v>
      </c>
    </row>
    <row r="16" spans="1:11" x14ac:dyDescent="0.25">
      <c r="A16" s="85">
        <v>2023</v>
      </c>
      <c r="B16" s="24"/>
      <c r="C16" s="103">
        <f t="shared" si="0"/>
        <v>-0.55405700000005709</v>
      </c>
      <c r="D16" s="103">
        <f t="shared" si="0"/>
        <v>-0.92133100000000923</v>
      </c>
      <c r="E16" s="103">
        <f t="shared" si="0"/>
        <v>-1.0523090000001503</v>
      </c>
      <c r="F16" s="103">
        <f t="shared" si="0"/>
        <v>-1.3444520000000466</v>
      </c>
      <c r="G16" s="103">
        <f t="shared" si="1"/>
        <v>-1448.2263740000001</v>
      </c>
      <c r="H16" s="103">
        <f t="shared" si="1"/>
        <v>-1448.2263740000001</v>
      </c>
      <c r="I16" s="103">
        <f t="shared" si="1"/>
        <v>-1448.2263740000001</v>
      </c>
      <c r="J16" s="103">
        <f t="shared" si="1"/>
        <v>-1448.2263740000001</v>
      </c>
      <c r="K16" s="103">
        <f t="shared" si="1"/>
        <v>-1448.2263740000001</v>
      </c>
    </row>
    <row r="17" spans="1:11" x14ac:dyDescent="0.25">
      <c r="A17" s="85">
        <v>2024</v>
      </c>
      <c r="B17" s="24"/>
      <c r="C17" s="103">
        <f t="shared" si="0"/>
        <v>-3.3448499999999513</v>
      </c>
      <c r="D17" s="103">
        <f t="shared" si="0"/>
        <v>-4.2264410000000225</v>
      </c>
      <c r="E17" s="103">
        <f t="shared" si="0"/>
        <v>-4.6995469999999386</v>
      </c>
      <c r="F17" s="103">
        <f t="shared" si="0"/>
        <v>-6.2864019999999527</v>
      </c>
      <c r="G17" s="103">
        <f t="shared" si="1"/>
        <v>-1448.6290839999999</v>
      </c>
      <c r="H17" s="103">
        <f t="shared" si="1"/>
        <v>-1448.6290839999999</v>
      </c>
      <c r="I17" s="103">
        <f t="shared" si="1"/>
        <v>-1448.6290839999999</v>
      </c>
      <c r="J17" s="103">
        <f t="shared" si="1"/>
        <v>-1448.6290839999999</v>
      </c>
      <c r="K17" s="103">
        <f t="shared" si="1"/>
        <v>-1448.6290839999999</v>
      </c>
    </row>
    <row r="18" spans="1:11" x14ac:dyDescent="0.25">
      <c r="A18" s="85">
        <v>2025</v>
      </c>
      <c r="B18" s="24"/>
      <c r="C18" s="103">
        <f>C9-$B9</f>
        <v>-6.4448260000001483</v>
      </c>
      <c r="D18" s="103">
        <f>D9-$B9</f>
        <v>-9.0948350000001028</v>
      </c>
      <c r="E18" s="103">
        <f>E9-$B9</f>
        <v>-9.9409350000000813</v>
      </c>
      <c r="F18" s="103">
        <f t="shared" si="0"/>
        <v>-13.417679000000135</v>
      </c>
      <c r="G18" s="103">
        <f t="shared" si="1"/>
        <v>-1431.8775840000001</v>
      </c>
      <c r="H18" s="103">
        <f t="shared" si="1"/>
        <v>-1431.8775840000001</v>
      </c>
      <c r="I18" s="103">
        <f>I9-$B9</f>
        <v>-1431.8775840000001</v>
      </c>
      <c r="J18" s="103">
        <f t="shared" si="1"/>
        <v>-1431.8775840000001</v>
      </c>
      <c r="K18" s="103">
        <f t="shared" si="1"/>
        <v>-1431.8775840000001</v>
      </c>
    </row>
  </sheetData>
  <mergeCells count="4">
    <mergeCell ref="A3:A4"/>
    <mergeCell ref="B3:G3"/>
    <mergeCell ref="A12:A13"/>
    <mergeCell ref="B12:G12"/>
  </mergeCells>
  <phoneticPr fontId="1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5"/>
  </sheetPr>
  <dimension ref="A4:F7"/>
  <sheetViews>
    <sheetView workbookViewId="0"/>
  </sheetViews>
  <sheetFormatPr defaultRowHeight="15" x14ac:dyDescent="0.25"/>
  <cols>
    <col min="1" max="1" width="17.140625" customWidth="1"/>
  </cols>
  <sheetData>
    <row r="4" spans="1:6" x14ac:dyDescent="0.25">
      <c r="B4" s="106" t="s">
        <v>115</v>
      </c>
      <c r="C4" s="107" t="s">
        <v>116</v>
      </c>
      <c r="D4" s="107" t="s">
        <v>117</v>
      </c>
      <c r="E4" s="107" t="s">
        <v>118</v>
      </c>
      <c r="F4" s="107" t="s">
        <v>119</v>
      </c>
    </row>
    <row r="5" spans="1:6" x14ac:dyDescent="0.25">
      <c r="A5" s="2" t="s">
        <v>11</v>
      </c>
      <c r="B5" s="106">
        <v>5.3476672985517185E-2</v>
      </c>
      <c r="C5" s="106"/>
      <c r="D5" s="106"/>
      <c r="E5" s="106">
        <v>0.12875236669567175</v>
      </c>
      <c r="F5" s="106">
        <v>0.36310159551688348</v>
      </c>
    </row>
    <row r="6" spans="1:6" x14ac:dyDescent="0.25">
      <c r="A6" s="2" t="s">
        <v>8</v>
      </c>
      <c r="B6" s="106">
        <v>5.0204760649369504E-2</v>
      </c>
      <c r="C6" s="106"/>
      <c r="D6" s="106"/>
      <c r="E6" s="106">
        <v>0.20014414173847508</v>
      </c>
      <c r="F6" s="106">
        <v>0.23477832540634516</v>
      </c>
    </row>
    <row r="7" spans="1:6" x14ac:dyDescent="0.25">
      <c r="A7" s="2" t="s">
        <v>5</v>
      </c>
      <c r="B7" s="106">
        <v>4.7211341248418998E-2</v>
      </c>
      <c r="C7" s="106"/>
      <c r="D7" s="106"/>
      <c r="E7" s="106">
        <v>0.24259022558161961</v>
      </c>
      <c r="F7" s="106">
        <v>0.16867647376862901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5" ma:contentTypeDescription="Create a new document." ma:contentTypeScope="" ma:versionID="d27778e11e5fc74c8f315331219eb63e">
  <xsd:schema xmlns:xsd="http://www.w3.org/2001/XMLSchema" xmlns:xs="http://www.w3.org/2001/XMLSchema" xmlns:p="http://schemas.microsoft.com/office/2006/metadata/properties" xmlns:ns2="7e32015e-0ffe-49b8-92ae-b8ce6fb0b285" xmlns:ns3="eb46a62a-161d-48d3-9b54-b42c8dfa8c78" targetNamespace="http://schemas.microsoft.com/office/2006/metadata/properties" ma:root="true" ma:fieldsID="5bc22f69ffa96a1888787dddfed1ae1b" ns2:_="" ns3:_="">
    <xsd:import namespace="7e32015e-0ffe-49b8-92ae-b8ce6fb0b285"/>
    <xsd:import namespace="eb46a62a-161d-48d3-9b54-b42c8dfa8c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6a62a-161d-48d3-9b54-b42c8dfa8c7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4BEE16-C874-434D-B0E2-5E5FBD3B9841}"/>
</file>

<file path=customXml/itemProps2.xml><?xml version="1.0" encoding="utf-8"?>
<ds:datastoreItem xmlns:ds="http://schemas.openxmlformats.org/officeDocument/2006/customXml" ds:itemID="{C826F961-8640-4136-BD7A-B4762F3CE8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C36963-744B-40B1-A4F9-35B0A2B5CD22}">
  <ds:schemaRefs>
    <ds:schemaRef ds:uri="http://schemas.microsoft.com/office/2006/metadata/properties"/>
    <ds:schemaRef ds:uri="http://schemas.microsoft.com/office/infopath/2007/PartnerControls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168</vt:i4>
      </vt:variant>
    </vt:vector>
  </HeadingPairs>
  <TitlesOfParts>
    <vt:vector size="183" baseType="lpstr">
      <vt:lpstr>Interface</vt:lpstr>
      <vt:lpstr>Tables (1)</vt:lpstr>
      <vt:lpstr>Tables (2)</vt:lpstr>
      <vt:lpstr>Graphs</vt:lpstr>
      <vt:lpstr>17 Percent Below</vt:lpstr>
      <vt:lpstr>Emissions</vt:lpstr>
      <vt:lpstr>CO2 per vehicle</vt:lpstr>
      <vt:lpstr>Emission Reductions</vt:lpstr>
      <vt:lpstr>ICF SLR Lookup</vt:lpstr>
      <vt:lpstr>CO2 and Temp Alt 0 Alt 1</vt:lpstr>
      <vt:lpstr>CO2 and Temp Alt 2 Alt 3</vt:lpstr>
      <vt:lpstr>ICF SLR Module (1)</vt:lpstr>
      <vt:lpstr>ICF SLR Module (2)</vt:lpstr>
      <vt:lpstr>ICF SLR Module (3)</vt:lpstr>
      <vt:lpstr>ICF SLR Module (4)</vt:lpstr>
      <vt:lpstr>'CO2 and Temp Alt 0 Alt 1'!ExternalData_1</vt:lpstr>
      <vt:lpstr>'CO2 and Temp Alt 2 Alt 3'!ExternalData_1</vt:lpstr>
      <vt:lpstr>'CO2 and Temp Alt 0 Alt 1'!ExternalData_10</vt:lpstr>
      <vt:lpstr>'CO2 and Temp Alt 2 Alt 3'!ExternalData_10</vt:lpstr>
      <vt:lpstr>'CO2 and Temp Alt 0 Alt 1'!ExternalData_11</vt:lpstr>
      <vt:lpstr>'CO2 and Temp Alt 2 Alt 3'!ExternalData_11</vt:lpstr>
      <vt:lpstr>'CO2 and Temp Alt 0 Alt 1'!ExternalData_12</vt:lpstr>
      <vt:lpstr>'CO2 and Temp Alt 2 Alt 3'!ExternalData_12</vt:lpstr>
      <vt:lpstr>'CO2 and Temp Alt 0 Alt 1'!ExternalData_13</vt:lpstr>
      <vt:lpstr>'CO2 and Temp Alt 2 Alt 3'!ExternalData_13</vt:lpstr>
      <vt:lpstr>'CO2 and Temp Alt 0 Alt 1'!ExternalData_14</vt:lpstr>
      <vt:lpstr>'CO2 and Temp Alt 2 Alt 3'!ExternalData_14</vt:lpstr>
      <vt:lpstr>'CO2 and Temp Alt 0 Alt 1'!ExternalData_15</vt:lpstr>
      <vt:lpstr>'CO2 and Temp Alt 2 Alt 3'!ExternalData_15</vt:lpstr>
      <vt:lpstr>'CO2 and Temp Alt 0 Alt 1'!ExternalData_16</vt:lpstr>
      <vt:lpstr>'CO2 and Temp Alt 2 Alt 3'!ExternalData_16</vt:lpstr>
      <vt:lpstr>'CO2 and Temp Alt 0 Alt 1'!ExternalData_17</vt:lpstr>
      <vt:lpstr>'CO2 and Temp Alt 2 Alt 3'!ExternalData_17</vt:lpstr>
      <vt:lpstr>'CO2 and Temp Alt 0 Alt 1'!ExternalData_18</vt:lpstr>
      <vt:lpstr>'CO2 and Temp Alt 2 Alt 3'!ExternalData_18</vt:lpstr>
      <vt:lpstr>'CO2 and Temp Alt 0 Alt 1'!ExternalData_19</vt:lpstr>
      <vt:lpstr>'CO2 and Temp Alt 2 Alt 3'!ExternalData_19</vt:lpstr>
      <vt:lpstr>'CO2 and Temp Alt 0 Alt 1'!ExternalData_2</vt:lpstr>
      <vt:lpstr>'CO2 and Temp Alt 2 Alt 3'!ExternalData_2</vt:lpstr>
      <vt:lpstr>'CO2 and Temp Alt 0 Alt 1'!ExternalData_20</vt:lpstr>
      <vt:lpstr>'CO2 and Temp Alt 2 Alt 3'!ExternalData_20</vt:lpstr>
      <vt:lpstr>'CO2 and Temp Alt 0 Alt 1'!ExternalData_21</vt:lpstr>
      <vt:lpstr>'CO2 and Temp Alt 2 Alt 3'!ExternalData_21</vt:lpstr>
      <vt:lpstr>'CO2 and Temp Alt 0 Alt 1'!ExternalData_22</vt:lpstr>
      <vt:lpstr>'CO2 and Temp Alt 2 Alt 3'!ExternalData_22</vt:lpstr>
      <vt:lpstr>'CO2 and Temp Alt 0 Alt 1'!ExternalData_23</vt:lpstr>
      <vt:lpstr>'CO2 and Temp Alt 2 Alt 3'!ExternalData_23</vt:lpstr>
      <vt:lpstr>'CO2 and Temp Alt 0 Alt 1'!ExternalData_24</vt:lpstr>
      <vt:lpstr>'CO2 and Temp Alt 2 Alt 3'!ExternalData_24</vt:lpstr>
      <vt:lpstr>'CO2 and Temp Alt 0 Alt 1'!ExternalData_25</vt:lpstr>
      <vt:lpstr>'CO2 and Temp Alt 2 Alt 3'!ExternalData_25</vt:lpstr>
      <vt:lpstr>'CO2 and Temp Alt 0 Alt 1'!ExternalData_26</vt:lpstr>
      <vt:lpstr>'CO2 and Temp Alt 2 Alt 3'!ExternalData_26</vt:lpstr>
      <vt:lpstr>'CO2 and Temp Alt 0 Alt 1'!ExternalData_27</vt:lpstr>
      <vt:lpstr>'CO2 and Temp Alt 2 Alt 3'!ExternalData_27</vt:lpstr>
      <vt:lpstr>'CO2 and Temp Alt 0 Alt 1'!ExternalData_28</vt:lpstr>
      <vt:lpstr>'CO2 and Temp Alt 2 Alt 3'!ExternalData_28</vt:lpstr>
      <vt:lpstr>'CO2 and Temp Alt 0 Alt 1'!ExternalData_29</vt:lpstr>
      <vt:lpstr>'CO2 and Temp Alt 2 Alt 3'!ExternalData_29</vt:lpstr>
      <vt:lpstr>'CO2 and Temp Alt 0 Alt 1'!ExternalData_3</vt:lpstr>
      <vt:lpstr>'CO2 and Temp Alt 2 Alt 3'!ExternalData_3</vt:lpstr>
      <vt:lpstr>'CO2 and Temp Alt 2 Alt 3'!ExternalData_30</vt:lpstr>
      <vt:lpstr>'CO2 and Temp Alt 0 Alt 1'!ExternalData_31</vt:lpstr>
      <vt:lpstr>'CO2 and Temp Alt 2 Alt 3'!ExternalData_31</vt:lpstr>
      <vt:lpstr>'CO2 and Temp Alt 0 Alt 1'!ExternalData_32</vt:lpstr>
      <vt:lpstr>'CO2 and Temp Alt 2 Alt 3'!ExternalData_32</vt:lpstr>
      <vt:lpstr>'CO2 and Temp Alt 0 Alt 1'!ExternalData_33</vt:lpstr>
      <vt:lpstr>'CO2 and Temp Alt 2 Alt 3'!ExternalData_33</vt:lpstr>
      <vt:lpstr>'CO2 and Temp Alt 0 Alt 1'!ExternalData_34</vt:lpstr>
      <vt:lpstr>'CO2 and Temp Alt 2 Alt 3'!ExternalData_34</vt:lpstr>
      <vt:lpstr>'CO2 and Temp Alt 0 Alt 1'!ExternalData_35</vt:lpstr>
      <vt:lpstr>'CO2 and Temp Alt 2 Alt 3'!ExternalData_35</vt:lpstr>
      <vt:lpstr>'CO2 and Temp Alt 0 Alt 1'!ExternalData_36</vt:lpstr>
      <vt:lpstr>'CO2 and Temp Alt 2 Alt 3'!ExternalData_36</vt:lpstr>
      <vt:lpstr>'CO2 and Temp Alt 0 Alt 1'!ExternalData_37</vt:lpstr>
      <vt:lpstr>'CO2 and Temp Alt 2 Alt 3'!ExternalData_37</vt:lpstr>
      <vt:lpstr>'CO2 and Temp Alt 0 Alt 1'!ExternalData_38</vt:lpstr>
      <vt:lpstr>'CO2 and Temp Alt 2 Alt 3'!ExternalData_38</vt:lpstr>
      <vt:lpstr>'CO2 and Temp Alt 0 Alt 1'!ExternalData_39</vt:lpstr>
      <vt:lpstr>'CO2 and Temp Alt 2 Alt 3'!ExternalData_39</vt:lpstr>
      <vt:lpstr>'CO2 and Temp Alt 2 Alt 3'!ExternalData_4</vt:lpstr>
      <vt:lpstr>'CO2 and Temp Alt 0 Alt 1'!ExternalData_40</vt:lpstr>
      <vt:lpstr>'CO2 and Temp Alt 2 Alt 3'!ExternalData_40</vt:lpstr>
      <vt:lpstr>'CO2 and Temp Alt 0 Alt 1'!ExternalData_41</vt:lpstr>
      <vt:lpstr>'CO2 and Temp Alt 2 Alt 3'!ExternalData_41</vt:lpstr>
      <vt:lpstr>'CO2 and Temp Alt 0 Alt 1'!ExternalData_42</vt:lpstr>
      <vt:lpstr>'CO2 and Temp Alt 2 Alt 3'!ExternalData_42</vt:lpstr>
      <vt:lpstr>'CO2 and Temp Alt 0 Alt 1'!ExternalData_43</vt:lpstr>
      <vt:lpstr>'CO2 and Temp Alt 2 Alt 3'!ExternalData_43</vt:lpstr>
      <vt:lpstr>'CO2 and Temp Alt 2 Alt 3'!ExternalData_44</vt:lpstr>
      <vt:lpstr>'CO2 and Temp Alt 0 Alt 1'!ExternalData_45</vt:lpstr>
      <vt:lpstr>'CO2 and Temp Alt 2 Alt 3'!ExternalData_45</vt:lpstr>
      <vt:lpstr>'CO2 and Temp Alt 0 Alt 1'!ExternalData_46</vt:lpstr>
      <vt:lpstr>'CO2 and Temp Alt 2 Alt 3'!ExternalData_46</vt:lpstr>
      <vt:lpstr>'CO2 and Temp Alt 0 Alt 1'!ExternalData_47</vt:lpstr>
      <vt:lpstr>'CO2 and Temp Alt 2 Alt 3'!ExternalData_47</vt:lpstr>
      <vt:lpstr>'CO2 and Temp Alt 0 Alt 1'!ExternalData_48</vt:lpstr>
      <vt:lpstr>'CO2 and Temp Alt 2 Alt 3'!ExternalData_48</vt:lpstr>
      <vt:lpstr>'CO2 and Temp Alt 0 Alt 1'!ExternalData_49</vt:lpstr>
      <vt:lpstr>'CO2 and Temp Alt 2 Alt 3'!ExternalData_49</vt:lpstr>
      <vt:lpstr>'CO2 and Temp Alt 0 Alt 1'!ExternalData_5</vt:lpstr>
      <vt:lpstr>'CO2 and Temp Alt 2 Alt 3'!ExternalData_5</vt:lpstr>
      <vt:lpstr>'CO2 and Temp Alt 0 Alt 1'!ExternalData_50</vt:lpstr>
      <vt:lpstr>'CO2 and Temp Alt 2 Alt 3'!ExternalData_50</vt:lpstr>
      <vt:lpstr>'CO2 and Temp Alt 0 Alt 1'!ExternalData_51</vt:lpstr>
      <vt:lpstr>'CO2 and Temp Alt 2 Alt 3'!ExternalData_51</vt:lpstr>
      <vt:lpstr>'CO2 and Temp Alt 0 Alt 1'!ExternalData_52</vt:lpstr>
      <vt:lpstr>'CO2 and Temp Alt 2 Alt 3'!ExternalData_52</vt:lpstr>
      <vt:lpstr>'CO2 and Temp Alt 0 Alt 1'!ExternalData_53</vt:lpstr>
      <vt:lpstr>'CO2 and Temp Alt 2 Alt 3'!ExternalData_53</vt:lpstr>
      <vt:lpstr>'CO2 and Temp Alt 2 Alt 3'!ExternalData_54</vt:lpstr>
      <vt:lpstr>'CO2 and Temp Alt 0 Alt 1'!ExternalData_55</vt:lpstr>
      <vt:lpstr>'CO2 and Temp Alt 2 Alt 3'!ExternalData_55</vt:lpstr>
      <vt:lpstr>'CO2 and Temp Alt 0 Alt 1'!ExternalData_56</vt:lpstr>
      <vt:lpstr>'CO2 and Temp Alt 2 Alt 3'!ExternalData_56</vt:lpstr>
      <vt:lpstr>'CO2 and Temp Alt 0 Alt 1'!ExternalData_57</vt:lpstr>
      <vt:lpstr>'CO2 and Temp Alt 0 Alt 1'!ExternalData_58</vt:lpstr>
      <vt:lpstr>'CO2 and Temp Alt 2 Alt 3'!ExternalData_58</vt:lpstr>
      <vt:lpstr>'CO2 and Temp Alt 0 Alt 1'!ExternalData_59</vt:lpstr>
      <vt:lpstr>'CO2 and Temp Alt 2 Alt 3'!ExternalData_59</vt:lpstr>
      <vt:lpstr>'CO2 and Temp Alt 0 Alt 1'!ExternalData_6</vt:lpstr>
      <vt:lpstr>'CO2 and Temp Alt 2 Alt 3'!ExternalData_6</vt:lpstr>
      <vt:lpstr>'CO2 and Temp Alt 0 Alt 1'!ExternalData_60</vt:lpstr>
      <vt:lpstr>'CO2 and Temp Alt 2 Alt 3'!ExternalData_60</vt:lpstr>
      <vt:lpstr>'CO2 and Temp Alt 0 Alt 1'!ExternalData_61</vt:lpstr>
      <vt:lpstr>'CO2 and Temp Alt 2 Alt 3'!ExternalData_61</vt:lpstr>
      <vt:lpstr>'CO2 and Temp Alt 0 Alt 1'!ExternalData_62</vt:lpstr>
      <vt:lpstr>'CO2 and Temp Alt 2 Alt 3'!ExternalData_62</vt:lpstr>
      <vt:lpstr>'CO2 and Temp Alt 0 Alt 1'!ExternalData_63</vt:lpstr>
      <vt:lpstr>'CO2 and Temp Alt 2 Alt 3'!ExternalData_63</vt:lpstr>
      <vt:lpstr>'CO2 and Temp Alt 0 Alt 1'!ExternalData_64</vt:lpstr>
      <vt:lpstr>'CO2 and Temp Alt 2 Alt 3'!ExternalData_64</vt:lpstr>
      <vt:lpstr>'CO2 and Temp Alt 0 Alt 1'!ExternalData_65</vt:lpstr>
      <vt:lpstr>'CO2 and Temp Alt 2 Alt 3'!ExternalData_65</vt:lpstr>
      <vt:lpstr>'CO2 and Temp Alt 0 Alt 1'!ExternalData_66</vt:lpstr>
      <vt:lpstr>'CO2 and Temp Alt 2 Alt 3'!ExternalData_66</vt:lpstr>
      <vt:lpstr>'CO2 and Temp Alt 0 Alt 1'!ExternalData_67</vt:lpstr>
      <vt:lpstr>'CO2 and Temp Alt 2 Alt 3'!ExternalData_67</vt:lpstr>
      <vt:lpstr>'CO2 and Temp Alt 0 Alt 1'!ExternalData_68</vt:lpstr>
      <vt:lpstr>'CO2 and Temp Alt 2 Alt 3'!ExternalData_68</vt:lpstr>
      <vt:lpstr>'CO2 and Temp Alt 0 Alt 1'!ExternalData_69</vt:lpstr>
      <vt:lpstr>'CO2 and Temp Alt 2 Alt 3'!ExternalData_69</vt:lpstr>
      <vt:lpstr>'CO2 and Temp Alt 0 Alt 1'!ExternalData_7</vt:lpstr>
      <vt:lpstr>'CO2 and Temp Alt 2 Alt 3'!ExternalData_7</vt:lpstr>
      <vt:lpstr>'CO2 and Temp Alt 0 Alt 1'!ExternalData_70</vt:lpstr>
      <vt:lpstr>'CO2 and Temp Alt 0 Alt 1'!ExternalData_71</vt:lpstr>
      <vt:lpstr>'CO2 and Temp Alt 0 Alt 1'!ExternalData_72</vt:lpstr>
      <vt:lpstr>'CO2 and Temp Alt 0 Alt 1'!ExternalData_73</vt:lpstr>
      <vt:lpstr>'CO2 and Temp Alt 0 Alt 1'!ExternalData_8</vt:lpstr>
      <vt:lpstr>'CO2 and Temp Alt 2 Alt 3'!ExternalData_8</vt:lpstr>
      <vt:lpstr>'CO2 and Temp Alt 0 Alt 1'!ExternalData_9</vt:lpstr>
      <vt:lpstr>'CO2 and Temp Alt 2 Alt 3'!ExternalData_9</vt:lpstr>
      <vt:lpstr>listofrefs</vt:lpstr>
      <vt:lpstr>MAGICC1</vt:lpstr>
      <vt:lpstr>MAGICC10</vt:lpstr>
      <vt:lpstr>MAGICC11</vt:lpstr>
      <vt:lpstr>MAGICC12</vt:lpstr>
      <vt:lpstr>MAGICC13</vt:lpstr>
      <vt:lpstr>MAGICC14</vt:lpstr>
      <vt:lpstr>MAGICC15</vt:lpstr>
      <vt:lpstr>MAGICC16</vt:lpstr>
      <vt:lpstr>MAGICC17</vt:lpstr>
      <vt:lpstr>MAGICC18</vt:lpstr>
      <vt:lpstr>MAGICC19</vt:lpstr>
      <vt:lpstr>MAGICC2</vt:lpstr>
      <vt:lpstr>MAGICC20</vt:lpstr>
      <vt:lpstr>MAGICC21</vt:lpstr>
      <vt:lpstr>MAGICC22</vt:lpstr>
      <vt:lpstr>MAGICC23</vt:lpstr>
      <vt:lpstr>MAGICC24</vt:lpstr>
      <vt:lpstr>MAGICC25</vt:lpstr>
      <vt:lpstr>MAGICC26</vt:lpstr>
      <vt:lpstr>MAGICC27</vt:lpstr>
      <vt:lpstr>MAGICC28</vt:lpstr>
      <vt:lpstr>MAGICC29</vt:lpstr>
      <vt:lpstr>MAGICC3</vt:lpstr>
      <vt:lpstr>MAGICC30</vt:lpstr>
      <vt:lpstr>MAGICC4</vt:lpstr>
      <vt:lpstr>MAGICC5</vt:lpstr>
      <vt:lpstr>MAGICC6</vt:lpstr>
      <vt:lpstr>MAGICC7</vt:lpstr>
      <vt:lpstr>MAGICC8</vt:lpstr>
      <vt:lpstr>MAGICC9</vt:lpstr>
    </vt:vector>
  </TitlesOfParts>
  <Manager/>
  <Company>ICFI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Lichtash, Matthew</dc:creator>
  <cp:keywords/>
  <dc:description/>
  <cp:lastModifiedBy>Nagabhushana, Vinay (NHTSA)</cp:lastModifiedBy>
  <cp:revision/>
  <dcterms:created xsi:type="dcterms:W3CDTF">2016-06-28T14:57:50Z</dcterms:created>
  <dcterms:modified xsi:type="dcterms:W3CDTF">2023-10-04T18:49:34Z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0x0101005B67560245691448BE983DF1D6134782</vt:lpwstr>
  </property>
</Properties>
</file>