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ot-my.sharepoint.com/personal/vinay_nagabhushana_ad_dot_gov/Documents/1-CAFE_dir/EIS_dir/LD MY2027-203x EIS/MY2027-2031 DEIS Adminstrtiaive Records/Tab 3 DEIS ICF Generated Data/Climate/Final Data Used in DEIS/Results/"/>
    </mc:Choice>
  </mc:AlternateContent>
  <xr:revisionPtr revIDLastSave="0" documentId="8_{5C663D04-09FA-4413-A140-F3BCF1302AAD}" xr6:coauthVersionLast="47" xr6:coauthVersionMax="47" xr10:uidLastSave="{00000000-0000-0000-0000-000000000000}"/>
  <bookViews>
    <workbookView xWindow="-110" yWindow="-110" windowWidth="19420" windowHeight="10420" tabRatio="737" xr2:uid="{062D629C-F25D-480B-8483-A8CB9433E46B}"/>
  </bookViews>
  <sheets>
    <sheet name="Interface" sheetId="1" r:id="rId1"/>
    <sheet name="Tables (1)" sheetId="2" r:id="rId2"/>
    <sheet name="Tables (2)" sheetId="56" r:id="rId3"/>
    <sheet name="Graphs" sheetId="3" r:id="rId4"/>
    <sheet name="17 Percent Below" sheetId="4" r:id="rId5"/>
    <sheet name="Emissions" sheetId="5" r:id="rId6"/>
    <sheet name="CO2 per vehicle" sheetId="6" r:id="rId7"/>
    <sheet name="Emission Reductions" sheetId="7" r:id="rId8"/>
    <sheet name="ICF SLR Lookup" sheetId="8" r:id="rId9"/>
    <sheet name="CO2 and Temp Alt 0 Alt 1" sheetId="27" r:id="rId10"/>
    <sheet name="CO2 and Temp Alt 2 Alt 3" sheetId="28" r:id="rId11"/>
    <sheet name="CO2 and Temp Alt 4 Alt 5" sheetId="57" r:id="rId12"/>
    <sheet name="ICF SLR Module (1)" sheetId="58" r:id="rId13"/>
    <sheet name="ICF SLR Module (2)" sheetId="59" r:id="rId14"/>
    <sheet name="ICF SLR Module (3)" sheetId="60" r:id="rId15"/>
    <sheet name="ICF SLR Module (4)" sheetId="61" r:id="rId16"/>
    <sheet name="ICF SLR Module (5)" sheetId="62" r:id="rId17"/>
  </sheets>
  <externalReferences>
    <externalReference r:id="rId18"/>
  </externalReferences>
  <definedNames>
    <definedName name="ExternalData_1" localSheetId="9">'CO2 and Temp Alt 0 Alt 1'!$A$1:$H$356</definedName>
    <definedName name="ExternalData_1" localSheetId="10">'CO2 and Temp Alt 2 Alt 3'!$A$1:$H$356</definedName>
    <definedName name="ExternalData_1" localSheetId="11">'CO2 and Temp Alt 4 Alt 5'!$A$1:$H$356</definedName>
    <definedName name="ExternalData_10" localSheetId="9">'CO2 and Temp Alt 0 Alt 1'!$A$1:$H$356</definedName>
    <definedName name="ExternalData_10" localSheetId="10">'CO2 and Temp Alt 2 Alt 3'!$A$1:$H$356</definedName>
    <definedName name="ExternalData_10" localSheetId="11">'CO2 and Temp Alt 4 Alt 5'!$A$1:$H$356</definedName>
    <definedName name="ExternalData_11" localSheetId="9">'CO2 and Temp Alt 0 Alt 1'!$A$1:$H$356</definedName>
    <definedName name="ExternalData_11" localSheetId="10">'CO2 and Temp Alt 2 Alt 3'!$A$1:$H$356</definedName>
    <definedName name="ExternalData_11" localSheetId="11">'CO2 and Temp Alt 4 Alt 5'!$A$1:$H$356</definedName>
    <definedName name="ExternalData_12" localSheetId="9">'CO2 and Temp Alt 0 Alt 1'!$A$1:$H$356</definedName>
    <definedName name="ExternalData_12" localSheetId="10">'CO2 and Temp Alt 2 Alt 3'!$A$1:$H$356</definedName>
    <definedName name="ExternalData_12" localSheetId="11">'CO2 and Temp Alt 4 Alt 5'!$A$1:$H$356</definedName>
    <definedName name="ExternalData_13" localSheetId="9">'CO2 and Temp Alt 0 Alt 1'!$A$1:$H$356</definedName>
    <definedName name="ExternalData_13" localSheetId="10">'CO2 and Temp Alt 2 Alt 3'!$A$1:$H$356</definedName>
    <definedName name="ExternalData_13" localSheetId="11">'CO2 and Temp Alt 4 Alt 5'!$A$1:$H$356</definedName>
    <definedName name="ExternalData_14" localSheetId="9">'CO2 and Temp Alt 0 Alt 1'!$A$1:$H$356</definedName>
    <definedName name="ExternalData_14" localSheetId="10">'CO2 and Temp Alt 2 Alt 3'!$A$1:$H$356</definedName>
    <definedName name="ExternalData_14" localSheetId="11">'CO2 and Temp Alt 4 Alt 5'!$A$1:$H$356</definedName>
    <definedName name="ExternalData_15" localSheetId="9">'CO2 and Temp Alt 0 Alt 1'!$A$1:$H$356</definedName>
    <definedName name="ExternalData_15" localSheetId="10">'CO2 and Temp Alt 2 Alt 3'!$A$1:$H$356</definedName>
    <definedName name="ExternalData_15" localSheetId="11">'CO2 and Temp Alt 4 Alt 5'!$A$1:$H$356</definedName>
    <definedName name="ExternalData_16" localSheetId="9">'CO2 and Temp Alt 0 Alt 1'!$A$1:$H$356</definedName>
    <definedName name="ExternalData_16" localSheetId="10">'CO2 and Temp Alt 2 Alt 3'!$A$1:$H$356</definedName>
    <definedName name="ExternalData_16" localSheetId="11">'CO2 and Temp Alt 4 Alt 5'!$A$1:$H$356</definedName>
    <definedName name="ExternalData_17" localSheetId="9">'CO2 and Temp Alt 0 Alt 1'!$A$1:$H$356</definedName>
    <definedName name="ExternalData_17" localSheetId="10">'CO2 and Temp Alt 2 Alt 3'!$A$1:$H$356</definedName>
    <definedName name="ExternalData_17" localSheetId="11">'CO2 and Temp Alt 4 Alt 5'!$A$1:$H$356</definedName>
    <definedName name="ExternalData_18" localSheetId="9">'CO2 and Temp Alt 0 Alt 1'!$A$1:$H$356</definedName>
    <definedName name="ExternalData_18" localSheetId="10">'CO2 and Temp Alt 2 Alt 3'!$A$1:$H$356</definedName>
    <definedName name="ExternalData_18" localSheetId="11">'CO2 and Temp Alt 4 Alt 5'!$A$1:$H$356</definedName>
    <definedName name="ExternalData_19" localSheetId="9">'CO2 and Temp Alt 0 Alt 1'!$A$1:$H$356</definedName>
    <definedName name="ExternalData_19" localSheetId="10">'CO2 and Temp Alt 2 Alt 3'!$A$1:$H$356</definedName>
    <definedName name="ExternalData_19" localSheetId="11">'CO2 and Temp Alt 4 Alt 5'!$A$1:$H$356</definedName>
    <definedName name="ExternalData_2" localSheetId="9">'CO2 and Temp Alt 0 Alt 1'!$A$1:$H$356</definedName>
    <definedName name="ExternalData_2" localSheetId="10">'CO2 and Temp Alt 2 Alt 3'!$A$1:$H$356</definedName>
    <definedName name="ExternalData_2" localSheetId="11">'CO2 and Temp Alt 4 Alt 5'!$A$1:$H$356</definedName>
    <definedName name="ExternalData_20" localSheetId="9">'CO2 and Temp Alt 0 Alt 1'!$A$1:$H$356</definedName>
    <definedName name="ExternalData_20" localSheetId="10">'CO2 and Temp Alt 2 Alt 3'!$A$1:$H$356</definedName>
    <definedName name="ExternalData_20" localSheetId="11">'CO2 and Temp Alt 4 Alt 5'!$A$1:$H$356</definedName>
    <definedName name="ExternalData_21" localSheetId="9">'CO2 and Temp Alt 0 Alt 1'!$A$1:$H$356</definedName>
    <definedName name="ExternalData_21" localSheetId="10">'CO2 and Temp Alt 2 Alt 3'!$A$1:$H$356</definedName>
    <definedName name="ExternalData_21" localSheetId="11">'CO2 and Temp Alt 4 Alt 5'!$A$1:$H$356</definedName>
    <definedName name="ExternalData_22" localSheetId="9">'CO2 and Temp Alt 0 Alt 1'!$A$1:$H$356</definedName>
    <definedName name="ExternalData_22" localSheetId="10">'CO2 and Temp Alt 2 Alt 3'!$A$1:$H$356</definedName>
    <definedName name="ExternalData_22" localSheetId="11">'CO2 and Temp Alt 4 Alt 5'!$A$1:$H$356</definedName>
    <definedName name="ExternalData_23" localSheetId="9">'CO2 and Temp Alt 0 Alt 1'!$A$1:$H$356</definedName>
    <definedName name="ExternalData_23" localSheetId="10">'CO2 and Temp Alt 2 Alt 3'!$A$1:$H$356</definedName>
    <definedName name="ExternalData_23" localSheetId="11">'CO2 and Temp Alt 4 Alt 5'!$A$1:$H$356</definedName>
    <definedName name="ExternalData_24" localSheetId="9">'CO2 and Temp Alt 0 Alt 1'!$A$1:$H$356</definedName>
    <definedName name="ExternalData_24" localSheetId="10">'CO2 and Temp Alt 2 Alt 3'!$A$1:$H$356</definedName>
    <definedName name="ExternalData_24" localSheetId="11">'CO2 and Temp Alt 4 Alt 5'!$A$1:$H$356</definedName>
    <definedName name="ExternalData_25" localSheetId="9">'CO2 and Temp Alt 0 Alt 1'!$A$1:$H$356</definedName>
    <definedName name="ExternalData_25" localSheetId="10">'CO2 and Temp Alt 2 Alt 3'!$A$1:$H$356</definedName>
    <definedName name="ExternalData_25" localSheetId="11">'CO2 and Temp Alt 4 Alt 5'!$A$1:$H$356</definedName>
    <definedName name="ExternalData_26" localSheetId="9">'CO2 and Temp Alt 0 Alt 1'!$A$1:$H$356</definedName>
    <definedName name="ExternalData_26" localSheetId="10">'CO2 and Temp Alt 2 Alt 3'!$A$1:$H$356</definedName>
    <definedName name="ExternalData_26" localSheetId="11">'CO2 and Temp Alt 4 Alt 5'!$A$1:$H$356</definedName>
    <definedName name="ExternalData_27" localSheetId="9">'CO2 and Temp Alt 0 Alt 1'!$A$1:$H$356</definedName>
    <definedName name="ExternalData_27" localSheetId="10">'CO2 and Temp Alt 2 Alt 3'!$A$1:$H$356</definedName>
    <definedName name="ExternalData_27" localSheetId="11">'CO2 and Temp Alt 4 Alt 5'!$A$1:$H$356</definedName>
    <definedName name="ExternalData_28" localSheetId="9">'CO2 and Temp Alt 0 Alt 1'!$A$1:$H$356</definedName>
    <definedName name="ExternalData_28" localSheetId="10">'CO2 and Temp Alt 2 Alt 3'!$A$1:$H$356</definedName>
    <definedName name="ExternalData_28" localSheetId="11">'CO2 and Temp Alt 4 Alt 5'!$A$1:$H$356</definedName>
    <definedName name="ExternalData_29" localSheetId="9">'CO2 and Temp Alt 0 Alt 1'!$A$1:$H$356</definedName>
    <definedName name="ExternalData_29" localSheetId="10">'CO2 and Temp Alt 2 Alt 3'!$A$1:$H$356</definedName>
    <definedName name="ExternalData_29" localSheetId="11">'CO2 and Temp Alt 4 Alt 5'!$A$1:$H$356</definedName>
    <definedName name="ExternalData_3" localSheetId="9">'CO2 and Temp Alt 0 Alt 1'!$A$1:$H$356</definedName>
    <definedName name="ExternalData_3" localSheetId="10">'CO2 and Temp Alt 2 Alt 3'!$A$1:$H$356</definedName>
    <definedName name="ExternalData_3" localSheetId="11">'CO2 and Temp Alt 4 Alt 5'!$A$1:$H$356</definedName>
    <definedName name="ExternalData_30" localSheetId="10">'CO2 and Temp Alt 2 Alt 3'!$A$1:$H$356</definedName>
    <definedName name="ExternalData_30" localSheetId="11">'CO2 and Temp Alt 4 Alt 5'!$A$1:$H$356</definedName>
    <definedName name="ExternalData_31" localSheetId="9">'CO2 and Temp Alt 0 Alt 1'!$A$1:$H$356</definedName>
    <definedName name="ExternalData_31" localSheetId="10">'CO2 and Temp Alt 2 Alt 3'!$A$1:$H$356</definedName>
    <definedName name="ExternalData_31" localSheetId="11">'CO2 and Temp Alt 4 Alt 5'!$A$1:$H$356</definedName>
    <definedName name="ExternalData_32" localSheetId="9">'CO2 and Temp Alt 0 Alt 1'!$A$1:$H$356</definedName>
    <definedName name="ExternalData_32" localSheetId="10">'CO2 and Temp Alt 2 Alt 3'!$A$1:$H$356</definedName>
    <definedName name="ExternalData_32" localSheetId="11">'CO2 and Temp Alt 4 Alt 5'!$A$1:$H$356</definedName>
    <definedName name="ExternalData_33" localSheetId="9">'CO2 and Temp Alt 0 Alt 1'!$A$1:$H$356</definedName>
    <definedName name="ExternalData_33" localSheetId="10">'CO2 and Temp Alt 2 Alt 3'!$A$1:$H$356</definedName>
    <definedName name="ExternalData_33" localSheetId="11">'CO2 and Temp Alt 4 Alt 5'!$A$1:$H$356</definedName>
    <definedName name="ExternalData_34" localSheetId="9">'CO2 and Temp Alt 0 Alt 1'!$A$1:$H$356</definedName>
    <definedName name="ExternalData_34" localSheetId="10">'CO2 and Temp Alt 2 Alt 3'!$A$1:$H$356</definedName>
    <definedName name="ExternalData_34" localSheetId="11">'CO2 and Temp Alt 4 Alt 5'!$A$1:$H$356</definedName>
    <definedName name="ExternalData_35" localSheetId="9">'CO2 and Temp Alt 0 Alt 1'!$A$1:$H$356</definedName>
    <definedName name="ExternalData_35" localSheetId="10">'CO2 and Temp Alt 2 Alt 3'!$A$1:$H$356</definedName>
    <definedName name="ExternalData_35" localSheetId="11">'CO2 and Temp Alt 4 Alt 5'!$A$1:$H$356</definedName>
    <definedName name="ExternalData_36" localSheetId="9">'CO2 and Temp Alt 0 Alt 1'!$A$1:$H$356</definedName>
    <definedName name="ExternalData_36" localSheetId="10">'CO2 and Temp Alt 2 Alt 3'!$A$1:$H$356</definedName>
    <definedName name="ExternalData_36" localSheetId="11">'CO2 and Temp Alt 4 Alt 5'!$A$1:$H$356</definedName>
    <definedName name="ExternalData_37" localSheetId="9">'CO2 and Temp Alt 0 Alt 1'!$A$1:$H$356</definedName>
    <definedName name="ExternalData_37" localSheetId="10">'CO2 and Temp Alt 2 Alt 3'!$A$1:$H$356</definedName>
    <definedName name="ExternalData_37" localSheetId="11">'CO2 and Temp Alt 4 Alt 5'!$A$1:$H$356</definedName>
    <definedName name="ExternalData_38" localSheetId="9">'CO2 and Temp Alt 0 Alt 1'!$A$1:$H$356</definedName>
    <definedName name="ExternalData_38" localSheetId="10">'CO2 and Temp Alt 2 Alt 3'!$A$1:$H$356</definedName>
    <definedName name="ExternalData_38" localSheetId="11">'CO2 and Temp Alt 4 Alt 5'!$A$1:$H$356</definedName>
    <definedName name="ExternalData_39" localSheetId="9">'CO2 and Temp Alt 0 Alt 1'!$A$1:$H$356</definedName>
    <definedName name="ExternalData_39" localSheetId="10">'CO2 and Temp Alt 2 Alt 3'!$A$1:$H$356</definedName>
    <definedName name="ExternalData_39" localSheetId="11">'CO2 and Temp Alt 4 Alt 5'!$A$1:$H$356</definedName>
    <definedName name="ExternalData_4" localSheetId="10">'CO2 and Temp Alt 2 Alt 3'!$A$1:$H$356</definedName>
    <definedName name="ExternalData_4" localSheetId="11">'CO2 and Temp Alt 4 Alt 5'!$A$1:$H$356</definedName>
    <definedName name="ExternalData_40" localSheetId="9">'CO2 and Temp Alt 0 Alt 1'!$A$1:$H$356</definedName>
    <definedName name="ExternalData_40" localSheetId="10">'CO2 and Temp Alt 2 Alt 3'!$A$1:$H$356</definedName>
    <definedName name="ExternalData_40" localSheetId="11">'CO2 and Temp Alt 4 Alt 5'!$A$1:$H$356</definedName>
    <definedName name="ExternalData_41" localSheetId="9">'CO2 and Temp Alt 0 Alt 1'!$A$1:$H$356</definedName>
    <definedName name="ExternalData_41" localSheetId="10">'CO2 and Temp Alt 2 Alt 3'!$A$1:$H$356</definedName>
    <definedName name="ExternalData_41" localSheetId="11">'CO2 and Temp Alt 4 Alt 5'!$A$1:$H$356</definedName>
    <definedName name="ExternalData_42" localSheetId="9">'CO2 and Temp Alt 0 Alt 1'!$A$1:$H$356</definedName>
    <definedName name="ExternalData_42" localSheetId="10">'CO2 and Temp Alt 2 Alt 3'!$A$1:$H$356</definedName>
    <definedName name="ExternalData_42" localSheetId="11">'CO2 and Temp Alt 4 Alt 5'!$A$1:$H$356</definedName>
    <definedName name="ExternalData_43" localSheetId="9">'CO2 and Temp Alt 0 Alt 1'!$A$1:$H$356</definedName>
    <definedName name="ExternalData_43" localSheetId="10">'CO2 and Temp Alt 2 Alt 3'!$A$1:$H$356</definedName>
    <definedName name="ExternalData_43" localSheetId="11">'CO2 and Temp Alt 4 Alt 5'!$A$1:$H$356</definedName>
    <definedName name="ExternalData_44" localSheetId="10">'CO2 and Temp Alt 2 Alt 3'!$A$1:$H$356</definedName>
    <definedName name="ExternalData_44" localSheetId="11">'CO2 and Temp Alt 4 Alt 5'!$A$1:$H$356</definedName>
    <definedName name="ExternalData_45" localSheetId="9">'CO2 and Temp Alt 0 Alt 1'!$A$1:$H$356</definedName>
    <definedName name="ExternalData_45" localSheetId="10">'CO2 and Temp Alt 2 Alt 3'!$A$1:$H$356</definedName>
    <definedName name="ExternalData_45" localSheetId="11">'CO2 and Temp Alt 4 Alt 5'!$A$1:$H$356</definedName>
    <definedName name="ExternalData_46" localSheetId="9">'CO2 and Temp Alt 0 Alt 1'!$A$1:$H$356</definedName>
    <definedName name="ExternalData_46" localSheetId="10">'CO2 and Temp Alt 2 Alt 3'!$A$1:$H$356</definedName>
    <definedName name="ExternalData_46" localSheetId="11">'CO2 and Temp Alt 4 Alt 5'!$A$1:$H$356</definedName>
    <definedName name="ExternalData_47" localSheetId="9">'CO2 and Temp Alt 0 Alt 1'!$A$1:$H$356</definedName>
    <definedName name="ExternalData_47" localSheetId="10">'CO2 and Temp Alt 2 Alt 3'!$A$1:$H$356</definedName>
    <definedName name="ExternalData_47" localSheetId="11">'CO2 and Temp Alt 4 Alt 5'!$A$1:$H$356</definedName>
    <definedName name="ExternalData_48" localSheetId="9">'CO2 and Temp Alt 0 Alt 1'!$A$1:$H$356</definedName>
    <definedName name="ExternalData_48" localSheetId="10">'CO2 and Temp Alt 2 Alt 3'!$A$1:$H$356</definedName>
    <definedName name="ExternalData_48" localSheetId="11">'CO2 and Temp Alt 4 Alt 5'!$A$1:$H$356</definedName>
    <definedName name="ExternalData_49" localSheetId="9">'CO2 and Temp Alt 0 Alt 1'!$A$1:$H$356</definedName>
    <definedName name="ExternalData_49" localSheetId="10">'CO2 and Temp Alt 2 Alt 3'!$A$1:$H$356</definedName>
    <definedName name="ExternalData_49" localSheetId="11">'CO2 and Temp Alt 4 Alt 5'!$A$1:$H$356</definedName>
    <definedName name="ExternalData_5" localSheetId="9">'CO2 and Temp Alt 0 Alt 1'!$A$1:$H$356</definedName>
    <definedName name="ExternalData_5" localSheetId="10">'CO2 and Temp Alt 2 Alt 3'!$A$1:$H$356</definedName>
    <definedName name="ExternalData_5" localSheetId="11">'CO2 and Temp Alt 4 Alt 5'!$A$1:$H$356</definedName>
    <definedName name="ExternalData_50" localSheetId="9">'CO2 and Temp Alt 0 Alt 1'!$A$1:$H$356</definedName>
    <definedName name="ExternalData_50" localSheetId="10">'CO2 and Temp Alt 2 Alt 3'!$A$1:$H$356</definedName>
    <definedName name="ExternalData_50" localSheetId="11">'CO2 and Temp Alt 4 Alt 5'!$A$1:$H$356</definedName>
    <definedName name="ExternalData_51" localSheetId="9">'CO2 and Temp Alt 0 Alt 1'!$A$1:$H$356</definedName>
    <definedName name="ExternalData_51" localSheetId="10">'CO2 and Temp Alt 2 Alt 3'!$A$1:$H$356</definedName>
    <definedName name="ExternalData_51" localSheetId="11">'CO2 and Temp Alt 4 Alt 5'!$A$1:$H$356</definedName>
    <definedName name="ExternalData_52" localSheetId="9">'CO2 and Temp Alt 0 Alt 1'!$A$1:$H$356</definedName>
    <definedName name="ExternalData_52" localSheetId="10">'CO2 and Temp Alt 2 Alt 3'!$A$1:$H$356</definedName>
    <definedName name="ExternalData_52" localSheetId="11">'CO2 and Temp Alt 4 Alt 5'!$A$1:$H$356</definedName>
    <definedName name="ExternalData_53" localSheetId="9">'CO2 and Temp Alt 0 Alt 1'!$A$1:$H$356</definedName>
    <definedName name="ExternalData_53" localSheetId="10">'CO2 and Temp Alt 2 Alt 3'!$A$1:$H$356</definedName>
    <definedName name="ExternalData_53" localSheetId="11">'CO2 and Temp Alt 4 Alt 5'!$A$1:$H$356</definedName>
    <definedName name="ExternalData_54" localSheetId="10">'CO2 and Temp Alt 2 Alt 3'!$A$1:$H$356</definedName>
    <definedName name="ExternalData_54" localSheetId="11">'CO2 and Temp Alt 4 Alt 5'!$A$1:$H$356</definedName>
    <definedName name="ExternalData_55" localSheetId="9">'CO2 and Temp Alt 0 Alt 1'!$A$1:$H$356</definedName>
    <definedName name="ExternalData_55" localSheetId="10">'CO2 and Temp Alt 2 Alt 3'!$A$1:$F$31</definedName>
    <definedName name="ExternalData_55" localSheetId="11">'CO2 and Temp Alt 4 Alt 5'!$A$1:$F$31</definedName>
    <definedName name="ExternalData_56" localSheetId="9">'CO2 and Temp Alt 0 Alt 1'!$A$1:$H$356</definedName>
    <definedName name="ExternalData_56" localSheetId="10">'CO2 and Temp Alt 2 Alt 3'!$A$1:$DU$31</definedName>
    <definedName name="ExternalData_56" localSheetId="11">'CO2 and Temp Alt 4 Alt 5'!$A$1:$DU$31</definedName>
    <definedName name="ExternalData_57" localSheetId="9">'CO2 and Temp Alt 0 Alt 1'!$A$1:$H$356</definedName>
    <definedName name="ExternalData_58" localSheetId="9">'CO2 and Temp Alt 0 Alt 1'!$A$1:$H$356</definedName>
    <definedName name="ExternalData_58" localSheetId="10">'CO2 and Temp Alt 2 Alt 3'!$A$1:$DU$31</definedName>
    <definedName name="ExternalData_58" localSheetId="11">'CO2 and Temp Alt 4 Alt 5'!$A$1:$DU$31</definedName>
    <definedName name="ExternalData_59" localSheetId="9">'CO2 and Temp Alt 0 Alt 1'!$A$1:$F$31</definedName>
    <definedName name="ExternalData_59" localSheetId="10">'CO2 and Temp Alt 2 Alt 3'!$A$1:$DU$31</definedName>
    <definedName name="ExternalData_59" localSheetId="11">'CO2 and Temp Alt 4 Alt 5'!$A$1:$DU$31</definedName>
    <definedName name="ExternalData_6" localSheetId="9">'CO2 and Temp Alt 0 Alt 1'!$A$1:$H$356</definedName>
    <definedName name="ExternalData_6" localSheetId="10">'CO2 and Temp Alt 2 Alt 3'!$A$1:$H$356</definedName>
    <definedName name="ExternalData_6" localSheetId="11">'CO2 and Temp Alt 4 Alt 5'!$A$1:$H$356</definedName>
    <definedName name="ExternalData_60" localSheetId="9">'CO2 and Temp Alt 0 Alt 1'!$A$1:$DU$31</definedName>
    <definedName name="ExternalData_60" localSheetId="10">'CO2 and Temp Alt 2 Alt 3'!$A$1:$DP$31</definedName>
    <definedName name="ExternalData_60" localSheetId="11">'CO2 and Temp Alt 4 Alt 5'!$A$1:$DP$31</definedName>
    <definedName name="ExternalData_61" localSheetId="9">'CO2 and Temp Alt 0 Alt 1'!$A$1:$O$320</definedName>
    <definedName name="ExternalData_61" localSheetId="10">'CO2 and Temp Alt 2 Alt 3'!$A$1:$DP$31</definedName>
    <definedName name="ExternalData_61" localSheetId="11">'CO2 and Temp Alt 4 Alt 5'!$A$1:$DP$31</definedName>
    <definedName name="ExternalData_62" localSheetId="9">'CO2 and Temp Alt 0 Alt 1'!$A$1:$DR$21</definedName>
    <definedName name="ExternalData_62" localSheetId="10">'CO2 and Temp Alt 2 Alt 3'!$A$1:$DP$21</definedName>
    <definedName name="ExternalData_62" localSheetId="11">'CO2 and Temp Alt 4 Alt 5'!$A$1:$DP$21</definedName>
    <definedName name="ExternalData_63" localSheetId="9">'CO2 and Temp Alt 0 Alt 1'!$A$1:$DR$21</definedName>
    <definedName name="ExternalData_63" localSheetId="10">'CO2 and Temp Alt 2 Alt 3'!$A$1:$DP$21</definedName>
    <definedName name="ExternalData_63" localSheetId="11">'CO2 and Temp Alt 4 Alt 5'!$A$1:$DP$21</definedName>
    <definedName name="ExternalData_64" localSheetId="9">'CO2 and Temp Alt 0 Alt 1'!$A$1:$DP$21</definedName>
    <definedName name="ExternalData_64" localSheetId="10">'CO2 and Temp Alt 2 Alt 3'!$A$1:$DP$21</definedName>
    <definedName name="ExternalData_64" localSheetId="11">'CO2 and Temp Alt 4 Alt 5'!$A$1:$DP$21</definedName>
    <definedName name="ExternalData_65" localSheetId="9">'CO2 and Temp Alt 0 Alt 1'!$A$1:$DP$21</definedName>
    <definedName name="ExternalData_65" localSheetId="10">'CO2 and Temp Alt 2 Alt 3'!$A$1:$DP$21</definedName>
    <definedName name="ExternalData_65" localSheetId="11">'CO2 and Temp Alt 4 Alt 5'!$A$1:$DP$21</definedName>
    <definedName name="ExternalData_66" localSheetId="9">'CO2 and Temp Alt 0 Alt 1'!$A$1:$DP$21</definedName>
    <definedName name="ExternalData_66" localSheetId="10">'CO2 and Temp Alt 2 Alt 3'!$A$1:$DP$31</definedName>
    <definedName name="ExternalData_66" localSheetId="11">'CO2 and Temp Alt 4 Alt 5'!$A$1:$DP$31</definedName>
    <definedName name="ExternalData_67" localSheetId="9">'CO2 and Temp Alt 0 Alt 1'!$A$1:$DP$21</definedName>
    <definedName name="ExternalData_67" localSheetId="10">'CO2 and Temp Alt 2 Alt 3'!$A$1:$DP$31</definedName>
    <definedName name="ExternalData_67" localSheetId="11">'CO2 and Temp Alt 4 Alt 5'!$A$1:$DP$31</definedName>
    <definedName name="ExternalData_68" localSheetId="9">'CO2 and Temp Alt 0 Alt 1'!$A$1:$DP$21</definedName>
    <definedName name="ExternalData_68" localSheetId="10">'CO2 and Temp Alt 2 Alt 3'!$A$1:$DP$31</definedName>
    <definedName name="ExternalData_68" localSheetId="11">'CO2 and Temp Alt 4 Alt 5'!$A$1:$DP$31</definedName>
    <definedName name="ExternalData_69" localSheetId="9">'CO2 and Temp Alt 0 Alt 1'!$A$1:$DP$21</definedName>
    <definedName name="ExternalData_69" localSheetId="10">'CO2 and Temp Alt 2 Alt 3'!$A$1:$DP$31</definedName>
    <definedName name="ExternalData_69" localSheetId="11">'CO2 and Temp Alt 4 Alt 5'!$A$1:$DP$31</definedName>
    <definedName name="ExternalData_7" localSheetId="9">'CO2 and Temp Alt 0 Alt 1'!$A$1:$H$356</definedName>
    <definedName name="ExternalData_7" localSheetId="10">'CO2 and Temp Alt 2 Alt 3'!$A$1:$H$356</definedName>
    <definedName name="ExternalData_7" localSheetId="11">'CO2 and Temp Alt 4 Alt 5'!$A$1:$H$356</definedName>
    <definedName name="ExternalData_70" localSheetId="9">'CO2 and Temp Alt 0 Alt 1'!$A$1:$DP$31</definedName>
    <definedName name="ExternalData_70" localSheetId="10">'CO2 and Temp Alt 2 Alt 3'!$A$1:$DP$31</definedName>
    <definedName name="ExternalData_70" localSheetId="11">'CO2 and Temp Alt 4 Alt 5'!$A$1:$DP$31</definedName>
    <definedName name="ExternalData_71" localSheetId="9">'CO2 and Temp Alt 0 Alt 1'!$A$1:$DP$31</definedName>
    <definedName name="ExternalData_71" localSheetId="10">'CO2 and Temp Alt 2 Alt 3'!$A$1:$DP$31</definedName>
    <definedName name="ExternalData_71" localSheetId="11">'CO2 and Temp Alt 4 Alt 5'!$A$1:$DP$31</definedName>
    <definedName name="ExternalData_72" localSheetId="9">'CO2 and Temp Alt 0 Alt 1'!$A$1:$DP$31</definedName>
    <definedName name="ExternalData_72" localSheetId="10">'CO2 and Temp Alt 2 Alt 3'!$A$1:$DP$31</definedName>
    <definedName name="ExternalData_72" localSheetId="11">'CO2 and Temp Alt 4 Alt 5'!$A$1:$DP$31</definedName>
    <definedName name="ExternalData_73" localSheetId="9">'CO2 and Temp Alt 0 Alt 1'!$A$1:$DP$31</definedName>
    <definedName name="ExternalData_74" localSheetId="9">'CO2 and Temp Alt 0 Alt 1'!$A$1:$DP$31</definedName>
    <definedName name="ExternalData_75" localSheetId="9">'CO2 and Temp Alt 0 Alt 1'!$A$1:$DP$31</definedName>
    <definedName name="ExternalData_76" localSheetId="9">'CO2 and Temp Alt 0 Alt 1'!$A$1:$DP$31</definedName>
    <definedName name="ExternalData_76" localSheetId="10">'CO2 and Temp Alt 2 Alt 3'!$A$1:$DP$31</definedName>
    <definedName name="ExternalData_76" localSheetId="11">'CO2 and Temp Alt 4 Alt 5'!$A$1:$DP$31</definedName>
    <definedName name="ExternalData_77" localSheetId="9">'CO2 and Temp Alt 0 Alt 1'!$A$1:$DP$31</definedName>
    <definedName name="ExternalData_77" localSheetId="10">'CO2 and Temp Alt 2 Alt 3'!$A$1:$DP$31</definedName>
    <definedName name="ExternalData_77" localSheetId="11">'CO2 and Temp Alt 4 Alt 5'!$A$1:$DP$31</definedName>
    <definedName name="ExternalData_78" localSheetId="9">'CO2 and Temp Alt 0 Alt 1'!$A$1:$DP$31</definedName>
    <definedName name="ExternalData_78" localSheetId="10">'CO2 and Temp Alt 2 Alt 3'!$A$1:$DP$31</definedName>
    <definedName name="ExternalData_78" localSheetId="11">'CO2 and Temp Alt 4 Alt 5'!$A$1:$DP$31</definedName>
    <definedName name="ExternalData_79" localSheetId="9">'CO2 and Temp Alt 0 Alt 1'!$A$1:$DP$31</definedName>
    <definedName name="ExternalData_79" localSheetId="10">'CO2 and Temp Alt 2 Alt 3'!$A$1:$DP$31</definedName>
    <definedName name="ExternalData_79" localSheetId="11">'CO2 and Temp Alt 4 Alt 5'!$A$1:$DP$31</definedName>
    <definedName name="ExternalData_8" localSheetId="9">'CO2 and Temp Alt 0 Alt 1'!$A$1:$H$356</definedName>
    <definedName name="ExternalData_8" localSheetId="10">'CO2 and Temp Alt 2 Alt 3'!$A$1:$H$356</definedName>
    <definedName name="ExternalData_8" localSheetId="11">'CO2 and Temp Alt 4 Alt 5'!$A$1:$H$356</definedName>
    <definedName name="ExternalData_80" localSheetId="9">'CO2 and Temp Alt 0 Alt 1'!$A$1:$DP$31</definedName>
    <definedName name="ExternalData_80" localSheetId="10">'CO2 and Temp Alt 2 Alt 3'!$A$1:$DP$31</definedName>
    <definedName name="ExternalData_80" localSheetId="11">'CO2 and Temp Alt 4 Alt 5'!$A$1:$DP$31</definedName>
    <definedName name="ExternalData_81" localSheetId="9">'CO2 and Temp Alt 0 Alt 1'!$A$1:$DP$31</definedName>
    <definedName name="ExternalData_81" localSheetId="10">'CO2 and Temp Alt 2 Alt 3'!$A$1:$DP$31</definedName>
    <definedName name="ExternalData_81" localSheetId="11">'CO2 and Temp Alt 4 Alt 5'!$A$1:$DP$31</definedName>
    <definedName name="ExternalData_82" localSheetId="9">'CO2 and Temp Alt 0 Alt 1'!$A$1:$DP$31</definedName>
    <definedName name="ExternalData_82" localSheetId="10">'CO2 and Temp Alt 2 Alt 3'!$A$1:$DP$31</definedName>
    <definedName name="ExternalData_82" localSheetId="11">'CO2 and Temp Alt 4 Alt 5'!$A$1:$DP$31</definedName>
    <definedName name="ExternalData_83" localSheetId="9">'CO2 and Temp Alt 0 Alt 1'!$A$1:$DP$31</definedName>
    <definedName name="ExternalData_83" localSheetId="10">'CO2 and Temp Alt 2 Alt 3'!$A$1:$DP$31</definedName>
    <definedName name="ExternalData_84" localSheetId="9">'CO2 and Temp Alt 0 Alt 1'!$A$1:$DP$31</definedName>
    <definedName name="ExternalData_85" localSheetId="9">'CO2 and Temp Alt 0 Alt 1'!$A$1:$DP$31</definedName>
    <definedName name="ExternalData_86" localSheetId="9">'CO2 and Temp Alt 0 Alt 1'!$A$1:$DP$31</definedName>
    <definedName name="ExternalData_87" localSheetId="9">'CO2 and Temp Alt 0 Alt 1'!$A$1:$DP$31</definedName>
    <definedName name="ExternalData_9" localSheetId="9">'CO2 and Temp Alt 0 Alt 1'!$A$1:$H$356</definedName>
    <definedName name="ExternalData_9" localSheetId="10">'CO2 and Temp Alt 2 Alt 3'!$A$1:$H$356</definedName>
    <definedName name="ExternalData_9" localSheetId="11">'CO2 and Temp Alt 4 Alt 5'!$A$1:$H$356</definedName>
    <definedName name="listofrefs">Interface!$P$2:$P$4</definedName>
    <definedName name="MAGICC1">Interface!$C$19</definedName>
    <definedName name="MAGICC10">Interface!$C$28</definedName>
    <definedName name="MAGICC11">Interface!$C$30</definedName>
    <definedName name="MAGICC12">Interface!$C$31</definedName>
    <definedName name="MAGICC13">Interface!$C$32</definedName>
    <definedName name="MAGICC14">Interface!$C$33</definedName>
    <definedName name="MAGICC15">Interface!$C$34</definedName>
    <definedName name="MAGICC16">Interface!$C$35</definedName>
    <definedName name="MAGICC17">Interface!$C$36</definedName>
    <definedName name="MAGICC18">Interface!$C$37</definedName>
    <definedName name="MAGICC19">Interface!$C$38</definedName>
    <definedName name="MAGICC2">Interface!$C$20</definedName>
    <definedName name="MAGICC20">Interface!$C$39</definedName>
    <definedName name="MAGICC21">Interface!$C$42</definedName>
    <definedName name="MAGICC22">Interface!$C$43</definedName>
    <definedName name="MAGICC23">Interface!$C$44</definedName>
    <definedName name="MAGICC24">Interface!$C$45</definedName>
    <definedName name="MAGICC25">Interface!$C$46</definedName>
    <definedName name="MAGICC26">Interface!$C$47</definedName>
    <definedName name="MAGICC27">Interface!$C$48</definedName>
    <definedName name="MAGICC28">Interface!$C$49</definedName>
    <definedName name="MAGICC29">Interface!$C$50</definedName>
    <definedName name="MAGICC3">Interface!$C$21</definedName>
    <definedName name="MAGICC30">Interface!$C$51</definedName>
    <definedName name="MAGICC4">Interface!$C$22</definedName>
    <definedName name="MAGICC5">Interface!$C$23</definedName>
    <definedName name="MAGICC6">Interface!$C$24</definedName>
    <definedName name="MAGICC7">Interface!$C$25</definedName>
    <definedName name="MAGICC8">Interface!$C$26</definedName>
    <definedName name="MAGICC9">Interface!$C$27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7" l="1"/>
  <c r="J9" i="7"/>
  <c r="I9" i="7"/>
  <c r="H9" i="7"/>
  <c r="G9" i="7"/>
  <c r="F9" i="7"/>
  <c r="E9" i="7"/>
  <c r="D9" i="7"/>
  <c r="C9" i="7"/>
  <c r="B9" i="7"/>
  <c r="K8" i="7"/>
  <c r="J8" i="7"/>
  <c r="I8" i="7"/>
  <c r="H8" i="7"/>
  <c r="G8" i="7"/>
  <c r="F8" i="7"/>
  <c r="E8" i="7"/>
  <c r="D8" i="7"/>
  <c r="C8" i="7"/>
  <c r="B8" i="7"/>
  <c r="K7" i="7"/>
  <c r="J7" i="7"/>
  <c r="I7" i="7"/>
  <c r="H7" i="7"/>
  <c r="G7" i="7"/>
  <c r="F7" i="7"/>
  <c r="E7" i="7"/>
  <c r="D7" i="7"/>
  <c r="C7" i="7"/>
  <c r="B7" i="7"/>
  <c r="K6" i="7"/>
  <c r="J6" i="7"/>
  <c r="I6" i="7"/>
  <c r="H6" i="7"/>
  <c r="G6" i="7"/>
  <c r="F6" i="7"/>
  <c r="E6" i="7"/>
  <c r="D6" i="7"/>
  <c r="C6" i="7"/>
  <c r="B6" i="7"/>
  <c r="K5" i="7"/>
  <c r="J5" i="7"/>
  <c r="I5" i="7"/>
  <c r="H5" i="7"/>
  <c r="G5" i="7"/>
  <c r="F5" i="7"/>
  <c r="E5" i="7"/>
  <c r="D5" i="7"/>
  <c r="C5" i="7"/>
  <c r="B5" i="7"/>
  <c r="D9" i="6"/>
  <c r="D8" i="6"/>
  <c r="D7" i="6"/>
  <c r="D6" i="6"/>
  <c r="D5" i="6"/>
  <c r="E108" i="5"/>
  <c r="D108" i="5"/>
  <c r="C108" i="5"/>
  <c r="B108" i="5"/>
  <c r="E107" i="5"/>
  <c r="D107" i="5"/>
  <c r="C107" i="5"/>
  <c r="B107" i="5"/>
  <c r="E106" i="5"/>
  <c r="D106" i="5"/>
  <c r="C106" i="5"/>
  <c r="B106" i="5"/>
  <c r="E105" i="5"/>
  <c r="D105" i="5"/>
  <c r="C105" i="5"/>
  <c r="B105" i="5"/>
  <c r="E104" i="5"/>
  <c r="D104" i="5"/>
  <c r="C104" i="5"/>
  <c r="B104" i="5"/>
  <c r="E103" i="5"/>
  <c r="D103" i="5"/>
  <c r="C103" i="5"/>
  <c r="B103" i="5"/>
  <c r="E102" i="5"/>
  <c r="D102" i="5"/>
  <c r="C102" i="5"/>
  <c r="B102" i="5"/>
  <c r="E101" i="5"/>
  <c r="D101" i="5"/>
  <c r="C101" i="5"/>
  <c r="B101" i="5"/>
  <c r="E100" i="5"/>
  <c r="D100" i="5"/>
  <c r="C100" i="5"/>
  <c r="B100" i="5"/>
  <c r="E99" i="5"/>
  <c r="D99" i="5"/>
  <c r="C99" i="5"/>
  <c r="B99" i="5"/>
  <c r="E98" i="5"/>
  <c r="D98" i="5"/>
  <c r="C98" i="5"/>
  <c r="B98" i="5"/>
  <c r="E97" i="5"/>
  <c r="D97" i="5"/>
  <c r="C97" i="5"/>
  <c r="B97" i="5"/>
  <c r="E96" i="5"/>
  <c r="D96" i="5"/>
  <c r="C96" i="5"/>
  <c r="B96" i="5"/>
  <c r="E95" i="5"/>
  <c r="D95" i="5"/>
  <c r="C95" i="5"/>
  <c r="B95" i="5"/>
  <c r="E94" i="5"/>
  <c r="D94" i="5"/>
  <c r="C94" i="5"/>
  <c r="B94" i="5"/>
  <c r="E93" i="5"/>
  <c r="D93" i="5"/>
  <c r="C93" i="5"/>
  <c r="B93" i="5"/>
  <c r="E92" i="5"/>
  <c r="D92" i="5"/>
  <c r="C92" i="5"/>
  <c r="B92" i="5"/>
  <c r="E91" i="5"/>
  <c r="D91" i="5"/>
  <c r="C91" i="5"/>
  <c r="B91" i="5"/>
  <c r="E90" i="5"/>
  <c r="D90" i="5"/>
  <c r="C90" i="5"/>
  <c r="B90" i="5"/>
  <c r="E89" i="5"/>
  <c r="D89" i="5"/>
  <c r="C89" i="5"/>
  <c r="B89" i="5"/>
  <c r="E88" i="5"/>
  <c r="D88" i="5"/>
  <c r="C88" i="5"/>
  <c r="B88" i="5"/>
  <c r="E87" i="5"/>
  <c r="D87" i="5"/>
  <c r="C87" i="5"/>
  <c r="B87" i="5"/>
  <c r="E86" i="5"/>
  <c r="D86" i="5"/>
  <c r="C86" i="5"/>
  <c r="B86" i="5"/>
  <c r="E85" i="5"/>
  <c r="D85" i="5"/>
  <c r="C85" i="5"/>
  <c r="B85" i="5"/>
  <c r="E84" i="5"/>
  <c r="D84" i="5"/>
  <c r="C84" i="5"/>
  <c r="B84" i="5"/>
  <c r="E83" i="5"/>
  <c r="D83" i="5"/>
  <c r="C83" i="5"/>
  <c r="B83" i="5"/>
  <c r="E82" i="5"/>
  <c r="D82" i="5"/>
  <c r="C82" i="5"/>
  <c r="B82" i="5"/>
  <c r="E81" i="5"/>
  <c r="D81" i="5"/>
  <c r="C81" i="5"/>
  <c r="B81" i="5"/>
  <c r="E80" i="5"/>
  <c r="D80" i="5"/>
  <c r="C80" i="5"/>
  <c r="B80" i="5"/>
  <c r="E79" i="5"/>
  <c r="D79" i="5"/>
  <c r="C79" i="5"/>
  <c r="B79" i="5"/>
  <c r="E78" i="5"/>
  <c r="D78" i="5"/>
  <c r="C78" i="5"/>
  <c r="B78" i="5"/>
  <c r="E77" i="5"/>
  <c r="D77" i="5"/>
  <c r="C77" i="5"/>
  <c r="B77" i="5"/>
  <c r="E76" i="5"/>
  <c r="D76" i="5"/>
  <c r="C76" i="5"/>
  <c r="B76" i="5"/>
  <c r="E75" i="5"/>
  <c r="D75" i="5"/>
  <c r="C75" i="5"/>
  <c r="B75" i="5"/>
  <c r="E74" i="5"/>
  <c r="D74" i="5"/>
  <c r="C74" i="5"/>
  <c r="B74" i="5"/>
  <c r="E73" i="5"/>
  <c r="D73" i="5"/>
  <c r="C73" i="5"/>
  <c r="B73" i="5"/>
  <c r="E72" i="5"/>
  <c r="D72" i="5"/>
  <c r="C72" i="5"/>
  <c r="B72" i="5"/>
  <c r="E71" i="5"/>
  <c r="D71" i="5"/>
  <c r="C71" i="5"/>
  <c r="B71" i="5"/>
  <c r="E70" i="5"/>
  <c r="D70" i="5"/>
  <c r="C70" i="5"/>
  <c r="B70" i="5"/>
  <c r="E69" i="5"/>
  <c r="D69" i="5"/>
  <c r="C69" i="5"/>
  <c r="B69" i="5"/>
  <c r="E68" i="5"/>
  <c r="D68" i="5"/>
  <c r="C68" i="5"/>
  <c r="B68" i="5"/>
  <c r="E67" i="5"/>
  <c r="D67" i="5"/>
  <c r="C67" i="5"/>
  <c r="B67" i="5"/>
  <c r="E66" i="5"/>
  <c r="D66" i="5"/>
  <c r="C66" i="5"/>
  <c r="B66" i="5"/>
  <c r="E65" i="5"/>
  <c r="D65" i="5"/>
  <c r="C65" i="5"/>
  <c r="B65" i="5"/>
  <c r="E64" i="5"/>
  <c r="D64" i="5"/>
  <c r="C64" i="5"/>
  <c r="B64" i="5"/>
  <c r="E63" i="5"/>
  <c r="D63" i="5"/>
  <c r="C63" i="5"/>
  <c r="B63" i="5"/>
  <c r="E62" i="5"/>
  <c r="D62" i="5"/>
  <c r="C62" i="5"/>
  <c r="B62" i="5"/>
  <c r="E61" i="5"/>
  <c r="D61" i="5"/>
  <c r="C61" i="5"/>
  <c r="B61" i="5"/>
  <c r="E60" i="5"/>
  <c r="D60" i="5"/>
  <c r="C60" i="5"/>
  <c r="B60" i="5"/>
  <c r="E59" i="5"/>
  <c r="D59" i="5"/>
  <c r="C59" i="5"/>
  <c r="B59" i="5"/>
  <c r="K58" i="5"/>
  <c r="J58" i="5"/>
  <c r="I58" i="5"/>
  <c r="H58" i="5"/>
  <c r="G58" i="5"/>
  <c r="F58" i="5"/>
  <c r="E58" i="5"/>
  <c r="D58" i="5"/>
  <c r="C58" i="5"/>
  <c r="B58" i="5"/>
  <c r="K57" i="5"/>
  <c r="J57" i="5"/>
  <c r="I57" i="5"/>
  <c r="H57" i="5"/>
  <c r="G57" i="5"/>
  <c r="F57" i="5"/>
  <c r="E57" i="5"/>
  <c r="D57" i="5"/>
  <c r="C57" i="5"/>
  <c r="B57" i="5"/>
  <c r="K56" i="5"/>
  <c r="J56" i="5"/>
  <c r="I56" i="5"/>
  <c r="H56" i="5"/>
  <c r="G56" i="5"/>
  <c r="F56" i="5"/>
  <c r="E56" i="5"/>
  <c r="D56" i="5"/>
  <c r="C56" i="5"/>
  <c r="B56" i="5"/>
  <c r="K55" i="5"/>
  <c r="J55" i="5"/>
  <c r="I55" i="5"/>
  <c r="H55" i="5"/>
  <c r="G55" i="5"/>
  <c r="F55" i="5"/>
  <c r="E55" i="5"/>
  <c r="D55" i="5"/>
  <c r="C55" i="5"/>
  <c r="B55" i="5"/>
  <c r="K54" i="5"/>
  <c r="J54" i="5"/>
  <c r="I54" i="5"/>
  <c r="H54" i="5"/>
  <c r="G54" i="5"/>
  <c r="F54" i="5"/>
  <c r="E54" i="5"/>
  <c r="D54" i="5"/>
  <c r="C54" i="5"/>
  <c r="B54" i="5"/>
  <c r="K53" i="5"/>
  <c r="J53" i="5"/>
  <c r="I53" i="5"/>
  <c r="H53" i="5"/>
  <c r="G53" i="5"/>
  <c r="F53" i="5"/>
  <c r="E53" i="5"/>
  <c r="D53" i="5"/>
  <c r="C53" i="5"/>
  <c r="B53" i="5"/>
  <c r="K52" i="5"/>
  <c r="J52" i="5"/>
  <c r="I52" i="5"/>
  <c r="H52" i="5"/>
  <c r="G52" i="5"/>
  <c r="F52" i="5"/>
  <c r="E52" i="5"/>
  <c r="D52" i="5"/>
  <c r="C52" i="5"/>
  <c r="B52" i="5"/>
  <c r="K51" i="5"/>
  <c r="J51" i="5"/>
  <c r="I51" i="5"/>
  <c r="H51" i="5"/>
  <c r="G51" i="5"/>
  <c r="F51" i="5"/>
  <c r="E51" i="5"/>
  <c r="D51" i="5"/>
  <c r="C51" i="5"/>
  <c r="B51" i="5"/>
  <c r="K50" i="5"/>
  <c r="J50" i="5"/>
  <c r="I50" i="5"/>
  <c r="H50" i="5"/>
  <c r="G50" i="5"/>
  <c r="F50" i="5"/>
  <c r="E50" i="5"/>
  <c r="D50" i="5"/>
  <c r="C50" i="5"/>
  <c r="B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7" i="5"/>
  <c r="J47" i="5"/>
  <c r="I47" i="5"/>
  <c r="H47" i="5"/>
  <c r="G47" i="5"/>
  <c r="F47" i="5"/>
  <c r="E47" i="5"/>
  <c r="D47" i="5"/>
  <c r="C47" i="5"/>
  <c r="B47" i="5"/>
  <c r="K46" i="5"/>
  <c r="J46" i="5"/>
  <c r="I46" i="5"/>
  <c r="H46" i="5"/>
  <c r="G46" i="5"/>
  <c r="F46" i="5"/>
  <c r="E46" i="5"/>
  <c r="D46" i="5"/>
  <c r="C46" i="5"/>
  <c r="B46" i="5"/>
  <c r="K45" i="5"/>
  <c r="J45" i="5"/>
  <c r="I45" i="5"/>
  <c r="H45" i="5"/>
  <c r="G45" i="5"/>
  <c r="F45" i="5"/>
  <c r="E45" i="5"/>
  <c r="D45" i="5"/>
  <c r="C45" i="5"/>
  <c r="B45" i="5"/>
  <c r="K44" i="5"/>
  <c r="J44" i="5"/>
  <c r="I44" i="5"/>
  <c r="H44" i="5"/>
  <c r="G44" i="5"/>
  <c r="F44" i="5"/>
  <c r="E44" i="5"/>
  <c r="D44" i="5"/>
  <c r="C44" i="5"/>
  <c r="B44" i="5"/>
  <c r="K43" i="5"/>
  <c r="J43" i="5"/>
  <c r="I43" i="5"/>
  <c r="H43" i="5"/>
  <c r="G43" i="5"/>
  <c r="F43" i="5"/>
  <c r="E43" i="5"/>
  <c r="D43" i="5"/>
  <c r="C43" i="5"/>
  <c r="B43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9" i="5"/>
  <c r="J39" i="5"/>
  <c r="I39" i="5"/>
  <c r="H39" i="5"/>
  <c r="G39" i="5"/>
  <c r="F39" i="5"/>
  <c r="E39" i="5"/>
  <c r="D39" i="5"/>
  <c r="C39" i="5"/>
  <c r="B39" i="5"/>
  <c r="K38" i="5"/>
  <c r="J38" i="5"/>
  <c r="I38" i="5"/>
  <c r="H38" i="5"/>
  <c r="G38" i="5"/>
  <c r="F38" i="5"/>
  <c r="E38" i="5"/>
  <c r="D38" i="5"/>
  <c r="C38" i="5"/>
  <c r="B38" i="5"/>
  <c r="K37" i="5"/>
  <c r="J37" i="5"/>
  <c r="I37" i="5"/>
  <c r="H37" i="5"/>
  <c r="G37" i="5"/>
  <c r="F37" i="5"/>
  <c r="E37" i="5"/>
  <c r="D37" i="5"/>
  <c r="C37" i="5"/>
  <c r="B37" i="5"/>
  <c r="K36" i="5"/>
  <c r="J36" i="5"/>
  <c r="I36" i="5"/>
  <c r="H36" i="5"/>
  <c r="G36" i="5"/>
  <c r="F36" i="5"/>
  <c r="E36" i="5"/>
  <c r="D36" i="5"/>
  <c r="C36" i="5"/>
  <c r="B36" i="5"/>
  <c r="K35" i="5"/>
  <c r="J35" i="5"/>
  <c r="I35" i="5"/>
  <c r="H35" i="5"/>
  <c r="G35" i="5"/>
  <c r="F35" i="5"/>
  <c r="E35" i="5"/>
  <c r="D35" i="5"/>
  <c r="C35" i="5"/>
  <c r="B35" i="5"/>
  <c r="K34" i="5"/>
  <c r="J34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K32" i="5"/>
  <c r="J32" i="5"/>
  <c r="I32" i="5"/>
  <c r="H32" i="5"/>
  <c r="G32" i="5"/>
  <c r="F32" i="5"/>
  <c r="E32" i="5"/>
  <c r="D32" i="5"/>
  <c r="C32" i="5"/>
  <c r="B32" i="5"/>
  <c r="K31" i="5"/>
  <c r="J31" i="5"/>
  <c r="I31" i="5"/>
  <c r="H31" i="5"/>
  <c r="G31" i="5"/>
  <c r="F31" i="5"/>
  <c r="E31" i="5"/>
  <c r="D31" i="5"/>
  <c r="C31" i="5"/>
  <c r="B31" i="5"/>
  <c r="K30" i="5"/>
  <c r="J30" i="5"/>
  <c r="I30" i="5"/>
  <c r="H30" i="5"/>
  <c r="G30" i="5"/>
  <c r="F30" i="5"/>
  <c r="E30" i="5"/>
  <c r="D30" i="5"/>
  <c r="C30" i="5"/>
  <c r="B30" i="5"/>
  <c r="K29" i="5"/>
  <c r="J29" i="5"/>
  <c r="I29" i="5"/>
  <c r="H29" i="5"/>
  <c r="G29" i="5"/>
  <c r="F29" i="5"/>
  <c r="E29" i="5"/>
  <c r="D29" i="5"/>
  <c r="C29" i="5"/>
  <c r="B29" i="5"/>
  <c r="K28" i="5"/>
  <c r="J28" i="5"/>
  <c r="I28" i="5"/>
  <c r="H28" i="5"/>
  <c r="G28" i="5"/>
  <c r="F28" i="5"/>
  <c r="E28" i="5"/>
  <c r="D28" i="5"/>
  <c r="C28" i="5"/>
  <c r="B28" i="5"/>
  <c r="K27" i="5"/>
  <c r="J27" i="5"/>
  <c r="I27" i="5"/>
  <c r="H27" i="5"/>
  <c r="G27" i="5"/>
  <c r="F27" i="5"/>
  <c r="E27" i="5"/>
  <c r="D27" i="5"/>
  <c r="C27" i="5"/>
  <c r="B27" i="5"/>
  <c r="K26" i="5"/>
  <c r="J26" i="5"/>
  <c r="I26" i="5"/>
  <c r="H26" i="5"/>
  <c r="G26" i="5"/>
  <c r="F26" i="5"/>
  <c r="E26" i="5"/>
  <c r="D26" i="5"/>
  <c r="C26" i="5"/>
  <c r="B26" i="5"/>
  <c r="K25" i="5"/>
  <c r="J25" i="5"/>
  <c r="I25" i="5"/>
  <c r="H25" i="5"/>
  <c r="G25" i="5"/>
  <c r="F25" i="5"/>
  <c r="E25" i="5"/>
  <c r="D25" i="5"/>
  <c r="C25" i="5"/>
  <c r="B25" i="5"/>
  <c r="K24" i="5"/>
  <c r="J24" i="5"/>
  <c r="I24" i="5"/>
  <c r="H24" i="5"/>
  <c r="G24" i="5"/>
  <c r="F24" i="5"/>
  <c r="E24" i="5"/>
  <c r="D24" i="5"/>
  <c r="C24" i="5"/>
  <c r="B24" i="5"/>
  <c r="K23" i="5"/>
  <c r="J23" i="5"/>
  <c r="I23" i="5"/>
  <c r="H23" i="5"/>
  <c r="G23" i="5"/>
  <c r="F23" i="5"/>
  <c r="E23" i="5"/>
  <c r="D23" i="5"/>
  <c r="C23" i="5"/>
  <c r="B23" i="5"/>
  <c r="K22" i="5"/>
  <c r="J22" i="5"/>
  <c r="I22" i="5"/>
  <c r="H22" i="5"/>
  <c r="G22" i="5"/>
  <c r="F22" i="5"/>
  <c r="E22" i="5"/>
  <c r="D22" i="5"/>
  <c r="C22" i="5"/>
  <c r="B22" i="5"/>
  <c r="W5" i="4"/>
  <c r="V5" i="4"/>
  <c r="U5" i="4"/>
  <c r="T5" i="4"/>
  <c r="S5" i="4"/>
  <c r="R5" i="4"/>
  <c r="Q5" i="4"/>
  <c r="P5" i="4"/>
  <c r="O5" i="4"/>
  <c r="N5" i="4"/>
  <c r="K5" i="4"/>
  <c r="J5" i="4"/>
  <c r="I5" i="4"/>
  <c r="H5" i="4"/>
  <c r="G5" i="4"/>
  <c r="F5" i="4"/>
  <c r="E5" i="4"/>
  <c r="D5" i="4"/>
  <c r="C5" i="4"/>
  <c r="B5" i="4"/>
  <c r="W4" i="4"/>
  <c r="V4" i="4"/>
  <c r="U4" i="4"/>
  <c r="T4" i="4"/>
  <c r="S4" i="4"/>
  <c r="R4" i="4"/>
  <c r="Q4" i="4"/>
  <c r="P4" i="4"/>
  <c r="O4" i="4"/>
  <c r="N4" i="4"/>
  <c r="K4" i="4"/>
  <c r="J4" i="4"/>
  <c r="I4" i="4"/>
  <c r="H4" i="4"/>
  <c r="G4" i="4"/>
  <c r="F4" i="4"/>
  <c r="E4" i="4"/>
  <c r="D4" i="4"/>
  <c r="C4" i="4"/>
  <c r="B4" i="4"/>
  <c r="L27" i="56"/>
  <c r="K27" i="56"/>
  <c r="J27" i="56"/>
  <c r="I27" i="56"/>
  <c r="H27" i="56"/>
  <c r="G27" i="56"/>
  <c r="F27" i="56"/>
  <c r="E27" i="56"/>
  <c r="D27" i="56"/>
  <c r="C27" i="56"/>
  <c r="L26" i="56"/>
  <c r="K26" i="56"/>
  <c r="J26" i="56"/>
  <c r="I26" i="56"/>
  <c r="H26" i="56"/>
  <c r="G26" i="56"/>
  <c r="F26" i="56"/>
  <c r="E26" i="56"/>
  <c r="D26" i="56"/>
  <c r="C26" i="56"/>
  <c r="L25" i="56"/>
  <c r="K25" i="56"/>
  <c r="J25" i="56"/>
  <c r="I25" i="56"/>
  <c r="H25" i="56"/>
  <c r="G25" i="56"/>
  <c r="F25" i="56"/>
  <c r="E25" i="56"/>
  <c r="D25" i="56"/>
  <c r="C25" i="56"/>
  <c r="L24" i="56"/>
  <c r="K24" i="56"/>
  <c r="J24" i="56"/>
  <c r="I24" i="56"/>
  <c r="H24" i="56"/>
  <c r="G24" i="56"/>
  <c r="F24" i="56"/>
  <c r="E24" i="56"/>
  <c r="D24" i="56"/>
  <c r="C24" i="56"/>
  <c r="L23" i="56"/>
  <c r="K23" i="56"/>
  <c r="J23" i="56"/>
  <c r="I23" i="56"/>
  <c r="H23" i="56"/>
  <c r="G23" i="56"/>
  <c r="F23" i="56"/>
  <c r="E23" i="56"/>
  <c r="D23" i="56"/>
  <c r="C23" i="56"/>
  <c r="L19" i="56"/>
  <c r="K19" i="56"/>
  <c r="J19" i="56"/>
  <c r="I19" i="56"/>
  <c r="H19" i="56"/>
  <c r="G19" i="56"/>
  <c r="F19" i="56"/>
  <c r="E19" i="56"/>
  <c r="D19" i="56"/>
  <c r="C19" i="56"/>
  <c r="L18" i="56"/>
  <c r="K18" i="56"/>
  <c r="J18" i="56"/>
  <c r="I18" i="56"/>
  <c r="H18" i="56"/>
  <c r="G18" i="56"/>
  <c r="F18" i="56"/>
  <c r="E18" i="56"/>
  <c r="D18" i="56"/>
  <c r="C18" i="56"/>
  <c r="L17" i="56"/>
  <c r="K17" i="56"/>
  <c r="J17" i="56"/>
  <c r="I17" i="56"/>
  <c r="H17" i="56"/>
  <c r="G17" i="56"/>
  <c r="F17" i="56"/>
  <c r="E17" i="56"/>
  <c r="D17" i="56"/>
  <c r="C17" i="56"/>
  <c r="L16" i="56"/>
  <c r="K16" i="56"/>
  <c r="J16" i="56"/>
  <c r="I16" i="56"/>
  <c r="H16" i="56"/>
  <c r="G16" i="56"/>
  <c r="F16" i="56"/>
  <c r="E16" i="56"/>
  <c r="D16" i="56"/>
  <c r="C16" i="56"/>
  <c r="L15" i="56"/>
  <c r="K15" i="56"/>
  <c r="J15" i="56"/>
  <c r="I15" i="56"/>
  <c r="H15" i="56"/>
  <c r="G15" i="56"/>
  <c r="F15" i="56"/>
  <c r="E15" i="56"/>
  <c r="D15" i="56"/>
  <c r="C15" i="56"/>
  <c r="L11" i="56"/>
  <c r="K11" i="56"/>
  <c r="J11" i="56"/>
  <c r="I11" i="56"/>
  <c r="H11" i="56"/>
  <c r="G11" i="56"/>
  <c r="F11" i="56"/>
  <c r="E11" i="56"/>
  <c r="D11" i="56"/>
  <c r="C11" i="56"/>
  <c r="L10" i="56"/>
  <c r="K10" i="56"/>
  <c r="J10" i="56"/>
  <c r="I10" i="56"/>
  <c r="H10" i="56"/>
  <c r="G10" i="56"/>
  <c r="F10" i="56"/>
  <c r="E10" i="56"/>
  <c r="D10" i="56"/>
  <c r="C10" i="56"/>
  <c r="L9" i="56"/>
  <c r="K9" i="56"/>
  <c r="J9" i="56"/>
  <c r="I9" i="56"/>
  <c r="H9" i="56"/>
  <c r="G9" i="56"/>
  <c r="F9" i="56"/>
  <c r="E9" i="56"/>
  <c r="D9" i="56"/>
  <c r="C9" i="56"/>
  <c r="L8" i="56"/>
  <c r="K8" i="56"/>
  <c r="J8" i="56"/>
  <c r="I8" i="56"/>
  <c r="H8" i="56"/>
  <c r="G8" i="56"/>
  <c r="F8" i="56"/>
  <c r="E8" i="56"/>
  <c r="D8" i="56"/>
  <c r="C8" i="56"/>
  <c r="L7" i="56"/>
  <c r="K7" i="56"/>
  <c r="J7" i="56"/>
  <c r="I7" i="56"/>
  <c r="H7" i="56"/>
  <c r="G7" i="56"/>
  <c r="F7" i="56"/>
  <c r="E7" i="56"/>
  <c r="D7" i="56"/>
  <c r="C7" i="56"/>
  <c r="X16" i="2"/>
  <c r="W16" i="2"/>
  <c r="V16" i="2"/>
  <c r="T16" i="2"/>
  <c r="X15" i="2"/>
  <c r="W15" i="2"/>
  <c r="V15" i="2"/>
  <c r="T15" i="2"/>
  <c r="X14" i="2"/>
  <c r="W14" i="2"/>
  <c r="V14" i="2"/>
  <c r="T14" i="2"/>
  <c r="X13" i="2"/>
  <c r="W13" i="2"/>
  <c r="V13" i="2"/>
  <c r="T13" i="2"/>
  <c r="X12" i="2"/>
  <c r="W12" i="2"/>
  <c r="V12" i="2"/>
  <c r="T12" i="2"/>
  <c r="X11" i="2"/>
  <c r="W11" i="2"/>
  <c r="V11" i="2"/>
  <c r="T11" i="2"/>
  <c r="X10" i="2"/>
  <c r="W10" i="2"/>
  <c r="V10" i="2"/>
  <c r="T10" i="2"/>
  <c r="X9" i="2"/>
  <c r="W9" i="2"/>
  <c r="V9" i="2"/>
  <c r="T9" i="2"/>
  <c r="X8" i="2"/>
  <c r="W8" i="2"/>
  <c r="V8" i="2"/>
  <c r="T8" i="2"/>
  <c r="X7" i="2"/>
  <c r="W7" i="2"/>
  <c r="V7" i="2"/>
  <c r="T7" i="2"/>
  <c r="E14" i="1"/>
  <c r="P5" i="2" l="1"/>
  <c r="Q5" i="2"/>
  <c r="O5" i="2"/>
  <c r="C37" i="62"/>
  <c r="C36" i="62"/>
  <c r="C35" i="62"/>
  <c r="C34" i="62"/>
  <c r="E37" i="62" s="1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H4" i="62"/>
  <c r="G4" i="62"/>
  <c r="F4" i="62"/>
  <c r="E4" i="62"/>
  <c r="D4" i="62"/>
  <c r="C37" i="61"/>
  <c r="C36" i="61"/>
  <c r="C35" i="61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H4" i="61"/>
  <c r="G4" i="61"/>
  <c r="F4" i="61"/>
  <c r="E4" i="61"/>
  <c r="D4" i="61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G15" i="60" s="1"/>
  <c r="H4" i="60"/>
  <c r="G4" i="60"/>
  <c r="F4" i="60"/>
  <c r="E4" i="60"/>
  <c r="D4" i="60"/>
  <c r="C37" i="59"/>
  <c r="C36" i="59"/>
  <c r="C35" i="59"/>
  <c r="C34" i="59"/>
  <c r="C33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H4" i="59"/>
  <c r="G4" i="59"/>
  <c r="F4" i="59"/>
  <c r="E4" i="59"/>
  <c r="D4" i="59"/>
  <c r="C37" i="58"/>
  <c r="C36" i="58"/>
  <c r="C35" i="58"/>
  <c r="C34" i="58"/>
  <c r="C33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G17" i="58" s="1"/>
  <c r="H17" i="58" s="1"/>
  <c r="C16" i="58"/>
  <c r="C15" i="58"/>
  <c r="E16" i="58" s="1"/>
  <c r="H4" i="58"/>
  <c r="G4" i="58"/>
  <c r="F4" i="58"/>
  <c r="E4" i="58"/>
  <c r="D4" i="58"/>
  <c r="G15" i="62"/>
  <c r="H15" i="62" s="1"/>
  <c r="E15" i="62"/>
  <c r="E17" i="61"/>
  <c r="F17" i="61" s="1"/>
  <c r="E15" i="61"/>
  <c r="E15" i="60"/>
  <c r="F15" i="60" s="1"/>
  <c r="E15" i="59"/>
  <c r="F15" i="59" s="1"/>
  <c r="F15" i="58"/>
  <c r="E15" i="58"/>
  <c r="G11" i="2"/>
  <c r="P11" i="2" s="1"/>
  <c r="P34" i="2" s="1"/>
  <c r="H11" i="2"/>
  <c r="Q11" i="2" s="1"/>
  <c r="Q34" i="2" s="1"/>
  <c r="F11" i="2"/>
  <c r="O11" i="2" s="1"/>
  <c r="O34" i="2" s="1"/>
  <c r="E11" i="2"/>
  <c r="D11" i="2"/>
  <c r="C11" i="2"/>
  <c r="C9" i="2"/>
  <c r="N11" i="2"/>
  <c r="E28" i="62" l="1"/>
  <c r="E24" i="61"/>
  <c r="E32" i="61"/>
  <c r="F32" i="61" s="1"/>
  <c r="E30" i="58"/>
  <c r="F30" i="58" s="1"/>
  <c r="J30" i="58" s="1"/>
  <c r="E19" i="59"/>
  <c r="F19" i="59" s="1"/>
  <c r="E37" i="59"/>
  <c r="F37" i="59" s="1"/>
  <c r="E22" i="59"/>
  <c r="F22" i="59" s="1"/>
  <c r="E25" i="59"/>
  <c r="F25" i="59" s="1"/>
  <c r="E32" i="59"/>
  <c r="F32" i="59" s="1"/>
  <c r="E26" i="62"/>
  <c r="F26" i="62" s="1"/>
  <c r="E27" i="62"/>
  <c r="F27" i="62" s="1"/>
  <c r="E35" i="62"/>
  <c r="F35" i="62" s="1"/>
  <c r="E36" i="62"/>
  <c r="F36" i="62" s="1"/>
  <c r="G17" i="62"/>
  <c r="H17" i="62" s="1"/>
  <c r="E24" i="60"/>
  <c r="F24" i="60" s="1"/>
  <c r="E32" i="60"/>
  <c r="F32" i="60" s="1"/>
  <c r="E22" i="61"/>
  <c r="F22" i="61" s="1"/>
  <c r="G34" i="61"/>
  <c r="H34" i="61" s="1"/>
  <c r="E31" i="61"/>
  <c r="F31" i="61" s="1"/>
  <c r="E37" i="61"/>
  <c r="F37" i="61" s="1"/>
  <c r="E28" i="58"/>
  <c r="F28" i="58" s="1"/>
  <c r="E36" i="58"/>
  <c r="F36" i="58" s="1"/>
  <c r="E34" i="62"/>
  <c r="F34" i="62" s="1"/>
  <c r="G16" i="62"/>
  <c r="H16" i="62" s="1"/>
  <c r="G19" i="61"/>
  <c r="H19" i="61" s="1"/>
  <c r="E30" i="61"/>
  <c r="F30" i="61" s="1"/>
  <c r="H15" i="60"/>
  <c r="J15" i="60" s="1"/>
  <c r="E33" i="60"/>
  <c r="F33" i="60" s="1"/>
  <c r="E30" i="60"/>
  <c r="F30" i="60" s="1"/>
  <c r="E22" i="60"/>
  <c r="F22" i="60" s="1"/>
  <c r="E34" i="60"/>
  <c r="F34" i="60" s="1"/>
  <c r="E23" i="60"/>
  <c r="F23" i="60" s="1"/>
  <c r="E26" i="59"/>
  <c r="F26" i="59" s="1"/>
  <c r="G15" i="59"/>
  <c r="E33" i="59"/>
  <c r="F33" i="59" s="1"/>
  <c r="E34" i="59"/>
  <c r="F34" i="59" s="1"/>
  <c r="G37" i="59"/>
  <c r="H37" i="59" s="1"/>
  <c r="E35" i="59"/>
  <c r="F35" i="59" s="1"/>
  <c r="E36" i="59"/>
  <c r="F36" i="59" s="1"/>
  <c r="E26" i="58"/>
  <c r="F26" i="58" s="1"/>
  <c r="F37" i="62"/>
  <c r="G19" i="58"/>
  <c r="H19" i="58" s="1"/>
  <c r="E37" i="60"/>
  <c r="G26" i="61"/>
  <c r="H26" i="61" s="1"/>
  <c r="E24" i="62"/>
  <c r="G36" i="58"/>
  <c r="H36" i="58" s="1"/>
  <c r="G32" i="58"/>
  <c r="H32" i="58" s="1"/>
  <c r="G28" i="58"/>
  <c r="H28" i="58" s="1"/>
  <c r="G24" i="58"/>
  <c r="H24" i="58" s="1"/>
  <c r="G20" i="58"/>
  <c r="H20" i="58" s="1"/>
  <c r="E19" i="58"/>
  <c r="G37" i="58"/>
  <c r="H37" i="58" s="1"/>
  <c r="G33" i="58"/>
  <c r="H33" i="58" s="1"/>
  <c r="G29" i="58"/>
  <c r="H29" i="58" s="1"/>
  <c r="G25" i="58"/>
  <c r="H25" i="58" s="1"/>
  <c r="G21" i="58"/>
  <c r="H21" i="58" s="1"/>
  <c r="E20" i="58"/>
  <c r="G34" i="58"/>
  <c r="H34" i="58" s="1"/>
  <c r="G30" i="58"/>
  <c r="H30" i="58" s="1"/>
  <c r="G26" i="58"/>
  <c r="H26" i="58" s="1"/>
  <c r="G22" i="58"/>
  <c r="H22" i="58" s="1"/>
  <c r="E21" i="58"/>
  <c r="G18" i="58"/>
  <c r="H18" i="58" s="1"/>
  <c r="E17" i="58"/>
  <c r="F16" i="58"/>
  <c r="G23" i="62"/>
  <c r="H23" i="62" s="1"/>
  <c r="E31" i="62"/>
  <c r="G16" i="58"/>
  <c r="H16" i="58" s="1"/>
  <c r="E18" i="58"/>
  <c r="E37" i="58"/>
  <c r="G32" i="59"/>
  <c r="H32" i="59" s="1"/>
  <c r="G29" i="59"/>
  <c r="H29" i="59" s="1"/>
  <c r="G30" i="60"/>
  <c r="H30" i="60" s="1"/>
  <c r="E17" i="60"/>
  <c r="E28" i="60"/>
  <c r="E35" i="61"/>
  <c r="E21" i="62"/>
  <c r="E32" i="62"/>
  <c r="G33" i="61"/>
  <c r="H33" i="61" s="1"/>
  <c r="G25" i="62"/>
  <c r="H25" i="62" s="1"/>
  <c r="F24" i="61"/>
  <c r="E31" i="58"/>
  <c r="E34" i="58"/>
  <c r="E23" i="59"/>
  <c r="E20" i="59"/>
  <c r="G22" i="59"/>
  <c r="H22" i="59" s="1"/>
  <c r="E27" i="59"/>
  <c r="E31" i="60"/>
  <c r="G27" i="60"/>
  <c r="H27" i="60" s="1"/>
  <c r="E35" i="60"/>
  <c r="G37" i="60"/>
  <c r="H37" i="60" s="1"/>
  <c r="G36" i="61"/>
  <c r="H36" i="61" s="1"/>
  <c r="G28" i="61"/>
  <c r="H28" i="61" s="1"/>
  <c r="G20" i="61"/>
  <c r="H20" i="61" s="1"/>
  <c r="E18" i="61"/>
  <c r="G37" i="61"/>
  <c r="H37" i="61" s="1"/>
  <c r="G29" i="61"/>
  <c r="H29" i="61" s="1"/>
  <c r="G21" i="61"/>
  <c r="H21" i="61" s="1"/>
  <c r="E19" i="61"/>
  <c r="G30" i="61"/>
  <c r="H30" i="61" s="1"/>
  <c r="G22" i="61"/>
  <c r="H22" i="61" s="1"/>
  <c r="E20" i="61"/>
  <c r="G31" i="61"/>
  <c r="H31" i="61" s="1"/>
  <c r="G23" i="61"/>
  <c r="H23" i="61" s="1"/>
  <c r="E21" i="61"/>
  <c r="G15" i="61"/>
  <c r="H15" i="61" s="1"/>
  <c r="G32" i="61"/>
  <c r="H32" i="61" s="1"/>
  <c r="G24" i="61"/>
  <c r="H24" i="61" s="1"/>
  <c r="G16" i="61"/>
  <c r="H16" i="61" s="1"/>
  <c r="G17" i="61"/>
  <c r="H17" i="61" s="1"/>
  <c r="E28" i="61"/>
  <c r="E25" i="61"/>
  <c r="G27" i="61"/>
  <c r="H27" i="61" s="1"/>
  <c r="F28" i="62"/>
  <c r="G31" i="62"/>
  <c r="H31" i="62" s="1"/>
  <c r="G21" i="60"/>
  <c r="H21" i="60" s="1"/>
  <c r="E23" i="62"/>
  <c r="E24" i="58"/>
  <c r="E22" i="58"/>
  <c r="G19" i="60"/>
  <c r="H19" i="60" s="1"/>
  <c r="G29" i="60"/>
  <c r="H29" i="60" s="1"/>
  <c r="G33" i="62"/>
  <c r="H33" i="62" s="1"/>
  <c r="G15" i="58"/>
  <c r="H15" i="58" s="1"/>
  <c r="E29" i="58"/>
  <c r="E32" i="58"/>
  <c r="G31" i="58"/>
  <c r="H31" i="58" s="1"/>
  <c r="E18" i="60"/>
  <c r="G20" i="60"/>
  <c r="H20" i="60" s="1"/>
  <c r="E25" i="60"/>
  <c r="E36" i="60"/>
  <c r="F15" i="61"/>
  <c r="E26" i="61"/>
  <c r="G34" i="62"/>
  <c r="H34" i="62" s="1"/>
  <c r="E25" i="62"/>
  <c r="E22" i="62"/>
  <c r="G24" i="62"/>
  <c r="H24" i="62" s="1"/>
  <c r="E29" i="62"/>
  <c r="E33" i="58"/>
  <c r="G35" i="58"/>
  <c r="H35" i="58" s="1"/>
  <c r="G31" i="59"/>
  <c r="H31" i="59" s="1"/>
  <c r="E27" i="61"/>
  <c r="E30" i="59"/>
  <c r="E27" i="60"/>
  <c r="E25" i="58"/>
  <c r="E28" i="59"/>
  <c r="G35" i="60"/>
  <c r="H35" i="60" s="1"/>
  <c r="E29" i="61"/>
  <c r="G25" i="61"/>
  <c r="H25" i="61" s="1"/>
  <c r="E36" i="61"/>
  <c r="E33" i="61"/>
  <c r="G35" i="61"/>
  <c r="H35" i="61" s="1"/>
  <c r="E19" i="60"/>
  <c r="G21" i="59"/>
  <c r="H21" i="59" s="1"/>
  <c r="E29" i="59"/>
  <c r="G36" i="60"/>
  <c r="H36" i="60" s="1"/>
  <c r="G27" i="58"/>
  <c r="H27" i="58" s="1"/>
  <c r="E23" i="58"/>
  <c r="E27" i="58"/>
  <c r="E31" i="59"/>
  <c r="G30" i="59"/>
  <c r="H30" i="59" s="1"/>
  <c r="G23" i="58"/>
  <c r="H23" i="58" s="1"/>
  <c r="E35" i="58"/>
  <c r="E24" i="59"/>
  <c r="E21" i="59"/>
  <c r="G23" i="59"/>
  <c r="H23" i="59" s="1"/>
  <c r="E29" i="60"/>
  <c r="E26" i="60"/>
  <c r="G28" i="60"/>
  <c r="H28" i="60" s="1"/>
  <c r="E16" i="61"/>
  <c r="G18" i="61"/>
  <c r="H18" i="61" s="1"/>
  <c r="E23" i="61"/>
  <c r="E34" i="61"/>
  <c r="F15" i="62"/>
  <c r="J15" i="62" s="1"/>
  <c r="E33" i="62"/>
  <c r="E30" i="62"/>
  <c r="G32" i="62"/>
  <c r="H32" i="62" s="1"/>
  <c r="E18" i="59"/>
  <c r="G20" i="59"/>
  <c r="H20" i="59" s="1"/>
  <c r="G28" i="59"/>
  <c r="H28" i="59" s="1"/>
  <c r="G36" i="59"/>
  <c r="H36" i="59" s="1"/>
  <c r="E16" i="60"/>
  <c r="G18" i="60"/>
  <c r="H18" i="60" s="1"/>
  <c r="G26" i="60"/>
  <c r="H26" i="60" s="1"/>
  <c r="G34" i="60"/>
  <c r="H34" i="60" s="1"/>
  <c r="E20" i="62"/>
  <c r="G22" i="62"/>
  <c r="H22" i="62" s="1"/>
  <c r="G30" i="62"/>
  <c r="H30" i="62" s="1"/>
  <c r="E17" i="59"/>
  <c r="G19" i="59"/>
  <c r="H19" i="59" s="1"/>
  <c r="G27" i="59"/>
  <c r="H27" i="59" s="1"/>
  <c r="G35" i="59"/>
  <c r="H35" i="59" s="1"/>
  <c r="G17" i="60"/>
  <c r="H17" i="60" s="1"/>
  <c r="G25" i="60"/>
  <c r="H25" i="60" s="1"/>
  <c r="G33" i="60"/>
  <c r="H33" i="60" s="1"/>
  <c r="E19" i="62"/>
  <c r="G21" i="62"/>
  <c r="H21" i="62" s="1"/>
  <c r="G29" i="62"/>
  <c r="H29" i="62" s="1"/>
  <c r="G37" i="62"/>
  <c r="H37" i="62" s="1"/>
  <c r="E16" i="59"/>
  <c r="G18" i="59"/>
  <c r="H18" i="59" s="1"/>
  <c r="G26" i="59"/>
  <c r="H26" i="59" s="1"/>
  <c r="G34" i="59"/>
  <c r="H34" i="59" s="1"/>
  <c r="G16" i="60"/>
  <c r="H16" i="60" s="1"/>
  <c r="G24" i="60"/>
  <c r="H24" i="60" s="1"/>
  <c r="G32" i="60"/>
  <c r="H32" i="60" s="1"/>
  <c r="E18" i="62"/>
  <c r="G20" i="62"/>
  <c r="H20" i="62" s="1"/>
  <c r="G28" i="62"/>
  <c r="H28" i="62" s="1"/>
  <c r="G36" i="62"/>
  <c r="H36" i="62" s="1"/>
  <c r="G17" i="59"/>
  <c r="H17" i="59" s="1"/>
  <c r="G25" i="59"/>
  <c r="H25" i="59" s="1"/>
  <c r="G33" i="59"/>
  <c r="E21" i="60"/>
  <c r="G23" i="60"/>
  <c r="G31" i="60"/>
  <c r="H31" i="60" s="1"/>
  <c r="E17" i="62"/>
  <c r="F17" i="62" s="1"/>
  <c r="G19" i="62"/>
  <c r="H19" i="62" s="1"/>
  <c r="G27" i="62"/>
  <c r="H27" i="62" s="1"/>
  <c r="G35" i="62"/>
  <c r="H35" i="62" s="1"/>
  <c r="G16" i="59"/>
  <c r="H16" i="59" s="1"/>
  <c r="G24" i="59"/>
  <c r="H24" i="59" s="1"/>
  <c r="E20" i="60"/>
  <c r="G22" i="60"/>
  <c r="H22" i="60" s="1"/>
  <c r="E16" i="62"/>
  <c r="G18" i="62"/>
  <c r="H18" i="62" s="1"/>
  <c r="G26" i="62"/>
  <c r="H26" i="62" s="1"/>
  <c r="G10" i="2"/>
  <c r="P10" i="2" s="1"/>
  <c r="H10" i="2"/>
  <c r="Q10" i="2" s="1"/>
  <c r="F10" i="2"/>
  <c r="O10" i="2" s="1"/>
  <c r="E10" i="2"/>
  <c r="D10" i="2"/>
  <c r="C10" i="2"/>
  <c r="G9" i="2"/>
  <c r="P9" i="2" s="1"/>
  <c r="H9" i="2"/>
  <c r="Q9" i="2" s="1"/>
  <c r="F9" i="2"/>
  <c r="O9" i="2" s="1"/>
  <c r="D9" i="2"/>
  <c r="E9" i="2"/>
  <c r="C7" i="2"/>
  <c r="C22" i="2" s="1"/>
  <c r="G8" i="2"/>
  <c r="P8" i="2" s="1"/>
  <c r="H8" i="2"/>
  <c r="Q8" i="2" s="1"/>
  <c r="F8" i="2"/>
  <c r="O8" i="2" s="1"/>
  <c r="D8" i="2"/>
  <c r="E8" i="2"/>
  <c r="C8" i="2"/>
  <c r="G7" i="2"/>
  <c r="H7" i="2"/>
  <c r="F7" i="2"/>
  <c r="D7" i="2"/>
  <c r="D22" i="2" s="1"/>
  <c r="E7" i="2"/>
  <c r="J31" i="61" l="1"/>
  <c r="J37" i="61"/>
  <c r="K10" i="2" s="1"/>
  <c r="J30" i="60"/>
  <c r="J30" i="61"/>
  <c r="K30" i="61" s="1"/>
  <c r="J22" i="61"/>
  <c r="J37" i="59"/>
  <c r="K8" i="2" s="1"/>
  <c r="J26" i="59"/>
  <c r="J27" i="62"/>
  <c r="J34" i="62"/>
  <c r="J24" i="60"/>
  <c r="J36" i="58"/>
  <c r="J26" i="58"/>
  <c r="J19" i="59"/>
  <c r="J35" i="59"/>
  <c r="J16" i="58"/>
  <c r="J37" i="62"/>
  <c r="K11" i="2" s="1"/>
  <c r="J15" i="61"/>
  <c r="J32" i="61"/>
  <c r="J24" i="61"/>
  <c r="J32" i="60"/>
  <c r="J22" i="60"/>
  <c r="J33" i="60"/>
  <c r="J22" i="59"/>
  <c r="H15" i="59"/>
  <c r="J15" i="59" s="1"/>
  <c r="F24" i="59"/>
  <c r="J24" i="59" s="1"/>
  <c r="F27" i="61"/>
  <c r="J27" i="61"/>
  <c r="F23" i="62"/>
  <c r="J23" i="62" s="1"/>
  <c r="F20" i="58"/>
  <c r="J20" i="58" s="1"/>
  <c r="K30" i="60"/>
  <c r="F36" i="61"/>
  <c r="J36" i="61" s="1"/>
  <c r="F18" i="60"/>
  <c r="J18" i="60" s="1"/>
  <c r="F28" i="60"/>
  <c r="J28" i="60" s="1"/>
  <c r="F21" i="60"/>
  <c r="J21" i="60" s="1"/>
  <c r="F16" i="60"/>
  <c r="J16" i="60" s="1"/>
  <c r="F33" i="62"/>
  <c r="J33" i="62" s="1"/>
  <c r="F26" i="60"/>
  <c r="J26" i="60" s="1"/>
  <c r="J32" i="59"/>
  <c r="J36" i="59"/>
  <c r="F26" i="61"/>
  <c r="J26" i="61" s="1"/>
  <c r="F19" i="61"/>
  <c r="J19" i="61" s="1"/>
  <c r="F20" i="59"/>
  <c r="J20" i="59" s="1"/>
  <c r="F17" i="60"/>
  <c r="J17" i="60" s="1"/>
  <c r="F18" i="58"/>
  <c r="J18" i="58" s="1"/>
  <c r="F21" i="58"/>
  <c r="J21" i="58" s="1"/>
  <c r="F23" i="58"/>
  <c r="J23" i="58" s="1"/>
  <c r="F20" i="61"/>
  <c r="J20" i="61" s="1"/>
  <c r="F17" i="58"/>
  <c r="J17" i="58" s="1"/>
  <c r="F18" i="62"/>
  <c r="J18" i="62"/>
  <c r="J17" i="62"/>
  <c r="H33" i="59"/>
  <c r="J33" i="59" s="1"/>
  <c r="F17" i="59"/>
  <c r="J17" i="59" s="1"/>
  <c r="F29" i="60"/>
  <c r="J29" i="60" s="1"/>
  <c r="J9" i="2" s="1"/>
  <c r="F29" i="61"/>
  <c r="J29" i="61" s="1"/>
  <c r="J10" i="2" s="1"/>
  <c r="F28" i="59"/>
  <c r="J28" i="59" s="1"/>
  <c r="F33" i="58"/>
  <c r="J33" i="58" s="1"/>
  <c r="J34" i="59"/>
  <c r="J28" i="62"/>
  <c r="F35" i="60"/>
  <c r="J35" i="60" s="1"/>
  <c r="F23" i="59"/>
  <c r="J23" i="59"/>
  <c r="F24" i="62"/>
  <c r="J24" i="62" s="1"/>
  <c r="F16" i="62"/>
  <c r="J16" i="62" s="1"/>
  <c r="F22" i="62"/>
  <c r="J22" i="62" s="1"/>
  <c r="F21" i="62"/>
  <c r="J21" i="62" s="1"/>
  <c r="F16" i="59"/>
  <c r="J16" i="59" s="1"/>
  <c r="F25" i="62"/>
  <c r="J25" i="62"/>
  <c r="I11" i="2" s="1"/>
  <c r="F35" i="61"/>
  <c r="J35" i="61" s="1"/>
  <c r="F19" i="62"/>
  <c r="J19" i="62" s="1"/>
  <c r="J25" i="59"/>
  <c r="I8" i="2" s="1"/>
  <c r="F31" i="59"/>
  <c r="J31" i="59" s="1"/>
  <c r="J36" i="62"/>
  <c r="F25" i="58"/>
  <c r="J25" i="58" s="1"/>
  <c r="I7" i="2" s="1"/>
  <c r="F29" i="62"/>
  <c r="J29" i="62" s="1"/>
  <c r="J11" i="2" s="1"/>
  <c r="F22" i="58"/>
  <c r="J22" i="58" s="1"/>
  <c r="F21" i="61"/>
  <c r="J21" i="61" s="1"/>
  <c r="J35" i="62"/>
  <c r="F16" i="61"/>
  <c r="J16" i="61" s="1"/>
  <c r="J17" i="61"/>
  <c r="H23" i="60"/>
  <c r="J23" i="60"/>
  <c r="F34" i="61"/>
  <c r="J34" i="61" s="1"/>
  <c r="F23" i="61"/>
  <c r="J23" i="61" s="1"/>
  <c r="J28" i="58"/>
  <c r="F29" i="59"/>
  <c r="J29" i="59" s="1"/>
  <c r="J8" i="2" s="1"/>
  <c r="F27" i="60"/>
  <c r="J27" i="60" s="1"/>
  <c r="J26" i="62"/>
  <c r="F36" i="60"/>
  <c r="J36" i="60" s="1"/>
  <c r="F32" i="58"/>
  <c r="J32" i="58" s="1"/>
  <c r="F24" i="58"/>
  <c r="J24" i="58" s="1"/>
  <c r="K24" i="61" s="1"/>
  <c r="F25" i="61"/>
  <c r="J25" i="61" s="1"/>
  <c r="I10" i="2" s="1"/>
  <c r="F31" i="60"/>
  <c r="J31" i="60" s="1"/>
  <c r="F34" i="58"/>
  <c r="J34" i="58" s="1"/>
  <c r="F31" i="62"/>
  <c r="J31" i="62" s="1"/>
  <c r="F19" i="58"/>
  <c r="J19" i="58" s="1"/>
  <c r="F37" i="60"/>
  <c r="J37" i="60" s="1"/>
  <c r="K9" i="2" s="1"/>
  <c r="F35" i="58"/>
  <c r="J35" i="58" s="1"/>
  <c r="F33" i="61"/>
  <c r="J33" i="61" s="1"/>
  <c r="F27" i="59"/>
  <c r="J27" i="59" s="1"/>
  <c r="F20" i="60"/>
  <c r="J20" i="60" s="1"/>
  <c r="F30" i="62"/>
  <c r="J30" i="62" s="1"/>
  <c r="K30" i="62" s="1"/>
  <c r="F19" i="60"/>
  <c r="J19" i="60" s="1"/>
  <c r="F37" i="58"/>
  <c r="J37" i="58" s="1"/>
  <c r="K7" i="2" s="1"/>
  <c r="F20" i="62"/>
  <c r="J20" i="62" s="1"/>
  <c r="F18" i="59"/>
  <c r="J18" i="59" s="1"/>
  <c r="F21" i="59"/>
  <c r="J21" i="59" s="1"/>
  <c r="F27" i="58"/>
  <c r="J27" i="58" s="1"/>
  <c r="F30" i="59"/>
  <c r="J30" i="59" s="1"/>
  <c r="K30" i="59" s="1"/>
  <c r="F25" i="60"/>
  <c r="J25" i="60" s="1"/>
  <c r="F29" i="58"/>
  <c r="J29" i="58" s="1"/>
  <c r="J7" i="2" s="1"/>
  <c r="J34" i="60"/>
  <c r="F28" i="61"/>
  <c r="J28" i="61" s="1"/>
  <c r="F18" i="61"/>
  <c r="J18" i="61" s="1"/>
  <c r="F31" i="58"/>
  <c r="J31" i="58" s="1"/>
  <c r="K31" i="61" s="1"/>
  <c r="F32" i="62"/>
  <c r="J32" i="62" s="1"/>
  <c r="J15" i="58"/>
  <c r="O7" i="2"/>
  <c r="F22" i="2"/>
  <c r="O22" i="2" s="1"/>
  <c r="O45" i="2" s="1"/>
  <c r="P7" i="2"/>
  <c r="G22" i="2"/>
  <c r="P22" i="2" s="1"/>
  <c r="P45" i="2" s="1"/>
  <c r="E29" i="2"/>
  <c r="E22" i="2"/>
  <c r="H29" i="2"/>
  <c r="H22" i="2"/>
  <c r="Q22" i="2" s="1"/>
  <c r="Q45" i="2" s="1"/>
  <c r="Q7" i="2"/>
  <c r="K21" i="2" l="1"/>
  <c r="K35" i="59"/>
  <c r="K27" i="62"/>
  <c r="K19" i="59"/>
  <c r="K26" i="59"/>
  <c r="K34" i="62"/>
  <c r="K26" i="60"/>
  <c r="K36" i="60"/>
  <c r="K26" i="62"/>
  <c r="K36" i="62"/>
  <c r="K16" i="59"/>
  <c r="K18" i="61"/>
  <c r="K16" i="61"/>
  <c r="K36" i="59"/>
  <c r="K36" i="61"/>
  <c r="K16" i="60"/>
  <c r="K16" i="62"/>
  <c r="K26" i="61"/>
  <c r="K21" i="62"/>
  <c r="J22" i="2"/>
  <c r="J21" i="2"/>
  <c r="I22" i="2"/>
  <c r="K22" i="2"/>
  <c r="K18" i="59"/>
  <c r="K25" i="60"/>
  <c r="I9" i="2"/>
  <c r="K33" i="60"/>
  <c r="K22" i="59"/>
  <c r="K32" i="60"/>
  <c r="K37" i="59"/>
  <c r="K37" i="61"/>
  <c r="K17" i="59"/>
  <c r="K17" i="61"/>
  <c r="K31" i="62"/>
  <c r="K19" i="60"/>
  <c r="K22" i="62"/>
  <c r="K33" i="62"/>
  <c r="K20" i="60"/>
  <c r="K20" i="62"/>
  <c r="K19" i="62"/>
  <c r="K37" i="60"/>
  <c r="K27" i="60"/>
  <c r="K24" i="60"/>
  <c r="K33" i="59"/>
  <c r="K21" i="60"/>
  <c r="K24" i="62"/>
  <c r="K28" i="59"/>
  <c r="K28" i="60"/>
  <c r="K27" i="61"/>
  <c r="K31" i="60"/>
  <c r="K24" i="59"/>
  <c r="K28" i="61"/>
  <c r="K29" i="62"/>
  <c r="K23" i="62"/>
  <c r="K35" i="60"/>
  <c r="K15" i="60"/>
  <c r="K15" i="59"/>
  <c r="K20" i="61"/>
  <c r="K34" i="60"/>
  <c r="K37" i="62"/>
  <c r="K22" i="60"/>
  <c r="K23" i="61"/>
  <c r="K29" i="61"/>
  <c r="K22" i="61"/>
  <c r="K35" i="62"/>
  <c r="K17" i="62"/>
  <c r="K23" i="59"/>
  <c r="K17" i="60"/>
  <c r="K25" i="61"/>
  <c r="K34" i="61"/>
  <c r="K21" i="61"/>
  <c r="K25" i="62"/>
  <c r="K28" i="62"/>
  <c r="K18" i="62"/>
  <c r="K20" i="59"/>
  <c r="K27" i="59"/>
  <c r="K35" i="61"/>
  <c r="K21" i="59"/>
  <c r="K23" i="60"/>
  <c r="K31" i="59"/>
  <c r="K34" i="59"/>
  <c r="K29" i="60"/>
  <c r="K19" i="61"/>
  <c r="K15" i="61"/>
  <c r="K29" i="59"/>
  <c r="K25" i="59"/>
  <c r="K32" i="61"/>
  <c r="K32" i="62"/>
  <c r="K32" i="59"/>
  <c r="K33" i="61"/>
  <c r="K18" i="60"/>
  <c r="K15" i="62"/>
  <c r="D11" i="1"/>
  <c r="B20" i="2"/>
  <c r="B21" i="2"/>
  <c r="B23" i="2"/>
  <c r="B24" i="2"/>
  <c r="B25" i="2"/>
  <c r="B26" i="2"/>
  <c r="B27" i="2"/>
  <c r="C19" i="1" l="1"/>
  <c r="C21" i="1"/>
  <c r="F32" i="56" l="1"/>
  <c r="J9" i="6" l="1"/>
  <c r="B10" i="7" s="1"/>
  <c r="J5" i="6"/>
  <c r="E18" i="7" l="1"/>
  <c r="D18" i="7"/>
  <c r="C18" i="7"/>
  <c r="C14" i="7"/>
  <c r="E11" i="5"/>
  <c r="C20" i="1"/>
  <c r="D48" i="56" l="1"/>
  <c r="D50" i="56" s="1"/>
  <c r="H16" i="2" l="1"/>
  <c r="G16" i="2"/>
  <c r="F16" i="2"/>
  <c r="O16" i="2" s="1"/>
  <c r="E12" i="2"/>
  <c r="L4" i="56" l="1"/>
  <c r="L43" i="56" s="1"/>
  <c r="K4" i="56"/>
  <c r="K43" i="56" s="1"/>
  <c r="J4" i="56"/>
  <c r="J43" i="56" s="1"/>
  <c r="I4" i="56"/>
  <c r="I43" i="56" s="1"/>
  <c r="H4" i="56"/>
  <c r="H43" i="56" s="1"/>
  <c r="G4" i="56"/>
  <c r="G43" i="56" s="1"/>
  <c r="F4" i="56"/>
  <c r="F43" i="56" s="1"/>
  <c r="E4" i="56"/>
  <c r="E43" i="56" s="1"/>
  <c r="D4" i="56"/>
  <c r="D43" i="56" s="1"/>
  <c r="C4" i="56"/>
  <c r="L32" i="56" l="1"/>
  <c r="L31" i="56" l="1"/>
  <c r="L35" i="56"/>
  <c r="L34" i="56"/>
  <c r="L33" i="56"/>
  <c r="F12" i="2" l="1"/>
  <c r="O12" i="2" s="1"/>
  <c r="P12" i="2"/>
  <c r="P15" i="2"/>
  <c r="P16" i="2"/>
  <c r="Q16" i="2"/>
  <c r="F15" i="2"/>
  <c r="O15" i="2" s="1"/>
  <c r="H11" i="5"/>
  <c r="G11" i="5"/>
  <c r="S12" i="2"/>
  <c r="S13" i="2"/>
  <c r="S14" i="2"/>
  <c r="S15" i="2"/>
  <c r="S16" i="2"/>
  <c r="N12" i="2"/>
  <c r="N35" i="2" s="1"/>
  <c r="N46" i="2" s="1"/>
  <c r="N13" i="2"/>
  <c r="N24" i="2" s="1"/>
  <c r="N14" i="2"/>
  <c r="N25" i="2" s="1"/>
  <c r="N15" i="2"/>
  <c r="N38" i="2" s="1"/>
  <c r="N49" i="2" s="1"/>
  <c r="N16" i="2"/>
  <c r="N27" i="2" s="1"/>
  <c r="E13" i="2"/>
  <c r="E14" i="2"/>
  <c r="E15" i="2"/>
  <c r="E16" i="2"/>
  <c r="D12" i="2"/>
  <c r="D13" i="2"/>
  <c r="D14" i="2"/>
  <c r="D15" i="2"/>
  <c r="D16" i="2"/>
  <c r="C16" i="2"/>
  <c r="C15" i="2"/>
  <c r="C14" i="2"/>
  <c r="C13" i="2"/>
  <c r="C12" i="2"/>
  <c r="G15" i="2" l="1"/>
  <c r="G12" i="2"/>
  <c r="G14" i="2"/>
  <c r="Q14" i="2"/>
  <c r="P13" i="2"/>
  <c r="H13" i="2"/>
  <c r="F13" i="2"/>
  <c r="O13" i="2" s="1"/>
  <c r="Q12" i="2"/>
  <c r="H12" i="2"/>
  <c r="F14" i="2"/>
  <c r="O14" i="2" s="1"/>
  <c r="G13" i="2"/>
  <c r="P14" i="2"/>
  <c r="H14" i="2"/>
  <c r="Q13" i="2"/>
  <c r="N37" i="2"/>
  <c r="N48" i="2" s="1"/>
  <c r="N36" i="2"/>
  <c r="N47" i="2" s="1"/>
  <c r="N23" i="2"/>
  <c r="N39" i="2"/>
  <c r="N50" i="2" s="1"/>
  <c r="N26" i="2"/>
  <c r="Q15" i="2" l="1"/>
  <c r="H15" i="2"/>
  <c r="C21" i="2" l="1"/>
  <c r="C19" i="2"/>
  <c r="C25" i="2" l="1"/>
  <c r="C26" i="2"/>
  <c r="C23" i="2"/>
  <c r="C24" i="2"/>
  <c r="D23" i="2"/>
  <c r="D24" i="2"/>
  <c r="D25" i="2"/>
  <c r="D26" i="2"/>
  <c r="E23" i="2"/>
  <c r="E24" i="2"/>
  <c r="E26" i="2"/>
  <c r="E25" i="2"/>
  <c r="S11" i="2" l="1"/>
  <c r="S10" i="2"/>
  <c r="S9" i="2"/>
  <c r="S8" i="2"/>
  <c r="S7" i="2"/>
  <c r="N10" i="2"/>
  <c r="N21" i="2" s="1"/>
  <c r="N9" i="2"/>
  <c r="N32" i="2" s="1"/>
  <c r="N43" i="2" s="1"/>
  <c r="N8" i="2"/>
  <c r="N31" i="2" s="1"/>
  <c r="N42" i="2" s="1"/>
  <c r="N7" i="2"/>
  <c r="N30" i="2" s="1"/>
  <c r="B19" i="2"/>
  <c r="P37" i="2" l="1"/>
  <c r="P36" i="2"/>
  <c r="P39" i="2"/>
  <c r="P38" i="2"/>
  <c r="P35" i="2"/>
  <c r="Q37" i="2"/>
  <c r="Q39" i="2"/>
  <c r="Q38" i="2"/>
  <c r="Q36" i="2"/>
  <c r="Q35" i="2"/>
  <c r="O37" i="2"/>
  <c r="O36" i="2"/>
  <c r="O35" i="2"/>
  <c r="O39" i="2"/>
  <c r="O38" i="2"/>
  <c r="N33" i="2"/>
  <c r="N44" i="2" s="1"/>
  <c r="N19" i="2"/>
  <c r="N20" i="2"/>
  <c r="O30" i="2"/>
  <c r="C20" i="2"/>
  <c r="E19" i="2"/>
  <c r="D19" i="2"/>
  <c r="E20" i="2"/>
  <c r="F23" i="2" l="1"/>
  <c r="O23" i="2" s="1"/>
  <c r="O46" i="2" s="1"/>
  <c r="P33" i="2"/>
  <c r="Q33" i="2"/>
  <c r="Q32" i="2"/>
  <c r="P32" i="2"/>
  <c r="Q31" i="2"/>
  <c r="P31" i="2"/>
  <c r="P30" i="2"/>
  <c r="G23" i="2"/>
  <c r="P23" i="2" s="1"/>
  <c r="P46" i="2" s="1"/>
  <c r="Q30" i="2"/>
  <c r="H26" i="2"/>
  <c r="Q26" i="2" s="1"/>
  <c r="Q49" i="2" s="1"/>
  <c r="Q27" i="2"/>
  <c r="Q50" i="2" s="1"/>
  <c r="O27" i="2"/>
  <c r="O50" i="2" s="1"/>
  <c r="P27" i="2"/>
  <c r="P50" i="2" s="1"/>
  <c r="O31" i="2"/>
  <c r="O32" i="2"/>
  <c r="O33" i="2"/>
  <c r="E21" i="2"/>
  <c r="D20" i="2"/>
  <c r="G20" i="2" l="1"/>
  <c r="P20" i="2" s="1"/>
  <c r="P43" i="2" s="1"/>
  <c r="G21" i="2"/>
  <c r="F21" i="2"/>
  <c r="O21" i="2" s="1"/>
  <c r="O44" i="2" s="1"/>
  <c r="F19" i="2"/>
  <c r="G19" i="2"/>
  <c r="P19" i="2" s="1"/>
  <c r="P42" i="2" s="1"/>
  <c r="H21" i="2"/>
  <c r="F20" i="2"/>
  <c r="H20" i="2"/>
  <c r="Q20" i="2" s="1"/>
  <c r="Q43" i="2" s="1"/>
  <c r="H19" i="2"/>
  <c r="Q19" i="2" s="1"/>
  <c r="Q42" i="2" s="1"/>
  <c r="F25" i="2"/>
  <c r="O25" i="2" s="1"/>
  <c r="O48" i="2" s="1"/>
  <c r="F24" i="2"/>
  <c r="O24" i="2" s="1"/>
  <c r="O47" i="2" s="1"/>
  <c r="F26" i="2"/>
  <c r="O26" i="2" s="1"/>
  <c r="O49" i="2" s="1"/>
  <c r="H24" i="2"/>
  <c r="Q24" i="2" s="1"/>
  <c r="Q47" i="2" s="1"/>
  <c r="G26" i="2"/>
  <c r="P26" i="2" s="1"/>
  <c r="P49" i="2" s="1"/>
  <c r="G24" i="2"/>
  <c r="P24" i="2" s="1"/>
  <c r="P47" i="2" s="1"/>
  <c r="G25" i="2"/>
  <c r="P25" i="2" s="1"/>
  <c r="P48" i="2" s="1"/>
  <c r="H25" i="2"/>
  <c r="Q25" i="2" s="1"/>
  <c r="Q48" i="2" s="1"/>
  <c r="H23" i="2"/>
  <c r="Q23" i="2" s="1"/>
  <c r="Q46" i="2" s="1"/>
  <c r="D21" i="2"/>
  <c r="Q21" i="2" l="1"/>
  <c r="Q44" i="2" s="1"/>
  <c r="P21" i="2"/>
  <c r="P44" i="2" s="1"/>
  <c r="O20" i="2"/>
  <c r="O43" i="2" s="1"/>
  <c r="O19" i="2"/>
  <c r="O42" i="2" s="1"/>
  <c r="K12" i="2"/>
  <c r="J12" i="2"/>
  <c r="J15" i="2"/>
  <c r="I15" i="2"/>
  <c r="J14" i="2"/>
  <c r="I13" i="2"/>
  <c r="I12" i="2"/>
  <c r="K16" i="2"/>
  <c r="J13" i="2"/>
  <c r="K14" i="2"/>
  <c r="K13" i="2"/>
  <c r="I14" i="2"/>
  <c r="I16" i="2"/>
  <c r="J16" i="2"/>
  <c r="K15" i="2"/>
  <c r="K29" i="2" l="1"/>
  <c r="J26" i="2"/>
  <c r="J25" i="2"/>
  <c r="J23" i="2"/>
  <c r="J24" i="2"/>
  <c r="I23" i="2"/>
  <c r="I24" i="2"/>
  <c r="I26" i="2"/>
  <c r="I25" i="2"/>
  <c r="J20" i="2"/>
  <c r="J19" i="2"/>
  <c r="I19" i="2"/>
  <c r="I21" i="2"/>
  <c r="I20" i="2"/>
  <c r="K19" i="2" l="1"/>
  <c r="K23" i="2"/>
  <c r="K20" i="2"/>
  <c r="K25" i="2"/>
  <c r="K26" i="2"/>
  <c r="K24" i="2"/>
  <c r="K18" i="7"/>
  <c r="K14" i="7"/>
  <c r="K17" i="7"/>
  <c r="J8" i="6"/>
  <c r="J7" i="6"/>
  <c r="K16" i="7"/>
  <c r="K15" i="7"/>
  <c r="J6" i="6"/>
  <c r="F15" i="7" l="1"/>
  <c r="G45" i="56" s="1"/>
  <c r="D17" i="7"/>
  <c r="E47" i="56" s="1"/>
  <c r="G18" i="7"/>
  <c r="H48" i="56" s="1"/>
  <c r="G16" i="7"/>
  <c r="H46" i="56" s="1"/>
  <c r="I18" i="7"/>
  <c r="J48" i="56" s="1"/>
  <c r="L44" i="56"/>
  <c r="I15" i="7"/>
  <c r="J45" i="56" s="1"/>
  <c r="H16" i="7"/>
  <c r="I46" i="56" s="1"/>
  <c r="D44" i="56"/>
  <c r="I16" i="7"/>
  <c r="J46" i="56" s="1"/>
  <c r="C15" i="7"/>
  <c r="D45" i="56" s="1"/>
  <c r="F16" i="7"/>
  <c r="G46" i="56" s="1"/>
  <c r="H18" i="7"/>
  <c r="I48" i="56" s="1"/>
  <c r="F48" i="56"/>
  <c r="H14" i="7"/>
  <c r="I44" i="56" s="1"/>
  <c r="I14" i="7"/>
  <c r="J44" i="56" s="1"/>
  <c r="H15" i="7"/>
  <c r="I45" i="56" s="1"/>
  <c r="L47" i="56"/>
  <c r="F18" i="7"/>
  <c r="G48" i="56" s="1"/>
  <c r="L46" i="56"/>
  <c r="J18" i="7"/>
  <c r="K48" i="56" s="1"/>
  <c r="K52" i="56" s="1"/>
  <c r="B11" i="4"/>
  <c r="B12" i="4" s="1"/>
  <c r="J17" i="7"/>
  <c r="K47" i="56" s="1"/>
  <c r="G17" i="7"/>
  <c r="H47" i="56" s="1"/>
  <c r="E17" i="7"/>
  <c r="F47" i="56" s="1"/>
  <c r="J14" i="7"/>
  <c r="K44" i="56" s="1"/>
  <c r="L45" i="56"/>
  <c r="J15" i="7"/>
  <c r="K45" i="56" s="1"/>
  <c r="H17" i="7"/>
  <c r="I47" i="56" s="1"/>
  <c r="D14" i="7"/>
  <c r="E44" i="56" s="1"/>
  <c r="E48" i="56"/>
  <c r="E52" i="56" s="1"/>
  <c r="E14" i="7"/>
  <c r="F44" i="56" s="1"/>
  <c r="F17" i="7"/>
  <c r="G47" i="56" s="1"/>
  <c r="C17" i="7"/>
  <c r="D47" i="56" s="1"/>
  <c r="G14" i="7"/>
  <c r="H44" i="56" s="1"/>
  <c r="E16" i="7"/>
  <c r="F46" i="56" s="1"/>
  <c r="G15" i="7"/>
  <c r="H45" i="56" s="1"/>
  <c r="J16" i="7"/>
  <c r="K46" i="56" s="1"/>
  <c r="I17" i="7"/>
  <c r="J47" i="56" s="1"/>
  <c r="D15" i="7"/>
  <c r="E45" i="56" s="1"/>
  <c r="C16" i="7"/>
  <c r="D46" i="56" s="1"/>
  <c r="F14" i="7"/>
  <c r="G44" i="56" s="1"/>
  <c r="E15" i="7"/>
  <c r="F45" i="56" s="1"/>
  <c r="D16" i="7"/>
  <c r="E46" i="56" s="1"/>
  <c r="L48" i="56"/>
  <c r="F52" i="56" l="1"/>
  <c r="F50" i="56"/>
  <c r="L50" i="56"/>
  <c r="L52" i="56"/>
  <c r="I50" i="56"/>
  <c r="I52" i="56"/>
  <c r="J50" i="56"/>
  <c r="J52" i="56"/>
  <c r="H50" i="56"/>
  <c r="H52" i="56"/>
  <c r="G50" i="56"/>
  <c r="G52" i="56"/>
  <c r="D52" i="56"/>
  <c r="N7" i="4"/>
  <c r="N10" i="4" s="1"/>
  <c r="I11" i="5"/>
  <c r="N8" i="4"/>
  <c r="K50" i="56"/>
  <c r="E50" i="56"/>
  <c r="N12" i="4"/>
  <c r="N13" i="4" s="1"/>
  <c r="B11" i="5"/>
  <c r="B7" i="4"/>
  <c r="B9" i="4" s="1"/>
  <c r="B8" i="4" l="1"/>
  <c r="N9" i="4"/>
  <c r="D11" i="5"/>
  <c r="D7" i="4"/>
  <c r="D11" i="4"/>
  <c r="D12" i="4" s="1"/>
  <c r="H7" i="4"/>
  <c r="H11" i="4"/>
  <c r="H12" i="4" s="1"/>
  <c r="Q8" i="4"/>
  <c r="Q7" i="4"/>
  <c r="Q12" i="4"/>
  <c r="Q13" i="4" s="1"/>
  <c r="F11" i="5"/>
  <c r="F7" i="4"/>
  <c r="F11" i="4"/>
  <c r="F12" i="4" s="1"/>
  <c r="I7" i="4"/>
  <c r="I11" i="4"/>
  <c r="I12" i="4" s="1"/>
  <c r="L57" i="5"/>
  <c r="L43" i="5"/>
  <c r="L48" i="5"/>
  <c r="L53" i="5"/>
  <c r="L52" i="5"/>
  <c r="L35" i="5"/>
  <c r="L34" i="5"/>
  <c r="Y33" i="5"/>
  <c r="L38" i="5"/>
  <c r="L51" i="5"/>
  <c r="L42" i="5"/>
  <c r="L39" i="5"/>
  <c r="X33" i="5"/>
  <c r="L56" i="5"/>
  <c r="L41" i="5"/>
  <c r="L46" i="5"/>
  <c r="L28" i="5"/>
  <c r="L50" i="5"/>
  <c r="L55" i="5"/>
  <c r="L11" i="5"/>
  <c r="L47" i="5"/>
  <c r="U33" i="5"/>
  <c r="L49" i="5"/>
  <c r="L54" i="5"/>
  <c r="L40" i="5"/>
  <c r="L45" i="5"/>
  <c r="L36" i="5"/>
  <c r="L58" i="5"/>
  <c r="L37" i="5"/>
  <c r="L44" i="5"/>
  <c r="Q33" i="5"/>
  <c r="O33" i="5"/>
  <c r="R33" i="5"/>
  <c r="S33" i="5"/>
  <c r="P33" i="5"/>
  <c r="N33" i="5"/>
  <c r="T33" i="5"/>
  <c r="M33" i="5"/>
  <c r="R7" i="4"/>
  <c r="R8" i="4"/>
  <c r="R12" i="4"/>
  <c r="R13" i="4" s="1"/>
  <c r="V7" i="4"/>
  <c r="V8" i="4"/>
  <c r="V12" i="4"/>
  <c r="V13" i="4" s="1"/>
  <c r="C7" i="4"/>
  <c r="C11" i="5"/>
  <c r="C11" i="4"/>
  <c r="C12" i="4" s="1"/>
  <c r="G7" i="4"/>
  <c r="G11" i="4"/>
  <c r="G12" i="4" s="1"/>
  <c r="W7" i="4"/>
  <c r="W8" i="4"/>
  <c r="W12" i="4"/>
  <c r="W13" i="4" s="1"/>
  <c r="U7" i="4"/>
  <c r="U8" i="4"/>
  <c r="U12" i="4"/>
  <c r="U13" i="4" s="1"/>
  <c r="J7" i="4"/>
  <c r="J11" i="4"/>
  <c r="J12" i="4" s="1"/>
  <c r="E7" i="4"/>
  <c r="E11" i="4"/>
  <c r="E12" i="4" s="1"/>
  <c r="K11" i="5"/>
  <c r="P7" i="4"/>
  <c r="P8" i="4"/>
  <c r="P12" i="4"/>
  <c r="P13" i="4" s="1"/>
  <c r="K7" i="4"/>
  <c r="K11" i="4"/>
  <c r="K12" i="4" s="1"/>
  <c r="T7" i="4"/>
  <c r="T8" i="4"/>
  <c r="T12" i="4"/>
  <c r="T13" i="4" s="1"/>
  <c r="J11" i="5"/>
  <c r="O7" i="4"/>
  <c r="O8" i="4"/>
  <c r="O12" i="4"/>
  <c r="O13" i="4" s="1"/>
  <c r="S8" i="4"/>
  <c r="S7" i="4"/>
  <c r="S12" i="4"/>
  <c r="S13" i="4" s="1"/>
  <c r="J31" i="56" l="1"/>
  <c r="I32" i="56"/>
  <c r="H32" i="56"/>
  <c r="K32" i="56"/>
  <c r="H31" i="56"/>
  <c r="I31" i="56"/>
  <c r="J32" i="56"/>
  <c r="K31" i="56"/>
  <c r="E31" i="56" l="1"/>
  <c r="D31" i="56"/>
  <c r="E32" i="56"/>
  <c r="D32" i="56"/>
  <c r="G32" i="56"/>
  <c r="F31" i="56"/>
  <c r="C32" i="56"/>
  <c r="G31" i="56"/>
  <c r="C31" i="56" l="1"/>
  <c r="E33" i="56" l="1"/>
  <c r="E34" i="56"/>
  <c r="D33" i="56"/>
  <c r="K33" i="56" l="1"/>
  <c r="I33" i="56"/>
  <c r="D34" i="56" l="1"/>
  <c r="J33" i="56"/>
  <c r="H33" i="56"/>
  <c r="E35" i="56"/>
  <c r="D35" i="56"/>
  <c r="I34" i="56" l="1"/>
  <c r="K34" i="56"/>
  <c r="H34" i="56"/>
  <c r="H35" i="56" l="1"/>
  <c r="J34" i="56"/>
  <c r="I35" i="56"/>
  <c r="J35" i="56"/>
  <c r="K35" i="56" l="1"/>
  <c r="F33" i="56"/>
  <c r="G33" i="56"/>
  <c r="C33" i="56" l="1"/>
  <c r="F34" i="56" l="1"/>
  <c r="G34" i="56"/>
  <c r="C34" i="56" l="1"/>
  <c r="F35" i="56"/>
  <c r="G35" i="56"/>
  <c r="C35" i="5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Stilson, Drew</author>
  </authors>
  <commentList>
    <comment ref="C2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Stilson, Drew:</t>
        </r>
        <r>
          <rPr>
            <sz val="9"/>
            <color indexed="81"/>
            <rFont val="Tahoma"/>
            <family val="2"/>
          </rPr>
          <t xml:space="preserve">
zeroed out since we are not running for alt 10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469F752-E738-43AD-8E92-1C7C5D938ED8}" name="CO2OUT_Alt 0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" xr16:uid="{741FFD06-1B96-4025-B416-9ABE5E0855FC}" name="CO2OUT_Alt 01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" xr16:uid="{71B9F765-8C32-4215-B319-C90F493D6B06}" name="CO2OUT_Alt 01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4" xr16:uid="{2F86408E-0C25-4837-BBC1-D51ED954D599}" name="CO2OUT_Alt 01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5" xr16:uid="{B9D3E9E3-D986-4797-9CBC-BCF6C64166BF}" name="CO2OUT_Alt 01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6" xr16:uid="{6B789649-1B15-4995-B616-3A8E33378AF2}" name="CO2OUT_Alt 01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7" xr16:uid="{469FF6FA-F4E4-4F24-81F5-E7E140C419C0}" name="CO2OUT_Alt 01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8" xr16:uid="{57942BA9-9D78-4997-A916-5D6CFDB73EEA}" name="CO2OUT_Alt 015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9" xr16:uid="{1C7334CD-3C72-4FDA-BE60-9F4EAED459CC}" name="CO2OUT_Alt 016" type="6" refreshedVersion="7" background="1" saveData="1">
    <textPr prompt="0" codePage="437" sourceFile="D: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0" xr16:uid="{7BEA1DFE-F1DF-4190-9A45-16F5B849A4F7}" name="CO2OUT_Alt 01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1" xr16:uid="{0CA6DB1E-E2E8-4511-9BD9-3F646323092D}" name="CO2OUT_Alt 01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2" xr16:uid="{123E3D26-5B31-4AAE-97D4-5B15A84B21E1}" name="CO2OUT_Alt 01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3" xr16:uid="{9133E3D1-287E-4A70-851B-31082A449A9B}" name="CO2OUT_Alt 02" type="6" refreshedVersion="6" background="1" saveData="1">
    <textPr prompt="0" codePage="437" sourceFile="C:\Users\53110\Desktop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14" xr16:uid="{122ECF90-569D-4A69-8D21-7F71AD46FBBB}" name="CO2OUT_Alt 02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5" xr16:uid="{1C2B293B-3A6D-4A38-9F90-4D175E011077}" name="CO2OUT_Alt 02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6" xr16:uid="{2AFCC563-7D98-403A-92D1-6A349AC25727}" name="CO2OUT_Alt 02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7" xr16:uid="{58D9915E-FDEC-411C-A52F-2AA8E221C2AB}" name="CO2OUT_Alt 02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8" xr16:uid="{952A91DE-FCDB-4DEA-B16C-183E3394BEFD}" name="CO2OUT_Alt 02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9" xr16:uid="{776091FC-0B5C-4F15-BE99-BF7AFC4ABAD2}" name="CO2OUT_Alt 025" type="6" refreshedVersion="7" background="1" saveData="1">
    <textPr prompt="0" codePage="437" sourceFile="C:\Users\51935\Downloads\SS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0" xr16:uid="{2FE7C4E0-CE6F-4596-B461-99E463C26F6F}" name="CO2OUT_Alt 026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1" xr16:uid="{2A53E065-B710-437F-9779-E17B0374BF3C}" name="CO2OUT_Alt 027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2" xr16:uid="{97DF7B91-ABBE-423D-A3A6-A06F50131622}" name="CO2OUT_Alt 028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3" xr16:uid="{9C81F6A5-E564-4B6E-913C-885370457C37}" name="CO2OUT_Alt 0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4" xr16:uid="{FB72FFEB-92A8-43B3-B9CD-6DFDE3445E89}" name="CO2OUT_Alt 04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5" xr16:uid="{0C61C442-EAE0-4CF2-B149-10877165F47C}" name="CO2OUT_Alt 05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6" xr16:uid="{C40BE17A-68AE-4834-89E3-3CD51E946993}" name="CO2OUT_Alt 06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7" xr16:uid="{7E479217-EE64-461B-86CB-D3FC49275089}" name="CO2OUT_Alt 0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8" xr16:uid="{98F17A34-9FD8-415B-835D-1F9C47A558C0}" name="CO2OUT_Alt 0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9" xr16:uid="{675B30AF-1B75-4B52-83D1-44C35EA2F243}" name="CO2OUT_Alt 0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0" xr16:uid="{00000000-0015-0000-FFFF-FFFF00000000}" name="CO2OUT_Alt 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1" xr16:uid="{00000000-0015-0000-FFFF-FFFF01000000}" name="CO2OUT_Alt 1 No Action Flat Baseline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2" xr16:uid="{00000000-0015-0000-FFFF-FFFF02000000}" name="CO2OUT_Alt 1 No Action Flat Baseline1" type="6" refreshedVersion="5" background="1" saveData="1">
    <textPr prompt="0" codePage="437" sourceFile="C:\Users\32691\Documents\MDHD\Magicc6\MAGICC6_4Download\Output\GCAM Reference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3" xr16:uid="{00000000-0015-0000-FFFF-FFFF04000000}" name="CO2OUT_Alt 1 No Action Flat Baseline2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4" xr16:uid="{00000000-0015-0000-FFFF-FFFF17000000}" name="CO2OUT_Alt 11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35" xr16:uid="{00000000-0015-0000-FFFF-FFFF18000000}" name="CO2OUT_Alt 110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6" xr16:uid="{00000000-0015-0000-FFFF-FFFF19000000}" name="CO2OUT_Alt 11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7" xr16:uid="{00000000-0015-0000-FFFF-FFFF1A000000}" name="CO2OUT_Alt 1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8" xr16:uid="{00000000-0015-0000-FFFF-FFFF1B000000}" name="CO2OUT_Alt 1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9" xr16:uid="{00000000-0015-0000-FFFF-FFFF1C000000}" name="CO2OUT_Alt 114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0" xr16:uid="{00000000-0015-0000-FFFF-FFFF1D000000}" name="CO2OUT_Alt 115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1" xr16:uid="{B3255AB8-2A45-46FB-8816-2A447BB2288D}" name="CO2OUT_Alt 116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2" xr16:uid="{FB83E75B-4561-4215-AFC8-B4C0E7B58164}" name="CO2OUT_Alt 117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3" xr16:uid="{8791B5A2-8460-46B9-8A11-27A3E72F09E2}" name="CO2OUT_Alt 118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4" xr16:uid="{BBD07B73-CDC6-4FF9-9657-7C85E5BB5E52}" name="CO2OUT_Alt 119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5" xr16:uid="{00000000-0015-0000-FFFF-FFFF1E000000}" name="CO2OUT_Alt 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6" xr16:uid="{16FD8D4F-12BD-4F3F-80A3-73AEDC45C909}" name="CO2OUT_Alt 120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7" xr16:uid="{437A17D6-A07A-411C-BEAC-04338B177F67}" name="CO2OUT_Alt 12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8" xr16:uid="{3F0FB1A4-628E-4BF8-BC36-5813B0637FC9}" name="CO2OUT_Alt 122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9" xr16:uid="{A09ED402-4C14-4586-974D-7C43EACE9995}" name="CO2OUT_Alt 122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0" xr16:uid="{BDC2F79A-5BB4-404D-B671-767ABC4D01CC}" name="CO2OUT_Alt 123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1" xr16:uid="{20516C25-961A-4B4F-8691-8F5854B478F1}" name="CO2OUT_Alt 123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2" xr16:uid="{FC9A0148-DA96-44F0-B9CF-1DC150EB220F}" name="CO2OUT_Alt 124" type="6" refreshedVersion="6" background="1" saveData="1">
    <textPr prompt="0" codePage="437" sourceFile="C:\Users\53110\Desktop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3" xr16:uid="{6B2FDA49-0D82-4F3E-ABC9-D42FB5CA2655}" name="CO2OUT_Alt 1241" type="6" refreshedVersion="6" background="1" saveData="1">
    <textPr prompt="0" codePage="437" sourceFile="C:\Users\53110\Desktop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4" xr16:uid="{38ED34C9-D64E-4EF8-BBD7-8D6D2CDBC4A1}" name="CO2OUT_Alt 125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5" xr16:uid="{8C16522F-34DC-4DE3-BF90-0BCED833E270}" name="CO2OUT_Alt 1251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6" xr16:uid="{E646B088-D6C9-4603-9366-7397CAD79E11}" name="CO2OUT_Alt 126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7" xr16:uid="{609B677E-92C9-4AE2-A1EE-89507AA3E0E1}" name="CO2OUT_Alt 1261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8" xr16:uid="{599A6D7C-41A0-4607-9E9D-31B1B3CCD7FE}" name="CO2OUT_Alt 127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9" xr16:uid="{FE88D762-1F86-45DC-952C-B22A4DBD3659}" name="CO2OUT_Alt 1271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60" xr16:uid="{C15D0D28-E031-42C9-9301-78F086581A86}" name="CO2OUT_Alt 12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1" xr16:uid="{7FE29573-12C6-4792-9459-F8448EB563E1}" name="CO2OUT_Alt 128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2" xr16:uid="{626530CA-B709-48CD-9F07-21F332A099C0}" name="CO2OUT_Alt 12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3" xr16:uid="{0BCA7041-2713-4F7A-82BD-C590E8E5096D}" name="CO2OUT_Alt 129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4" xr16:uid="{00000000-0015-0000-FFFF-FFFF1F000000}" name="CO2OUT_Alt 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5" xr16:uid="{FB5890ED-3739-4811-BAFF-1ECFBB269BBE}" name="CO2OUT_Alt 13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6" xr16:uid="{D8DB2DEA-79E1-41A0-A09A-D180C0DDACC9}" name="CO2OUT_Alt 130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7" xr16:uid="{A7B88EA0-51DE-4754-9DA6-47454D846CB8}" name="CO2OUT_Alt 1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8" xr16:uid="{857EAF0D-0633-410A-86D0-9C66E90E6FC7}" name="CO2OUT_Alt 131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9" xr16:uid="{2FA58B9C-DC06-4186-BFC3-182267BDCCDD}" name="CO2OUT_Alt 13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0" xr16:uid="{490C9E4D-56E5-4E85-9D31-408BE40CBC32}" name="CO2OUT_Alt 132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1" xr16:uid="{3DBF1CBB-9002-49DE-982A-4E985C08CF2B}" name="CO2OUT_Alt 13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2" xr16:uid="{B2830073-B035-4BFB-914E-69A3DA93442E}" name="CO2OUT_Alt 13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3" xr16:uid="{FEDDF389-EEA4-4C4D-887C-8563C1C64EF3}" name="CO2OUT_Alt 13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4" xr16:uid="{05737207-6CBB-446C-BDF5-C9623AA69402}" name="CO2OUT_Alt 13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5" xr16:uid="{00E07F15-B245-4B69-91E2-7580C61820C9}" name="CO2OUT_Alt 13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6" xr16:uid="{A9CAE96D-CE73-4574-A639-9589F418400D}" name="CO2OUT_Alt 135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7" xr16:uid="{496D2F46-A0B3-414E-8371-AD7C2513963B}" name="CO2OUT_Alt 136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8" xr16:uid="{A96B1CAE-8A5B-45B9-AD6F-1B3CF36BBA09}" name="CO2OUT_Alt 136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9" xr16:uid="{DE4FBB60-AB47-4E08-9BE4-B1C81B10F2CB}" name="CO2OUT_Alt 13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0" xr16:uid="{AA57F36B-3647-42F9-AE4A-FC4460C951D3}" name="CO2OUT_Alt 137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1" xr16:uid="{C266A72C-14C1-4676-87C6-62C4B2B01331}" name="CO2OUT_Alt 13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2" xr16:uid="{6A8C7298-A42E-4198-B626-9D4EEBC4F584}" name="CO2OUT_Alt 138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3" xr16:uid="{F9B655DF-755B-41F0-B379-A90CA38F9E9F}" name="CO2OUT_Alt 13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4" xr16:uid="{7EACA983-0D4E-4043-9DE0-C5ADB31325DF}" name="CO2OUT_Alt 139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5" xr16:uid="{00000000-0015-0000-FFFF-FFFF20000000}" name="CO2OUT_Alt 14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6" xr16:uid="{F1630970-D66E-40AD-9911-FA48658B319C}" name="CO2OUT_Alt 14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7" xr16:uid="{E9971573-CAC8-491B-B049-2764EA9FB087}" name="CO2OUT_Alt 140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8" xr16:uid="{0BBC58EE-E1AB-43D1-A93F-F11309325F3B}" name="CO2OUT_Alt 1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9" xr16:uid="{0A258899-031B-477E-B556-18FFF496967D}" name="CO2OUT_Alt 141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0" xr16:uid="{94934942-759B-4052-9D31-2B4A18E9F1A2}" name="CO2OUT_Alt 14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1" xr16:uid="{77051F44-F31E-4C61-8921-619E8ECBBC0B}" name="CO2OUT_Alt 142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2" xr16:uid="{37779A52-FD4E-43EC-82F0-668096C60D9C}" name="CO2OUT_Alt 14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3" xr16:uid="{FEFCB883-9097-4E72-B3E7-0022149B4C6A}" name="CO2OUT_Alt 14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4" xr16:uid="{7CBDF9F9-E7C6-4C6E-B38A-B6633A90772B}" name="CO2OUT_Alt 14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5" xr16:uid="{3B525775-A8B8-49EE-831F-8990F5036A85}" name="CO2OUT_Alt 14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6" xr16:uid="{E8C43033-FA91-4320-9CF3-415AE54CCBF9}" name="CO2OUT_Alt 14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7" xr16:uid="{86581F96-E4CD-4A21-9E42-459DF6B830B0}" name="CO2OUT_Alt 145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8" xr16:uid="{5FEB5B8F-E70B-4D6C-A847-4BA7FAE7B84F}" name="CO2OUT_Alt 146" type="6" refreshedVersion="7" background="1" saveData="1">
    <textPr prompt="0" codePage="437" sourceFile="D: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9" xr16:uid="{EC5959C1-6112-4C1C-9F9A-403211ACB90E}" name="CO2OUT_Alt 1461" type="6" refreshedVersion="7" background="1" saveData="1">
    <textPr prompt="0" codePage="437" sourceFile="D: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0" xr16:uid="{2D608A7D-9392-440F-8037-5BC69C637DDE}" name="CO2OUT_Alt 14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1" xr16:uid="{92E353FD-03B6-4957-92EC-5ECF248CA1C7}" name="CO2OUT_Alt 147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2" xr16:uid="{EA0E7A33-96F0-4FFE-A48A-252902B775E0}" name="CO2OUT_Alt 148" type="6" refreshedVersion="7" background="1" saveData="1">
    <textPr prompt="0" codePage="437" sourceFile="C:\Users\51935\Downloads\SS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3" xr16:uid="{3BD8D119-BCFC-453B-ABF6-FB64682D5D70}" name="CO2OUT_Alt 1481" type="6" refreshedVersion="7" background="1" saveData="1">
    <textPr prompt="0" codePage="437" sourceFile="C:\Users\51935\Downloads\SS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4" xr16:uid="{02427471-049D-4DAA-BEF8-92DF2F51D13B}" name="CO2OUT_Alt 149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5" xr16:uid="{7F5F16DE-E55B-4C57-BC73-139C4A824733}" name="CO2OUT_Alt 1491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6" xr16:uid="{00000000-0015-0000-FFFF-FFFF21000000}" name="CO2OUT_Alt 15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7" xr16:uid="{001C27F6-56AE-4EC0-B92D-575952604B49}" name="CO2OUT_Alt 150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8" xr16:uid="{3DA824DC-2666-4A98-8A59-A7053FED9904}" name="CO2OUT_Alt 1501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9" xr16:uid="{00000000-0015-0000-FFFF-FFFF22000000}" name="CO2OUT_Alt 16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0" xr16:uid="{00000000-0015-0000-FFFF-FFFF23000000}" name="CO2OUT_Alt 17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1" xr16:uid="{00000000-0015-0000-FFFF-FFFF24000000}" name="CO2OUT_Alt 18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2" xr16:uid="{00000000-0015-0000-FFFF-FFFF25000000}" name="CO2OUT_Alt 19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3" xr16:uid="{00000000-0015-0000-FFFF-FFFF26000000}" name="CO2OUT_Alt 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14" xr16:uid="{00000000-0015-0000-FFFF-FFFF27000000}" name="CO2OUT_Alt 21" type="6" refreshedVersion="5" background="1" saveData="1">
    <textPr prompt="0" codePage="437" sourceFile="C:\Users\32691\Documents\MDHD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15" xr16:uid="{00000000-0015-0000-FFFF-FFFF28000000}" name="CO2OUT_Alt 210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16" xr16:uid="{1DD74542-3DE1-4755-AD26-27BA0F911535}" name="CO2OUT_Alt 210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17" xr16:uid="{DE70DB98-7A65-4837-9946-E614C9FFCD13}" name="CO2OUT_Alt 211" type="6" refreshedVersion="5" background="1" saveData="1">
    <textPr prompt="0" codePage="437" sourceFile="C:\Users\32691\Documents\MDHD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18" xr16:uid="{00000000-0015-0000-FFFF-FFFF2A000000}" name="CO2OUT_Alt 212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19" xr16:uid="{A5900E75-04C0-4B9F-A8A3-77397C31E4E3}" name="CO2OUT_Alt 212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0" xr16:uid="{00000000-0015-0000-FFFF-FFFF2B000000}" name="CO2OUT_Alt 213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1" xr16:uid="{63ABCC56-F8C3-44F7-9724-B75153648039}" name="CO2OUT_Alt 213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2" xr16:uid="{00000000-0015-0000-FFFF-FFFF2C000000}" name="CO2OUT_Alt 214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3" xr16:uid="{2E1D4287-3A91-4054-B1B3-BE5C92561D11}" name="CO2OUT_Alt 214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4" xr16:uid="{00000000-0015-0000-FFFF-FFFF2D000000}" name="CO2OUT_Alt 21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5" xr16:uid="{4A72C448-C097-4F83-838A-F3A114E3F555}" name="CO2OUT_Alt 215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6" xr16:uid="{00000000-0015-0000-FFFF-FFFF2E000000}" name="CO2OUT_Alt 216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7" xr16:uid="{04D67AAF-14F3-4272-B2F0-DF2F96797A3F}" name="CO2OUT_Alt 216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8" xr16:uid="{00000000-0015-0000-FFFF-FFFF2F000000}" name="CO2OUT_Alt 21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29" xr16:uid="{9D16125B-605C-4333-A561-BEA6D292987D}" name="CO2OUT_Alt 217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30" xr16:uid="{00000000-0015-0000-FFFF-FFFF30000000}" name="CO2OUT_Alt 21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31" xr16:uid="{9FF2300A-60D2-44EC-93BF-2A4202BB8EF9}" name="CO2OUT_Alt 218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32" xr16:uid="{00000000-0015-0000-FFFF-FFFF31000000}" name="CO2OUT_Alt 219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3" xr16:uid="{59E28E77-2E27-4605-8D9D-78F6C6E89EA1}" name="CO2OUT_Alt 2191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4" xr16:uid="{00000000-0015-0000-FFFF-FFFF32000000}" name="CO2OUT_Alt 2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5" xr16:uid="{00000000-0015-0000-FFFF-FFFF33000000}" name="CO2OUT_Alt 220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6" xr16:uid="{CB21DE4F-A708-4066-B30A-9E7C6352F3CB}" name="CO2OUT_Alt 2201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7" xr16:uid="{62BC57D0-3E0C-4802-8612-E3F33841878E}" name="CO2OUT_Alt 221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8" xr16:uid="{B9F320E4-8A49-496A-B6ED-00537C4AFEE7}" name="CO2OUT_Alt 222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9" xr16:uid="{5F980889-D50C-4F59-BE65-DF30A09068BA}" name="CO2OUT_Alt 2221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0" xr16:uid="{3C733E19-A9F1-407A-8E26-486D0663EB77}" name="CO2OUT_Alt 223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1" xr16:uid="{114CC957-7AB4-4D57-801E-CD9674270491}" name="CO2OUT_Alt 2231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2" xr16:uid="{D672C74F-A397-406B-A846-FD50E320E5A2}" name="CO2OUT_Alt 224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3" xr16:uid="{9DCDA38F-B913-4B12-A25D-F6C54341CE62}" name="CO2OUT_Alt 2241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4" xr16:uid="{9AC0BEE9-0192-4473-96E0-EF19C84729F2}" name="CO2OUT_Alt 225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5" xr16:uid="{510321ED-3CEA-4995-BF30-2677BC71B6D2}" name="CO2OUT_Alt 2251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6" xr16:uid="{15A45493-548F-4DD1-9E0A-5CECA0849883}" name="CO2OUT_Alt 226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47" xr16:uid="{62E4CA1D-5A5C-45AB-849D-5115562D2CEB}" name="CO2OUT_Alt 2261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48" xr16:uid="{55A6097B-ABC6-4BAF-9514-1FF9E336C5ED}" name="CO2OUT_Alt 227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49" xr16:uid="{DF09F3C8-795C-44E3-BCF9-295EFADF8A59}" name="CO2OUT_Alt 2271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0" xr16:uid="{5AAFA26B-1704-4D1F-AE77-D59EFE1E43B4}" name="CO2OUT_Alt 23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51" xr16:uid="{00000000-0015-0000-FFFF-FFFF36000000}" name="CO2OUT_Alt 24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52" xr16:uid="{8B0FE6BB-50C2-4F52-BA81-4928D12C495B}" name="CO2OUT_Alt 241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53" xr16:uid="{00000000-0015-0000-FFFF-FFFF37000000}" name="CO2OUT_Alt 2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54" xr16:uid="{CDA93807-72CB-46F8-9DBA-8C7B23BE8B33}" name="CO2OUT_Alt 25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55" xr16:uid="{00000000-0015-0000-FFFF-FFFF38000000}" name="CO2OUT_Alt 26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6" xr16:uid="{34745259-8B2E-4BB4-8A09-FD206181F26A}" name="CO2OUT_Alt 26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7" xr16:uid="{00000000-0015-0000-FFFF-FFFF39000000}" name="CO2OUT_Alt 2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8" xr16:uid="{FD672C02-3EB2-4943-95A4-7C4B6B843E9C}" name="CO2OUT_Alt 27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9" xr16:uid="{00000000-0015-0000-FFFF-FFFF3A000000}" name="CO2OUT_Alt 2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0" xr16:uid="{0D6B8608-7946-4A38-A45E-B6CB336F8A60}" name="CO2OUT_Alt 28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1" xr16:uid="{00000000-0015-0000-FFFF-FFFF3B000000}" name="CO2OUT_Alt 29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2" xr16:uid="{3D361493-FF2D-4423-9A9E-F2B35AB5EFE8}" name="CO2OUT_Alt 29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3" xr16:uid="{EC6333C6-F148-4D2D-8180-6A857B2F217C}" name="timeseries_output_Combined_SSP126_Alt 0_Alt 1" type="6" refreshedVersion="8" background="1" saveData="1">
    <textPr prompt="0" codePage="437" sourceFile="C:\Users\59866\ICF\CAFE - Documents\API\api_output\Output\SSP1-2.6\timeseries_output_Combined_SSP126_Alt 0_Alt 1.csv" tab="0" space="1" consecutive="1">
      <textFields count="5">
        <textField/>
        <textField/>
        <textField/>
        <textField/>
        <textField/>
      </textFields>
    </textPr>
  </connection>
  <connection id="164" xr16:uid="{3DBEC9D1-69E8-44CA-A061-7F40D96633CF}" name="timeseries_output_Combined_SSP126_Alt 0_Alt 11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65" xr16:uid="{7D02203C-7950-4C9F-B21F-900B8E7489C3}" name="timeseries_output_Combined_SSP126_Alt 0_Alt 12" type="6" refreshedVersion="8" background="1" saveData="1">
    <textPr prompt="0" codePage="437" sourceFile="C:\Users\59866\ICF\CAFE - Documents\API\api_output\Output\SSP1-2.6\timeseries_output_Combined_SSP126_Alt 0_Alt 1.xlsx" tab="0" space="1" comma="1" consecutive="1">
      <textFields count="5">
        <textField/>
        <textField/>
        <textField/>
        <textField/>
        <textField/>
      </textFields>
    </textPr>
  </connection>
  <connection id="166" xr16:uid="{913CE64E-9CF9-44B3-8ABE-48AB02C746D9}" name="timeseries_output_Combined_SSP126_Alt 0_Alt 13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67" xr16:uid="{5E1B28CC-11A8-4B55-8D72-8F69C94D5C6A}" name="timeseries_output_Combined_SSP126_Alt 0_Alt 14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68" xr16:uid="{B4DE60F3-CAB3-4B8B-9C1E-27376E9568D4}" name="timeseries_output_Combined_SSP126_Alt 0_Alt 15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69" xr16:uid="{9B4CEFA8-1097-4F20-BD32-F9AA498B066A}" name="timeseries_output_Combined_SSP126_Alt 0_Alt 16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0" xr16:uid="{75599448-B1BE-4B03-8484-1B1F694F061B}" name="timeseries_output_Combined_SSP126_Alt 0_Alt 17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1" xr16:uid="{7D2AA5C7-5023-4AA2-B14E-99A29132FF7A}" name="timeseries_output_Combined_SSP126_Alt 0_Alt 18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2" xr16:uid="{04C53959-E797-4CB6-A3D1-924FB812837D}" name="timeseries_output_Combined_SSP126_Alt 0_Alt 19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3" xr16:uid="{6EB524F1-8E11-4E5C-9ECB-5AEB5E09F88B}" name="timeseries_output_Combined_SSP126_Alt 2_Alt 3" type="6" refreshedVersion="8" background="1" saveData="1">
    <textPr prompt="0" codePage="437" sourceFile="C:\Users\59866\ICF\CAFE - Documents\API\api_output\Output\SSP1-2.6\timeseries_output_Combined_SSP126_Alt 2_Alt 3.csv" tab="0" space="1" consecutive="1">
      <textFields count="5">
        <textField/>
        <textField/>
        <textField/>
        <textField/>
        <textField/>
      </textFields>
    </textPr>
  </connection>
  <connection id="174" xr16:uid="{DEC0018A-23DF-43D6-AB7E-86E7233E46DC}" name="timeseries_output_Combined_SSP126_Alt 2_Alt 3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75" xr16:uid="{5018A493-1193-4A01-BCE0-59290A52ED85}" name="timeseries_output_Combined_SSP126_Alt 2_Alt 31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76" xr16:uid="{E4FB4FD8-7A6E-432B-87D1-26F5C628A8CF}" name="timeseries_output_Combined_SSP126_Alt 2_Alt 32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77" xr16:uid="{3AC3894F-62A7-4967-9D86-F41BAB8F55E5}" name="timeseries_output_Combined_SSP126_Alt 2_Alt 32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78" xr16:uid="{417F6A47-3C21-4ADF-9CB2-0859FD02CE70}" name="timeseries_output_Combined_SSP126_Alt 2_Alt 33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79" xr16:uid="{DAF7B01D-DBD6-4EFC-A8F8-A6C4F8194DEE}" name="timeseries_output_Combined_SSP126_Alt 2_Alt 33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80" xr16:uid="{5E51298B-30AE-4DD3-BE25-2CCC2A56CD82}" name="timeseries_output_Combined_SSP126_Alt 2_Alt 34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81" xr16:uid="{0D99D944-4E8F-4808-B7EA-1A7A1AB406B9}" name="timeseries_output_Combined_SSP126_Alt 2_Alt 34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82" xr16:uid="{08A0C0F7-2C15-4C4E-AF20-365E8A8010F2}" name="timeseries_output_Combined_SSP126_Alt 2_Alt 35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3" xr16:uid="{4A8A98DA-27EF-4843-989E-10E1FF2E1991}" name="timeseries_output_Combined_SSP126_Alt 2_Alt 35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4" xr16:uid="{F12DC2E7-EB00-453D-A775-F9AD695E2DCC}" name="timeseries_output_Combined_SSP126_Alt 2_Alt 36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5" xr16:uid="{BF00AB79-D9ED-4E41-937B-8DA305126278}" name="timeseries_output_Combined_SSP126_Alt 2_Alt 36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6" xr16:uid="{BF34C318-204D-4BB5-BC8D-D0342E063E60}" name="timeseries_output_Combined_SSP126_Alt 2_Alt 37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7" xr16:uid="{866C0537-5A29-45C3-8B00-BB26903B8A62}" name="timeseries_output_Combined_SSP126_Alt 2_Alt 37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8" xr16:uid="{C03F98F0-4577-4CEF-920F-4CF13D1F912A}" name="timeseries_output_Combined_SSP126_Alt 2_Alt 38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9" xr16:uid="{55A68321-D6BF-47A3-8C10-CC05A135C09B}" name="timeseries_output_Combined_SSP126_Alt 2_Alt 38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90" xr16:uid="{467E0601-F9A8-41E0-8BEF-1A28B45EAAED}" name="timeseries_output_Combined_SSP126_Alt 2_Alt 39" type="6" refreshedVersion="8" background="1" saveData="1">
    <textPr prompt="0" codePage="437" sourceFile="C:\Users\59866\ICF\CAFE - Documents\API\api_output\Output\SSP1-2.6\timeseries_output_Combined_SSP126_Alt 2_Alt 3.csv" tab="0" space="1" consecutive="1">
      <textFields count="5">
        <textField/>
        <textField/>
        <textField/>
        <textField/>
        <textField/>
      </textFields>
    </textPr>
  </connection>
  <connection id="191" xr16:uid="{F8CA9301-FABD-4828-8BB8-52E1303B7569}" name="timeseries_output_Combined_SSP245_Alt 0_Alt 1" type="6" refreshedVersion="8" background="1" saveData="1">
    <textPr prompt="0" codePage="437" sourceFile="C:\Users\59866\ICF\CAFE - Documents\API\api_output\Output\SSP2-4.5\timeseries_output_Combined_SSP245_Alt 0_Alt 1.csv" tab="0" comma="1" consecutive="1">
      <textFields count="5">
        <textField/>
        <textField/>
        <textField/>
        <textField/>
        <textField/>
      </textFields>
    </textPr>
  </connection>
  <connection id="192" xr16:uid="{646CA185-3A3C-4DFC-88F1-EE793FA8557F}" name="timeseries_output_Combined_SSP245_Alt 2_Alt 3" type="6" refreshedVersion="8" background="1" saveData="1">
    <textPr prompt="0" codePage="437" sourceFile="C:\Users\59866\ICF\CAFE - Documents\API\api_output\Output\SSP2-4.5\timeseries_output_Combined_SSP245_Alt 2_Alt 3.csv" tab="0" comma="1" consecutive="1">
      <textFields count="5">
        <textField/>
        <textField/>
        <textField/>
        <textField/>
        <textField/>
      </textFields>
    </textPr>
  </connection>
  <connection id="193" xr16:uid="{1C9DCDA6-64AF-464E-B1A8-61203D1D3BE4}" name="timeseries_output_Combined_SSP245_Alt 2_Alt 31" type="6" refreshedVersion="8" background="1" saveData="1">
    <textPr prompt="0" codePage="437" sourceFile="C:\Users\59866\ICF\CAFE - Documents\API\api_output\Output\SSP2-4.5\timeseries_output_Combined_SSP245_Alt 2_Alt 3.csv" tab="0" comma="1" consecutive="1">
      <textFields count="5">
        <textField/>
        <textField/>
        <textField/>
        <textField/>
        <textField/>
      </textFields>
    </textPr>
  </connection>
  <connection id="194" xr16:uid="{4D91FCF8-2570-4D7E-8ED4-8971B80ECB49}" name="timeseries_output_Combined_SSP370_Alt 0_Alt 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95" xr16:uid="{08FE3ECB-34B1-4C2D-AC6B-732A189C5176}" name="timeseries_output_Combined_SSP370_Alt 0_Alt 1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96" xr16:uid="{3DA4AD5D-9443-4430-A93F-897C641A7195}" name="timeseries_output_Combined_SSP370_Alt 0_Alt 12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97" xr16:uid="{29DA0192-7241-4F2F-B9E9-916CDB256373}" name="timeseries_output_Combined_SSP370_Alt 2_Alt 3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98" xr16:uid="{38821B55-7FFA-4577-82A0-E3798D52F4C5}" name="timeseries_output_Combined_SSP370_Alt 2_Alt 3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99" xr16:uid="{A1A080D7-D288-4D4D-9108-2A2B86683B79}" name="timeseries_output_Combined_SSP370_Alt 2_Alt 31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0" xr16:uid="{DC517272-312E-44AD-AA79-F3EA0E3B2FFC}" name="timeseries_output_Combined_SSP370_Alt 2_Alt 32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1" xr16:uid="{3BC50EE6-75D6-44CF-B27A-F70B4F3C1909}" name="timeseries_output_Combined_SSP370_Alt 2_Alt 32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2" xr16:uid="{800EB9A4-90F4-4DDB-B971-01965846D0BF}" name="timeseries_output_Combined_SSP370_Alt 2_Alt 33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3" xr16:uid="{1DE27EA7-8FC9-460E-8D15-A0987B0F49EC}" name="timeseries_output_HD_SSP126_Alt 0_Alt 1" type="6" refreshedVersion="8" background="1" saveData="1">
    <textPr prompt="0" codePage="437" sourceFile="C:\Users\59866\ICF\CAFE - Documents\API\api_output\Output\SSP1-2.6\timeseries_output_HD_SSP126_Alt 0_Alt 1.csv" tab="0" comma="1" consecutive="1">
      <textFields count="5">
        <textField/>
        <textField/>
        <textField/>
        <textField/>
        <textField/>
      </textFields>
    </textPr>
  </connection>
  <connection id="204" xr16:uid="{DCA75C22-DF80-4EAB-A4DF-62DEE33C4E84}" name="timeseries_output_HD_SSP126_Alt 0_Alt 11" type="6" refreshedVersion="8" background="1" saveData="1">
    <textPr prompt="0" codePage="437" sourceFile="C:\Users\59866\ICF\CAFE - Documents\API\api_output\Output\SSP1-2.6\timeseries_output_HD_SSP126_Alt 0_Alt 1.csv" tab="0" comma="1" consecutive="1">
      <textFields count="5">
        <textField/>
        <textField/>
        <textField/>
        <textField/>
        <textField/>
      </textFields>
    </textPr>
  </connection>
  <connection id="205" xr16:uid="{7A4E6B18-B21C-48C3-B753-BBCF697604E9}" name="timeseries_output_HD_SSP126_Alt 2_Alt 3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6" xr16:uid="{05FA59DD-1C3A-4041-A6A4-D34D44C796F7}" name="timeseries_output_HD_SSP126_Alt 2_Alt 31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7" xr16:uid="{88539403-7FBD-4F14-846A-5E9B0DB3309F}" name="timeseries_output_HD_SSP126_Alt 2_Alt 311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8" xr16:uid="{20B8A3B9-D922-4BD3-A546-B5FC83C6D2EC}" name="timeseries_output_HD_SSP126_Alt 2_Alt 32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9" xr16:uid="{02E77330-CA72-4E07-9301-DCCC4B0DA77E}" name="timeseries_output_HD_SSP245_Alt 0_Alt 1" type="6" refreshedVersion="8" background="1" saveData="1">
    <textPr prompt="0" codePage="437" sourceFile="C:\Users\59866\ICF\CAFE - Documents\API\api_output\Output\SSP2-4.5\timeseries_output_HD_SSP245_Alt 0_Alt 1.csv" tab="0" comma="1" consecutive="1">
      <textFields count="5">
        <textField/>
        <textField/>
        <textField/>
        <textField/>
        <textField/>
      </textFields>
    </textPr>
  </connection>
  <connection id="210" xr16:uid="{EB9E1FDE-BBAA-4E96-965F-728836F1A2CB}" name="timeseries_output_HD_SSP245_Alt 2_Alt 3" type="6" refreshedVersion="8" background="1" saveData="1">
    <textPr prompt="0" codePage="437" sourceFile="C:\Users\59866\ICF\CAFE - Documents\API\api_output\Output\SSP2-4.5\timeseries_output_HD_SSP245_Alt 2_Alt 3.csv" tab="0" comma="1" consecutive="1">
      <textFields count="5">
        <textField/>
        <textField/>
        <textField/>
        <textField/>
        <textField/>
      </textFields>
    </textPr>
  </connection>
  <connection id="211" xr16:uid="{5D811BBE-B16B-40EF-84F2-D991640A0C00}" name="timeseries_output_HD_SSP245_Alt 2_Alt 31" type="6" refreshedVersion="8" background="1" saveData="1">
    <textPr prompt="0" codePage="437" sourceFile="C:\Users\59866\ICF\CAFE - Documents\API\api_output\Output\SSP2-4.5\timeseries_output_HD_SSP245_Alt 2_Alt 3.csv" tab="0" comma="1" consecutive="1">
      <textFields count="5">
        <textField/>
        <textField/>
        <textField/>
        <textField/>
        <textField/>
      </textFields>
    </textPr>
  </connection>
  <connection id="212" xr16:uid="{8E1F588D-5D2C-4050-8ED1-454F484744CE}" name="timeseries_output_HD_SSP370_Alt 0_Alt 1" type="6" refreshedVersion="8" background="1" saveData="1">
    <textPr prompt="0" codePage="437" sourceFile="C:\Users\59866\ICF\CAFE - Documents\API\api_output\Output\SSP3-7.0\timeseries_output_HD_SSP370_Alt 0_Alt 1.csv" tab="0" comma="1" consecutive="1">
      <textFields count="5">
        <textField/>
        <textField/>
        <textField/>
        <textField/>
        <textField/>
      </textFields>
    </textPr>
  </connection>
  <connection id="213" xr16:uid="{7E699EC3-6575-4D00-BDE7-4D9392C1434E}" name="timeseries_output_HD_SSP370_Alt 0_Alt 11" type="6" refreshedVersion="8" background="1" saveData="1">
    <textPr prompt="0" codePage="437" sourceFile="C:\Users\59866\ICF\CAFE - Documents\API\api_output\Output\SSP3-7.0\timeseries_output_HD_SSP370_Alt 0_Alt 1.csv" tab="0" comma="1" consecutive="1">
      <textFields count="5">
        <textField/>
        <textField/>
        <textField/>
        <textField/>
        <textField/>
      </textFields>
    </textPr>
  </connection>
  <connection id="214" xr16:uid="{D0236F72-1F96-48D3-B74C-79A370570D88}" name="timeseries_output_HD_SSP370_Alt 2_Alt 3" type="6" refreshedVersion="8" background="1" saveData="1">
    <textPr prompt="0" codePage="437" sourceFile="C:\Users\59866\ICF\CAFE - Documents\API\api_output\Output\SSP3-7.0\timeseries_output_HD_SSP370_Alt 2_Alt 3.csv" tab="0" comma="1" consecutive="1">
      <textFields count="5">
        <textField/>
        <textField/>
        <textField/>
        <textField/>
        <textField/>
      </textFields>
    </textPr>
  </connection>
  <connection id="215" xr16:uid="{C09B8487-4CC8-42EA-ADDD-C2180E944002}" name="timeseries_output_HD_SSP370_Alt 2_Alt 31" type="6" refreshedVersion="8" background="1" saveData="1">
    <textPr prompt="0" codePage="437" sourceFile="C:\Users\59866\ICF\CAFE - Documents\API\api_output\Output\SSP3-7.0\timeseries_output_HD_SSP370_Alt 2_Alt 3.csv" tab="0" comma="1" consecutive="1">
      <textFields count="5">
        <textField/>
        <textField/>
        <textField/>
        <textField/>
        <textField/>
      </textFields>
    </textPr>
  </connection>
  <connection id="216" xr16:uid="{85F8D9B6-E2A5-4175-A476-F54C078A389F}" name="timeseries_output_LD_SSP245_Alt 0_Alt 1" type="6" refreshedVersion="8" background="1" saveData="1">
    <textPr prompt="0" codePage="437" sourceFile="C:\Users\59866\ICF\CAFE - Documents\API\api_output\Output\SSP2-4.5\timeseries_output_LD_SSP245_Alt 0_Alt 1.csv" tab="0" comma="1" consecutive="1">
      <textFields count="5">
        <textField/>
        <textField/>
        <textField/>
        <textField/>
        <textField/>
      </textFields>
    </textPr>
  </connection>
  <connection id="217" xr16:uid="{B21FF803-7B2E-4CC3-84D3-A63AD2D773E7}" name="timeseries_output_LD_SSP245_Alt 2_Alt 3" type="6" refreshedVersion="8" background="1" saveData="1">
    <textPr prompt="0" codePage="437" sourceFile="C:\Users\59866\ICF\CAFE - Documents\API\api_output\Output\SSP2-4.5\timeseries_output_LD_SSP245_Alt 2_Alt 3.csv" tab="0" comma="1" consecutive="1">
      <textFields count="5">
        <textField/>
        <textField/>
        <textField/>
        <textField/>
        <textField/>
      </textFields>
    </textPr>
  </connection>
  <connection id="218" xr16:uid="{2E5C4D2D-1854-41AF-B7B4-3A36C2D9AFE3}" name="timeseries_output_LD_SSP245_Alt 4_Alt 5" type="6" refreshedVersion="8" background="1" saveData="1">
    <textPr prompt="0" codePage="437" sourceFile="C:\Users\59866\ICF\CAFE - Documents\API\api_output\Output\SSP2-4.5\timeseries_output_LD_SSP245_Alt 4_Alt 5.csv" tab="0" comma="1" consecutive="1">
      <textFields count="5">
        <textField/>
        <textField/>
        <textField/>
        <textField/>
        <textField/>
      </textFields>
    </textPr>
  </connection>
  <connection id="219" xr16:uid="{B1E20385-DCC9-4AF5-8FBB-EBBB3C782E6C}" name="timeseries_output_LD_SSP370_Alt 0_Alt 1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20" xr16:uid="{DF6B964B-8DF1-4198-A375-D1BBBB3C6A1A}" name="timeseries_output_LD_SSP370_Alt 0_Alt 11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21" xr16:uid="{945EE198-A800-43C9-A5F6-98C5D3D19572}" name="timeseries_output_LD_SSP370_Alt 0_Alt 12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22" xr16:uid="{F186C2F6-3FF8-4F9A-A68B-5BDB3AE6E924}" name="timeseries_output_LD_SSP370_Alt 0_Alt 13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23" xr16:uid="{802B0525-F050-4B30-BA69-0B679D08B560}" name="timeseries_output_LD_SSP370_Alt 0_Alt 14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24" xr16:uid="{6B0A8F06-D01E-4715-923D-1E79CEE21E8A}" name="timeseries_output_LD_SSP370_Alt 2_Alt 3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5" xr16:uid="{1F03EC91-664C-49B8-BF83-5E9927AF60BB}" name="timeseries_output_LD_SSP370_Alt 2_Alt 31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6" xr16:uid="{13B49C5D-F807-48E2-815D-F12CF1726824}" name="timeseries_output_LD_SSP370_Alt 2_Alt 32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7" xr16:uid="{BBC129F6-67E8-4C6C-AD1D-AFF0289E1D79}" name="timeseries_output_LD_SSP370_Alt 2_Alt 33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8" xr16:uid="{536D8531-E725-47D4-84FA-20F3EF08F3A1}" name="timeseries_output_LD_SSP370_Alt 4_Alt 5" type="6" refreshedVersion="8" background="1" saveData="1">
    <textPr prompt="0" codePage="437" sourceFile="C:\Users\59866\ICF\CAFE - Documents\API\api_output\Output\SSP3-7.0\timeseries_output_LD_SSP370_Alt 4_Alt 5.csv" tab="0" comma="1" consecutive="1">
      <textFields count="5">
        <textField/>
        <textField/>
        <textField/>
        <textField/>
        <textField/>
      </textFields>
    </textPr>
  </connection>
  <connection id="229" xr16:uid="{3C8F6AF4-7C31-4928-A635-778FE1495901}" name="timeseries_output_Light Trucks_245_Alt 0_Alt 1" type="6" refreshedVersion="8" background="1" saveData="1">
    <textPr prompt="0" codePage="437" sourceFile="C:\Users\59866\ICF\CAFE - Documents\API\api_output\Output\SSP2-4.5\timeseries_output_Light Trucks_245_Alt 0_Alt 1.csv" tab="0" comma="1" consecutive="1">
      <textFields count="5">
        <textField/>
        <textField/>
        <textField/>
        <textField/>
        <textField/>
      </textFields>
    </textPr>
  </connection>
  <connection id="230" xr16:uid="{38A5854D-1094-4E86-9E76-2964339F0DF8}" name="timeseries_output_Light Trucks_245_Alt 0_Alt 11" type="6" refreshedVersion="8" background="1" saveData="1">
    <textPr prompt="0" codePage="437" sourceFile="C:\Users\59866\ICF\CAFE - Documents\API\api_output\Output\SSP2-4.5\timeseries_output_Light Trucks_245_Alt 0_Alt 1.csv" tab="0" comma="1" consecutive="1">
      <textFields count="5">
        <textField/>
        <textField/>
        <textField/>
        <textField/>
        <textField/>
      </textFields>
    </textPr>
  </connection>
  <connection id="231" xr16:uid="{38BEA673-2F68-48DA-A4E7-545C3EC54897}" name="timeseries_output_Light Trucks_245_Alt 2_Alt 3" type="6" refreshedVersion="8" background="1" saveData="1">
    <textPr prompt="0" codePage="437" sourceFile="C:\Users\59866\ICF\CAFE - Documents\API\api_output\Output\SSP2-4.5\timeseries_output_Light Trucks_245_Alt 2_Alt 3.csv" tab="0" comma="1" consecutive="1">
      <textFields count="5">
        <textField/>
        <textField/>
        <textField/>
        <textField/>
        <textField/>
      </textFields>
    </textPr>
  </connection>
  <connection id="232" xr16:uid="{B0EA6FF1-31F0-4D4C-B1DB-734BF1140C69}" name="timeseries_output_Light Trucks_245_Alt 2_Alt 31" type="6" refreshedVersion="8" background="1" saveData="1">
    <textPr prompt="0" codePage="437" sourceFile="C:\Users\59866\ICF\CAFE - Documents\API\api_output\Output\SSP2-4.5\timeseries_output_Light Trucks_245_Alt 2_Alt 3.csv" tab="0" comma="1" consecutive="1">
      <textFields count="5">
        <textField/>
        <textField/>
        <textField/>
        <textField/>
        <textField/>
      </textFields>
    </textPr>
  </connection>
  <connection id="233" xr16:uid="{9A0C7877-7D3C-4726-9D7F-EA052D6287F6}" name="timeseries_output_Light Trucks_245_Alt 4_Alt 5" type="6" refreshedVersion="8" background="1" saveData="1">
    <textPr prompt="0" codePage="437" sourceFile="C:\Users\59866\ICF\CAFE - Documents\API\api_output\Output\SSP2-4.5\timeseries_output_Light Trucks_245_Alt 4_Alt 5.csv" tab="0" comma="1" consecutive="1">
      <textFields count="5">
        <textField/>
        <textField/>
        <textField/>
        <textField/>
        <textField/>
      </textFields>
    </textPr>
  </connection>
  <connection id="234" xr16:uid="{C64A604B-D383-48D9-89AA-61AA56BEC5B1}" name="timeseries_output_Light Trucks_245_Alt 4_Alt 51" type="6" refreshedVersion="8" background="1" saveData="1">
    <textPr prompt="0" codePage="437" sourceFile="C:\Users\59866\ICF\CAFE - Documents\API\api_output\Output\SSP2-4.5\timeseries_output_Light Trucks_245_Alt 4_Alt 5.csv" tab="0" comma="1" consecutive="1">
      <textFields count="5">
        <textField/>
        <textField/>
        <textField/>
        <textField/>
        <textField/>
      </textFields>
    </textPr>
  </connection>
  <connection id="235" xr16:uid="{27F86B10-913C-43EE-9E36-97C1C2CA09E3}" name="timeseries_output_Passenger_245_Alt 0_Alt 1" type="6" refreshedVersion="8" background="1" saveData="1">
    <textPr prompt="0" codePage="437" sourceFile="C:\Users\59866\ICF\CAFE - Documents\API\api_output\Output\SSP2-4.5\timeseries_output_Passenger_245_Alt 0_Alt 1.csv" tab="0" comma="1" consecutive="1">
      <textFields count="5">
        <textField/>
        <textField/>
        <textField/>
        <textField/>
        <textField/>
      </textFields>
    </textPr>
  </connection>
  <connection id="236" xr16:uid="{693C08EF-7BAC-4DFA-8B72-DAF909182E54}" name="timeseries_output_Passenger_245_Alt 2_Alt 3" type="6" refreshedVersion="8" background="1" saveData="1">
    <textPr prompt="0" codePage="437" sourceFile="C:\Users\59866\ICF\CAFE - Documents\API\api_output\Output\SSP2-4.5\timeseries_output_Passenger_245_Alt 2_Alt 3.csv" tab="0" comma="1" consecutive="1">
      <textFields count="5">
        <textField/>
        <textField/>
        <textField/>
        <textField/>
        <textField/>
      </textFields>
    </textPr>
  </connection>
  <connection id="237" xr16:uid="{C9003E93-E795-4B45-9CC8-B1916FE38B84}" name="timeseries_output_Passenger_245_Alt 4_Alt 5" type="6" refreshedVersion="8" background="1" saveData="1">
    <textPr prompt="0" codePage="437" sourceFile="C:\Users\59866\ICF\CAFE - Documents\API\api_output\Output\SSP2-4.5\timeseries_output_Passenger_245_Alt 4_Alt 5.csv" tab="0" comma="1" consecutive="1">
      <textFields count="5">
        <textField/>
        <textField/>
        <textField/>
        <textField/>
        <textField/>
      </textFields>
    </textPr>
  </connection>
  <connection id="238" xr16:uid="{F199245F-8234-4E3C-96F6-6F49B182B7B0}" name="timeseries_output_Passenger_370_Alt 0_Alt 1" type="6" refreshedVersion="8" background="1" saveData="1">
    <textPr prompt="0" codePage="437" sourceFile="C:\Users\59866\ICF\CAFE - Documents\API\api_output\Output\SSP3-7.0\timeseries_output_Passenger_370_Alt 0_Alt 1.csv" tab="0" comma="1" consecutive="1">
      <textFields count="5">
        <textField/>
        <textField/>
        <textField/>
        <textField/>
        <textField/>
      </textFields>
    </textPr>
  </connection>
  <connection id="239" xr16:uid="{83CA197D-C3ED-4E89-A30F-C5AA47C3022F}" name="timeseries_output_Passenger_370_Alt 2_Alt 3" type="6" refreshedVersion="8" background="1" saveData="1">
    <textPr prompt="0" codePage="437" sourceFile="C:\Users\59866\ICF\CAFE - Documents\API\api_output\Output\SSP3-7.0\timeseries_output_Passenger_370_Alt 2_Alt 3.csv" tab="0" comma="1" consecutive="1">
      <textFields count="5">
        <textField/>
        <textField/>
        <textField/>
        <textField/>
        <textField/>
      </textFields>
    </textPr>
  </connection>
  <connection id="240" xr16:uid="{FC28D18F-4224-448F-B834-DBA48493D435}" name="timeseries_output_Passenger_370_Alt 4_Alt 5" type="6" refreshedVersion="8" background="1" saveData="1">
    <textPr prompt="0" codePage="437" sourceFile="C:\Users\59866\ICF\CAFE - Documents\API\api_output\Output\SSP3-7.0\timeseries_output_Passenger_370_Alt 4_Alt 5.csv" tab="0" comma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<sst xmlns="http://schemas.openxmlformats.org/spreadsheetml/2006/main" count="826" uniqueCount="151">
  <si>
    <t>RCP 4.5</t>
  </si>
  <si>
    <t>GCAM 6.0</t>
  </si>
  <si>
    <t>GCAM Reference</t>
  </si>
  <si>
    <t>Other</t>
  </si>
  <si>
    <t>SSP8-8.5</t>
  </si>
  <si>
    <t>SSP3-7.0</t>
  </si>
  <si>
    <t>Select MAGICC Directory</t>
  </si>
  <si>
    <t>Edit links to Interpolation File</t>
  </si>
  <si>
    <t>SSP2-4.5</t>
  </si>
  <si>
    <t>Pick User Initials:</t>
  </si>
  <si>
    <t>NC</t>
  </si>
  <si>
    <t>SSP1-2.6</t>
  </si>
  <si>
    <t>Enter MAGICC path here, if Other:</t>
  </si>
  <si>
    <t>Select Scenario</t>
  </si>
  <si>
    <t>Set Output Filenames</t>
  </si>
  <si>
    <t>timeseries_output_Passenger_370_Alt 0_Alt 1</t>
  </si>
  <si>
    <t>Select Sea Level Rise Module</t>
  </si>
  <si>
    <t>timeseries_output_Passenger_370_Alt 2_Alt 3</t>
  </si>
  <si>
    <t>timeseries_output_Passenger_370_Alt 4_Alt 5</t>
  </si>
  <si>
    <t>ADD Yourself as a USER here!</t>
  </si>
  <si>
    <t>AML</t>
  </si>
  <si>
    <t>C:\Users\27698\Desktop\MAGICC6\MAGICC6_4Download\</t>
  </si>
  <si>
    <t>ABP</t>
  </si>
  <si>
    <t>D:\MAGICC6_4Download\</t>
  </si>
  <si>
    <t>HC</t>
  </si>
  <si>
    <t>C:\Users\39739\Desktop\MAGICC6\MAGICC6_4Download\</t>
  </si>
  <si>
    <t>C:\Users\59866\ICF\CAFE - Documents\API\api_output\</t>
  </si>
  <si>
    <t>MC</t>
  </si>
  <si>
    <t>C:\Users\51935\Desktop\MAGICC6_4Download\</t>
  </si>
  <si>
    <t>CT</t>
  </si>
  <si>
    <t>C:\Users\53110\Desktop\MAGICC6_4Download\</t>
  </si>
  <si>
    <t>CO2, Temperature Increase, and Sea Level Rise Results</t>
  </si>
  <si>
    <t>Change in Rainfall</t>
  </si>
  <si>
    <t>Table 5.4-1</t>
  </si>
  <si>
    <t>Global mean rainfall change (scaled, % K-1)</t>
  </si>
  <si>
    <t>Reference Scenario Emissions and Emission Reductions (compared to No Action Alternative) Due to the Standard Alternatives from 20XX to 2100 (MMTCO2)</t>
  </si>
  <si>
    <t>CO2 Concentration (ppm)</t>
  </si>
  <si>
    <r>
      <t>Global Mean Surface Temperature Increase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C), relative to the 1850-1900 average</t>
    </r>
  </si>
  <si>
    <t>Sea Level Rise (cm)</t>
  </si>
  <si>
    <t>Mid Level Global Mean Surface Temperature</t>
  </si>
  <si>
    <t>Alternative</t>
  </si>
  <si>
    <t>Emissions</t>
  </si>
  <si>
    <t>Emissions Difference Compared to No Action Alternative</t>
  </si>
  <si>
    <t>Compared to Cumulative Global Emissions</t>
  </si>
  <si>
    <t>Emissions Difference Compared to No Action Emissions</t>
  </si>
  <si>
    <t>Alt. 0 (No Action)</t>
  </si>
  <si>
    <t>Alt. 1</t>
  </si>
  <si>
    <t>Alt. 2</t>
  </si>
  <si>
    <t>Alt. 3</t>
  </si>
  <si>
    <t>Alt. 4</t>
  </si>
  <si>
    <t>Alt 5</t>
  </si>
  <si>
    <t>Alt 6</t>
  </si>
  <si>
    <t>Alt 7</t>
  </si>
  <si>
    <t>Alt 8</t>
  </si>
  <si>
    <t>Alt 10</t>
  </si>
  <si>
    <t>Reduction in Global Temperature (oK)</t>
  </si>
  <si>
    <t>Reduction from No Action to Alt 4 Percentage</t>
  </si>
  <si>
    <t>Global Mean Precipitation Increase (%)</t>
  </si>
  <si>
    <t>Reduction in Global Mean RainFall Change (%)</t>
  </si>
  <si>
    <t>Table 5.4-2</t>
  </si>
  <si>
    <t>(MMTCO2eq per Year)</t>
  </si>
  <si>
    <t>Carbon dioxide (CO2)</t>
  </si>
  <si>
    <t>Methane (CH4)</t>
  </si>
  <si>
    <t>Nitrous oxide (N2O)</t>
  </si>
  <si>
    <t>Total GHGs</t>
  </si>
  <si>
    <t>Vehicle Equivalents of Emissions Reductions Resulting from Alternative Standards</t>
  </si>
  <si>
    <t>MOVES and GREET Estimates</t>
  </si>
  <si>
    <t>Calendar Year</t>
  </si>
  <si>
    <t>Number of Vehicles Removed from Fleet Corresponding to Emissions Reductions from Baseline Alternative</t>
  </si>
  <si>
    <t>millions</t>
  </si>
  <si>
    <t>2025 vehicles Reduction</t>
  </si>
  <si>
    <t>Emissions from Each Alternative</t>
  </si>
  <si>
    <t>MMTCO2</t>
  </si>
  <si>
    <t>Alt 1 - No Action</t>
  </si>
  <si>
    <t>Alt 2</t>
  </si>
  <si>
    <t>Alt 3 - Preferred</t>
  </si>
  <si>
    <t>Alt 4</t>
  </si>
  <si>
    <t>Alt 9</t>
  </si>
  <si>
    <t>Alt 1 No Action Flat Baseline</t>
  </si>
  <si>
    <t>17% below 2005</t>
  </si>
  <si>
    <t>26% below 2005</t>
  </si>
  <si>
    <t>Reduction needed from 2005</t>
  </si>
  <si>
    <t>28% below 2005</t>
  </si>
  <si>
    <t>Reduction needed from No Action Baseline</t>
  </si>
  <si>
    <t>Change in emissions compared to 2005 levels</t>
  </si>
  <si>
    <t>% above 2005</t>
  </si>
  <si>
    <t xml:space="preserve"> </t>
  </si>
  <si>
    <t>CO2 Emissions from All Alternatives, MMTCO2</t>
  </si>
  <si>
    <t>Alternatives</t>
  </si>
  <si>
    <t>Year</t>
  </si>
  <si>
    <t>Alt. 0</t>
  </si>
  <si>
    <t>Alt 3</t>
  </si>
  <si>
    <t>26% to 28% below 2005</t>
  </si>
  <si>
    <t>27% below 2005</t>
  </si>
  <si>
    <t>In 2025, alternatives would reduce emissions by this much</t>
  </si>
  <si>
    <t>Average Annual Emissions per Vehicle under Baseline Alternative (Tailpipe plus Upstream Emissions)</t>
  </si>
  <si>
    <t>Fleet-Wide Emissions (MMT CO2) (1)</t>
  </si>
  <si>
    <t>Vehicles in Use (2)</t>
  </si>
  <si>
    <t>Annual Emissions per Vehicle (metric tons per vehicle per year) (2)</t>
  </si>
  <si>
    <t>Combined</t>
  </si>
  <si>
    <t>Vehicles in Use is updated from the Fleet TOTAL TOTAL number from the raw data file for Alt 0</t>
  </si>
  <si>
    <t>Emissions Reductions Resulting from Alternative CAFE Standards (Tailpipe plus Upstream Emissions)</t>
  </si>
  <si>
    <t>Emissions (MMT CO2) (1)</t>
  </si>
  <si>
    <t>Alternative 0</t>
  </si>
  <si>
    <t>Alternative 1</t>
  </si>
  <si>
    <t>Alternative 2</t>
  </si>
  <si>
    <t>Alternative 3</t>
  </si>
  <si>
    <t>Alternative 4</t>
  </si>
  <si>
    <t>Alternative 5</t>
  </si>
  <si>
    <t>Alternative 6</t>
  </si>
  <si>
    <t>Alternative 7</t>
  </si>
  <si>
    <t>Alternative 8</t>
  </si>
  <si>
    <t>Alternative 9</t>
  </si>
  <si>
    <t>Emissions Reductions from Baseline Alternative (MMT CO2)</t>
  </si>
  <si>
    <t>Baseline</t>
  </si>
  <si>
    <t>Intercept</t>
  </si>
  <si>
    <t>T30avg</t>
  </si>
  <si>
    <t>T30sq</t>
  </si>
  <si>
    <t>Ttotavg</t>
  </si>
  <si>
    <t>Totavgsq</t>
  </si>
  <si>
    <t>model</t>
  </si>
  <si>
    <t>climate_model</t>
  </si>
  <si>
    <t>scenario</t>
  </si>
  <si>
    <t>region</t>
  </si>
  <si>
    <t>percentile</t>
  </si>
  <si>
    <t>variable</t>
  </si>
  <si>
    <t>unit</t>
  </si>
  <si>
    <t>reference_period_start_year</t>
  </si>
  <si>
    <t>reference_period_end_year</t>
  </si>
  <si>
    <t>ICF</t>
  </si>
  <si>
    <t>MAGICC7</t>
  </si>
  <si>
    <t>Alt 0</t>
  </si>
  <si>
    <t>World</t>
  </si>
  <si>
    <t>Atmospheric Concentrations|CO2</t>
  </si>
  <si>
    <t>ppm</t>
  </si>
  <si>
    <t>Surface Temperature</t>
  </si>
  <si>
    <t>K</t>
  </si>
  <si>
    <t>Alt 0 - Alt 1</t>
  </si>
  <si>
    <t>kelvin</t>
  </si>
  <si>
    <t>Alt 1</t>
  </si>
  <si>
    <t>Alt 2 - Alt 3</t>
  </si>
  <si>
    <t>Alt 4 - Alt 5</t>
  </si>
  <si>
    <t xml:space="preserve">Regression Coefficients: </t>
  </si>
  <si>
    <t>ΔT</t>
  </si>
  <si>
    <t>SLR (m)</t>
  </si>
  <si>
    <t>SLR (cm)</t>
  </si>
  <si>
    <t>Delta</t>
  </si>
  <si>
    <t>Alt1-Alt0</t>
  </si>
  <si>
    <t>Alt2-Alt0</t>
  </si>
  <si>
    <t>Alt3-Alt0</t>
  </si>
  <si>
    <t>Alt4-Alt0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</si>
</sst>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0.0%"/>
    <numFmt numFmtId="168" formatCode="_(* #,##0.0_);_(* \(#,##0.0\);_(* &quot;-&quot;??_);_(@_)"/>
    <numFmt numFmtId="169" formatCode="#,##0.0"/>
    <numFmt numFmtId="170" formatCode="0.00000"/>
    <numFmt numFmtId="171" formatCode="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0">
    <xf numFmtId="0" fontId="0" fillId="0" borderId="0" xfId="0"/>
    <xf numFmtId="0" fontId="4" fillId="0" borderId="0" xfId="0" applyFont="1"/>
    <xf numFmtId="0" fontId="5" fillId="0" borderId="0" xfId="0" applyFont="1"/>
    <xf numFmtId="0" fontId="0" fillId="2" borderId="0" xfId="0" applyFill="1"/>
    <xf numFmtId="0" fontId="4" fillId="2" borderId="0" xfId="0" applyFont="1" applyFill="1"/>
    <xf numFmtId="0" fontId="0" fillId="3" borderId="0" xfId="0" applyFill="1"/>
    <xf numFmtId="0" fontId="4" fillId="3" borderId="0" xfId="0" applyFont="1" applyFill="1"/>
    <xf numFmtId="0" fontId="5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3" borderId="0" xfId="0" applyFont="1" applyFill="1" applyAlignment="1">
      <alignment horizontal="left"/>
    </xf>
    <xf numFmtId="0" fontId="5" fillId="2" borderId="3" xfId="0" applyFont="1" applyFill="1" applyBorder="1"/>
    <xf numFmtId="0" fontId="5" fillId="2" borderId="0" xfId="0" applyFont="1" applyFill="1"/>
    <xf numFmtId="0" fontId="5" fillId="3" borderId="0" xfId="0" applyFont="1" applyFill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7" borderId="10" xfId="0" applyFont="1" applyFill="1" applyBorder="1" applyAlignment="1">
      <alignment vertical="top"/>
    </xf>
    <xf numFmtId="0" fontId="4" fillId="7" borderId="15" xfId="0" applyFont="1" applyFill="1" applyBorder="1"/>
    <xf numFmtId="0" fontId="4" fillId="7" borderId="16" xfId="0" applyFont="1" applyFill="1" applyBorder="1"/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0" xfId="2" applyFont="1" applyBorder="1"/>
    <xf numFmtId="0" fontId="5" fillId="0" borderId="0" xfId="2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7" borderId="22" xfId="0" applyFont="1" applyFill="1" applyBorder="1"/>
    <xf numFmtId="0" fontId="8" fillId="0" borderId="23" xfId="0" applyFont="1" applyBorder="1"/>
    <xf numFmtId="164" fontId="0" fillId="0" borderId="24" xfId="3" applyNumberFormat="1" applyFont="1" applyBorder="1"/>
    <xf numFmtId="0" fontId="5" fillId="0" borderId="10" xfId="0" applyFont="1" applyBorder="1" applyAlignment="1">
      <alignment wrapText="1"/>
    </xf>
    <xf numFmtId="0" fontId="4" fillId="0" borderId="10" xfId="0" applyFont="1" applyBorder="1"/>
    <xf numFmtId="166" fontId="5" fillId="0" borderId="27" xfId="0" applyNumberFormat="1" applyFont="1" applyBorder="1"/>
    <xf numFmtId="166" fontId="5" fillId="0" borderId="28" xfId="0" applyNumberFormat="1" applyFont="1" applyBorder="1"/>
    <xf numFmtId="2" fontId="5" fillId="8" borderId="29" xfId="0" applyNumberFormat="1" applyFont="1" applyFill="1" applyBorder="1"/>
    <xf numFmtId="2" fontId="5" fillId="8" borderId="27" xfId="0" applyNumberFormat="1" applyFont="1" applyFill="1" applyBorder="1"/>
    <xf numFmtId="2" fontId="5" fillId="8" borderId="30" xfId="0" applyNumberFormat="1" applyFont="1" applyFill="1" applyBorder="1"/>
    <xf numFmtId="167" fontId="0" fillId="0" borderId="24" xfId="1" applyNumberFormat="1" applyFont="1" applyBorder="1"/>
    <xf numFmtId="9" fontId="0" fillId="0" borderId="25" xfId="1" applyFont="1" applyBorder="1"/>
    <xf numFmtId="0" fontId="5" fillId="0" borderId="10" xfId="0" applyFont="1" applyBorder="1"/>
    <xf numFmtId="165" fontId="4" fillId="0" borderId="0" xfId="2" applyNumberFormat="1" applyFont="1" applyAlignment="1">
      <alignment horizontal="center" vertical="center"/>
    </xf>
    <xf numFmtId="0" fontId="4" fillId="0" borderId="0" xfId="2" applyFont="1"/>
    <xf numFmtId="166" fontId="5" fillId="0" borderId="24" xfId="0" applyNumberFormat="1" applyFont="1" applyBorder="1" applyAlignment="1">
      <alignment horizontal="right"/>
    </xf>
    <xf numFmtId="0" fontId="4" fillId="0" borderId="10" xfId="2" applyFont="1" applyBorder="1" applyAlignment="1">
      <alignment horizontal="center"/>
    </xf>
    <xf numFmtId="3" fontId="5" fillId="0" borderId="0" xfId="2" applyNumberFormat="1" applyAlignment="1">
      <alignment horizontal="center"/>
    </xf>
    <xf numFmtId="3" fontId="0" fillId="0" borderId="32" xfId="0" applyNumberFormat="1" applyBorder="1"/>
    <xf numFmtId="3" fontId="0" fillId="0" borderId="13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0" xfId="0" applyNumberFormat="1"/>
    <xf numFmtId="3" fontId="0" fillId="0" borderId="35" xfId="0" applyNumberFormat="1" applyBorder="1"/>
    <xf numFmtId="0" fontId="0" fillId="6" borderId="22" xfId="0" applyFill="1" applyBorder="1"/>
    <xf numFmtId="0" fontId="0" fillId="6" borderId="15" xfId="0" applyFill="1" applyBorder="1"/>
    <xf numFmtId="0" fontId="0" fillId="6" borderId="16" xfId="0" applyFill="1" applyBorder="1"/>
    <xf numFmtId="0" fontId="8" fillId="0" borderId="10" xfId="0" applyFont="1" applyBorder="1" applyAlignment="1">
      <alignment horizontal="left" vertical="center" wrapText="1"/>
    </xf>
    <xf numFmtId="2" fontId="0" fillId="0" borderId="0" xfId="0" applyNumberFormat="1"/>
    <xf numFmtId="0" fontId="5" fillId="0" borderId="22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0" xfId="2" applyBorder="1"/>
    <xf numFmtId="0" fontId="9" fillId="0" borderId="10" xfId="0" applyFont="1" applyBorder="1"/>
    <xf numFmtId="2" fontId="5" fillId="0" borderId="31" xfId="0" applyNumberFormat="1" applyFont="1" applyBorder="1"/>
    <xf numFmtId="166" fontId="5" fillId="0" borderId="3" xfId="0" applyNumberFormat="1" applyFont="1" applyBorder="1"/>
    <xf numFmtId="166" fontId="5" fillId="0" borderId="24" xfId="0" applyNumberFormat="1" applyFont="1" applyBorder="1"/>
    <xf numFmtId="166" fontId="5" fillId="0" borderId="31" xfId="0" applyNumberFormat="1" applyFont="1" applyBorder="1"/>
    <xf numFmtId="2" fontId="5" fillId="8" borderId="3" xfId="0" applyNumberFormat="1" applyFont="1" applyFill="1" applyBorder="1"/>
    <xf numFmtId="2" fontId="5" fillId="8" borderId="24" xfId="0" applyNumberFormat="1" applyFont="1" applyFill="1" applyBorder="1"/>
    <xf numFmtId="3" fontId="0" fillId="0" borderId="36" xfId="0" applyNumberFormat="1" applyBorder="1"/>
    <xf numFmtId="3" fontId="0" fillId="0" borderId="28" xfId="0" applyNumberFormat="1" applyBorder="1"/>
    <xf numFmtId="3" fontId="0" fillId="0" borderId="27" xfId="0" applyNumberFormat="1" applyBorder="1"/>
    <xf numFmtId="166" fontId="5" fillId="0" borderId="25" xfId="0" applyNumberFormat="1" applyFont="1" applyBorder="1"/>
    <xf numFmtId="165" fontId="5" fillId="0" borderId="38" xfId="0" applyNumberFormat="1" applyFont="1" applyBorder="1"/>
    <xf numFmtId="165" fontId="5" fillId="0" borderId="39" xfId="0" applyNumberFormat="1" applyFont="1" applyBorder="1"/>
    <xf numFmtId="2" fontId="5" fillId="0" borderId="40" xfId="0" applyNumberFormat="1" applyFont="1" applyBorder="1"/>
    <xf numFmtId="166" fontId="0" fillId="0" borderId="0" xfId="0" applyNumberFormat="1"/>
    <xf numFmtId="167" fontId="0" fillId="8" borderId="0" xfId="1" applyNumberFormat="1" applyFont="1" applyFill="1" applyBorder="1"/>
    <xf numFmtId="10" fontId="5" fillId="0" borderId="24" xfId="1" applyNumberFormat="1" applyFont="1" applyBorder="1" applyAlignment="1">
      <alignment horizontal="right"/>
    </xf>
    <xf numFmtId="10" fontId="5" fillId="0" borderId="25" xfId="1" applyNumberFormat="1" applyFont="1" applyBorder="1" applyAlignment="1">
      <alignment horizontal="right"/>
    </xf>
    <xf numFmtId="0" fontId="10" fillId="0" borderId="0" xfId="0" applyFont="1"/>
    <xf numFmtId="10" fontId="5" fillId="0" borderId="24" xfId="0" applyNumberFormat="1" applyFont="1" applyBorder="1"/>
    <xf numFmtId="10" fontId="5" fillId="0" borderId="25" xfId="0" applyNumberFormat="1" applyFont="1" applyBorder="1"/>
    <xf numFmtId="0" fontId="5" fillId="6" borderId="22" xfId="0" applyFont="1" applyFill="1" applyBorder="1"/>
    <xf numFmtId="2" fontId="0" fillId="6" borderId="15" xfId="0" applyNumberFormat="1" applyFill="1" applyBorder="1"/>
    <xf numFmtId="0" fontId="5" fillId="5" borderId="22" xfId="0" applyFont="1" applyFill="1" applyBorder="1"/>
    <xf numFmtId="0" fontId="5" fillId="5" borderId="15" xfId="0" applyFont="1" applyFill="1" applyBorder="1"/>
    <xf numFmtId="10" fontId="5" fillId="5" borderId="16" xfId="0" applyNumberFormat="1" applyFont="1" applyFill="1" applyBorder="1"/>
    <xf numFmtId="0" fontId="4" fillId="0" borderId="0" xfId="2" applyFont="1" applyAlignment="1">
      <alignment horizontal="center"/>
    </xf>
    <xf numFmtId="0" fontId="3" fillId="6" borderId="0" xfId="4" applyFont="1" applyFill="1"/>
    <xf numFmtId="0" fontId="1" fillId="6" borderId="0" xfId="4" applyFill="1" applyAlignment="1">
      <alignment wrapText="1"/>
    </xf>
    <xf numFmtId="0" fontId="1" fillId="0" borderId="0" xfId="4" applyAlignment="1">
      <alignment wrapText="1"/>
    </xf>
    <xf numFmtId="0" fontId="1" fillId="0" borderId="0" xfId="4"/>
    <xf numFmtId="0" fontId="8" fillId="0" borderId="0" xfId="4" applyFont="1" applyAlignment="1">
      <alignment horizontal="center" vertical="center" wrapText="1"/>
    </xf>
    <xf numFmtId="0" fontId="1" fillId="0" borderId="0" xfId="4" applyAlignment="1">
      <alignment horizontal="left" vertical="top" wrapText="1"/>
    </xf>
    <xf numFmtId="0" fontId="1" fillId="0" borderId="0" xfId="4" applyAlignment="1">
      <alignment horizontal="right"/>
    </xf>
    <xf numFmtId="168" fontId="1" fillId="0" borderId="0" xfId="5" applyNumberFormat="1" applyFont="1" applyAlignment="1">
      <alignment wrapText="1"/>
    </xf>
    <xf numFmtId="0" fontId="3" fillId="0" borderId="0" xfId="4" applyFont="1" applyAlignment="1">
      <alignment horizontal="right"/>
    </xf>
    <xf numFmtId="168" fontId="3" fillId="0" borderId="0" xfId="5" applyNumberFormat="1" applyFont="1" applyAlignment="1">
      <alignment wrapText="1"/>
    </xf>
    <xf numFmtId="0" fontId="3" fillId="0" borderId="0" xfId="4" applyFont="1"/>
    <xf numFmtId="0" fontId="2" fillId="0" borderId="0" xfId="4" applyFont="1"/>
    <xf numFmtId="43" fontId="2" fillId="0" borderId="0" xfId="4" applyNumberFormat="1" applyFont="1" applyAlignment="1">
      <alignment wrapText="1"/>
    </xf>
    <xf numFmtId="167" fontId="2" fillId="0" borderId="0" xfId="6" applyNumberFormat="1" applyFont="1" applyAlignment="1">
      <alignment wrapText="1"/>
    </xf>
    <xf numFmtId="43" fontId="1" fillId="0" borderId="0" xfId="4" applyNumberFormat="1" applyAlignment="1">
      <alignment wrapText="1"/>
    </xf>
    <xf numFmtId="0" fontId="1" fillId="9" borderId="0" xfId="4" applyFill="1"/>
    <xf numFmtId="9" fontId="1" fillId="0" borderId="0" xfId="6" applyFont="1"/>
    <xf numFmtId="0" fontId="1" fillId="10" borderId="0" xfId="4" applyFill="1"/>
    <xf numFmtId="167" fontId="1" fillId="0" borderId="0" xfId="6" applyNumberFormat="1" applyFont="1"/>
    <xf numFmtId="0" fontId="4" fillId="0" borderId="0" xfId="2" applyFont="1" applyAlignment="1">
      <alignment horizontal="center" vertical="center" wrapText="1"/>
    </xf>
    <xf numFmtId="169" fontId="5" fillId="0" borderId="0" xfId="2" applyNumberFormat="1" applyAlignment="1">
      <alignment horizontal="center"/>
    </xf>
    <xf numFmtId="4" fontId="5" fillId="0" borderId="0" xfId="2" applyNumberFormat="1" applyAlignment="1">
      <alignment horizontal="center"/>
    </xf>
    <xf numFmtId="2" fontId="5" fillId="0" borderId="0" xfId="2" applyNumberFormat="1" applyAlignment="1">
      <alignment horizontal="center"/>
    </xf>
    <xf numFmtId="0" fontId="1" fillId="11" borderId="24" xfId="7" applyFill="1" applyBorder="1"/>
    <xf numFmtId="0" fontId="11" fillId="11" borderId="24" xfId="7" applyFont="1" applyFill="1" applyBorder="1" applyAlignment="1">
      <alignment horizontal="center"/>
    </xf>
    <xf numFmtId="0" fontId="2" fillId="2" borderId="0" xfId="0" applyFont="1" applyFill="1"/>
    <xf numFmtId="11" fontId="0" fillId="0" borderId="0" xfId="0" applyNumberFormat="1"/>
    <xf numFmtId="0" fontId="5" fillId="12" borderId="0" xfId="0" applyFont="1" applyFill="1" applyAlignment="1">
      <alignment horizontal="left"/>
    </xf>
    <xf numFmtId="0" fontId="3" fillId="13" borderId="0" xfId="0" applyFont="1" applyFill="1"/>
    <xf numFmtId="0" fontId="4" fillId="0" borderId="0" xfId="0" applyFont="1" applyAlignment="1">
      <alignment horizontal="center"/>
    </xf>
    <xf numFmtId="169" fontId="0" fillId="0" borderId="35" xfId="0" applyNumberFormat="1" applyBorder="1"/>
    <xf numFmtId="169" fontId="0" fillId="0" borderId="27" xfId="0" applyNumberFormat="1" applyBorder="1"/>
    <xf numFmtId="4" fontId="0" fillId="0" borderId="0" xfId="0" applyNumberFormat="1"/>
    <xf numFmtId="4" fontId="0" fillId="0" borderId="35" xfId="0" applyNumberFormat="1" applyBorder="1"/>
    <xf numFmtId="4" fontId="0" fillId="0" borderId="27" xfId="0" applyNumberFormat="1" applyBorder="1"/>
    <xf numFmtId="2" fontId="5" fillId="0" borderId="38" xfId="0" applyNumberFormat="1" applyFont="1" applyBorder="1"/>
    <xf numFmtId="2" fontId="5" fillId="0" borderId="39" xfId="0" applyNumberFormat="1" applyFont="1" applyBorder="1"/>
    <xf numFmtId="165" fontId="5" fillId="0" borderId="40" xfId="0" applyNumberFormat="1" applyFont="1" applyBorder="1"/>
    <xf numFmtId="4" fontId="5" fillId="6" borderId="0" xfId="2" applyNumberFormat="1" applyFill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6" fontId="5" fillId="10" borderId="38" xfId="0" applyNumberFormat="1" applyFont="1" applyFill="1" applyBorder="1"/>
    <xf numFmtId="166" fontId="5" fillId="10" borderId="39" xfId="0" applyNumberFormat="1" applyFont="1" applyFill="1" applyBorder="1"/>
    <xf numFmtId="166" fontId="5" fillId="10" borderId="40" xfId="0" applyNumberFormat="1" applyFont="1" applyFill="1" applyBorder="1"/>
    <xf numFmtId="2" fontId="5" fillId="10" borderId="38" xfId="0" applyNumberFormat="1" applyFont="1" applyFill="1" applyBorder="1"/>
    <xf numFmtId="2" fontId="5" fillId="10" borderId="39" xfId="0" applyNumberFormat="1" applyFont="1" applyFill="1" applyBorder="1"/>
    <xf numFmtId="2" fontId="5" fillId="10" borderId="40" xfId="0" applyNumberFormat="1" applyFont="1" applyFill="1" applyBorder="1"/>
    <xf numFmtId="0" fontId="4" fillId="12" borderId="10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9" fontId="0" fillId="0" borderId="32" xfId="0" applyNumberFormat="1" applyBorder="1"/>
    <xf numFmtId="169" fontId="0" fillId="0" borderId="13" xfId="0" applyNumberFormat="1" applyBorder="1"/>
    <xf numFmtId="169" fontId="0" fillId="0" borderId="33" xfId="0" applyNumberFormat="1" applyBorder="1"/>
    <xf numFmtId="4" fontId="0" fillId="0" borderId="33" xfId="0" applyNumberFormat="1" applyBorder="1"/>
    <xf numFmtId="3" fontId="15" fillId="0" borderId="32" xfId="2" applyNumberFormat="1" applyFont="1" applyBorder="1" applyAlignment="1">
      <alignment horizontal="center"/>
    </xf>
    <xf numFmtId="3" fontId="15" fillId="0" borderId="13" xfId="2" applyNumberFormat="1" applyFont="1" applyBorder="1" applyAlignment="1">
      <alignment horizontal="center"/>
    </xf>
    <xf numFmtId="3" fontId="15" fillId="0" borderId="33" xfId="2" applyNumberFormat="1" applyFont="1" applyBorder="1" applyAlignment="1">
      <alignment horizontal="center"/>
    </xf>
    <xf numFmtId="3" fontId="15" fillId="0" borderId="34" xfId="2" applyNumberFormat="1" applyFont="1" applyBorder="1" applyAlignment="1">
      <alignment horizontal="center"/>
    </xf>
    <xf numFmtId="3" fontId="15" fillId="0" borderId="0" xfId="2" applyNumberFormat="1" applyFont="1" applyAlignment="1">
      <alignment horizontal="center"/>
    </xf>
    <xf numFmtId="3" fontId="15" fillId="0" borderId="35" xfId="2" applyNumberFormat="1" applyFont="1" applyBorder="1" applyAlignment="1">
      <alignment horizontal="center"/>
    </xf>
    <xf numFmtId="3" fontId="15" fillId="0" borderId="36" xfId="2" applyNumberFormat="1" applyFont="1" applyBorder="1" applyAlignment="1">
      <alignment horizontal="center"/>
    </xf>
    <xf numFmtId="3" fontId="15" fillId="0" borderId="28" xfId="2" applyNumberFormat="1" applyFont="1" applyBorder="1" applyAlignment="1">
      <alignment horizontal="center"/>
    </xf>
    <xf numFmtId="3" fontId="15" fillId="0" borderId="27" xfId="2" applyNumberFormat="1" applyFont="1" applyBorder="1" applyAlignment="1">
      <alignment horizontal="center"/>
    </xf>
    <xf numFmtId="3" fontId="16" fillId="0" borderId="0" xfId="2" applyNumberFormat="1" applyFont="1" applyAlignment="1">
      <alignment horizontal="center"/>
    </xf>
    <xf numFmtId="0" fontId="15" fillId="0" borderId="0" xfId="2" applyFont="1"/>
    <xf numFmtId="4" fontId="15" fillId="0" borderId="1" xfId="2" applyNumberFormat="1" applyFont="1" applyBorder="1" applyAlignment="1">
      <alignment horizontal="center"/>
    </xf>
    <xf numFmtId="4" fontId="15" fillId="0" borderId="2" xfId="2" applyNumberFormat="1" applyFont="1" applyBorder="1" applyAlignment="1">
      <alignment horizontal="center"/>
    </xf>
    <xf numFmtId="4" fontId="15" fillId="0" borderId="3" xfId="2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 vertical="center" wrapText="1"/>
    </xf>
    <xf numFmtId="2" fontId="5" fillId="0" borderId="23" xfId="0" applyNumberFormat="1" applyFont="1" applyBorder="1"/>
    <xf numFmtId="2" fontId="5" fillId="0" borderId="24" xfId="0" applyNumberFormat="1" applyFont="1" applyBorder="1"/>
    <xf numFmtId="0" fontId="4" fillId="0" borderId="0" xfId="2" applyFont="1" applyAlignment="1">
      <alignment wrapText="1"/>
    </xf>
    <xf numFmtId="2" fontId="5" fillId="0" borderId="29" xfId="0" applyNumberFormat="1" applyFont="1" applyBorder="1"/>
    <xf numFmtId="2" fontId="5" fillId="0" borderId="27" xfId="0" applyNumberFormat="1" applyFont="1" applyBorder="1"/>
    <xf numFmtId="2" fontId="5" fillId="0" borderId="30" xfId="0" applyNumberFormat="1" applyFont="1" applyBorder="1"/>
    <xf numFmtId="0" fontId="0" fillId="0" borderId="0" xfId="4" applyFont="1"/>
    <xf numFmtId="166" fontId="5" fillId="8" borderId="29" xfId="0" applyNumberFormat="1" applyFont="1" applyFill="1" applyBorder="1"/>
    <xf numFmtId="166" fontId="5" fillId="8" borderId="27" xfId="0" applyNumberFormat="1" applyFont="1" applyFill="1" applyBorder="1"/>
    <xf numFmtId="166" fontId="5" fillId="8" borderId="30" xfId="0" applyNumberFormat="1" applyFont="1" applyFill="1" applyBorder="1"/>
    <xf numFmtId="2" fontId="5" fillId="0" borderId="26" xfId="0" applyNumberFormat="1" applyFont="1" applyBorder="1"/>
    <xf numFmtId="164" fontId="0" fillId="14" borderId="0" xfId="9" applyNumberFormat="1" applyFont="1" applyFill="1"/>
    <xf numFmtId="10" fontId="0" fillId="0" borderId="24" xfId="1" applyNumberFormat="1" applyFont="1" applyBorder="1"/>
    <xf numFmtId="10" fontId="18" fillId="0" borderId="24" xfId="1" applyNumberFormat="1" applyFont="1" applyBorder="1" applyAlignment="1">
      <alignment horizontal="right"/>
    </xf>
    <xf numFmtId="10" fontId="18" fillId="0" borderId="25" xfId="1" applyNumberFormat="1" applyFont="1" applyBorder="1" applyAlignment="1">
      <alignment horizontal="right"/>
    </xf>
    <xf numFmtId="167" fontId="0" fillId="0" borderId="25" xfId="1" applyNumberFormat="1" applyFont="1" applyBorder="1"/>
    <xf numFmtId="9" fontId="0" fillId="0" borderId="0" xfId="1" applyFont="1"/>
    <xf numFmtId="167" fontId="0" fillId="0" borderId="0" xfId="1" applyNumberFormat="1" applyFont="1"/>
    <xf numFmtId="10" fontId="0" fillId="0" borderId="0" xfId="1" applyNumberFormat="1" applyFont="1"/>
    <xf numFmtId="166" fontId="5" fillId="0" borderId="26" xfId="0" applyNumberFormat="1" applyFont="1" applyBorder="1"/>
    <xf numFmtId="10" fontId="0" fillId="0" borderId="0" xfId="1" applyNumberFormat="1" applyFont="1" applyBorder="1"/>
    <xf numFmtId="0" fontId="4" fillId="15" borderId="15" xfId="0" applyFont="1" applyFill="1" applyBorder="1"/>
    <xf numFmtId="166" fontId="5" fillId="0" borderId="23" xfId="0" applyNumberFormat="1" applyFont="1" applyBorder="1"/>
    <xf numFmtId="0" fontId="1" fillId="0" borderId="0" xfId="7"/>
    <xf numFmtId="0" fontId="19" fillId="0" borderId="0" xfId="7" applyFont="1"/>
    <xf numFmtId="0" fontId="1" fillId="10" borderId="28" xfId="7" applyFill="1" applyBorder="1"/>
    <xf numFmtId="0" fontId="11" fillId="0" borderId="28" xfId="7" applyFont="1" applyBorder="1" applyAlignment="1">
      <alignment horizontal="center"/>
    </xf>
    <xf numFmtId="0" fontId="1" fillId="0" borderId="28" xfId="7" applyBorder="1" applyAlignment="1">
      <alignment wrapText="1"/>
    </xf>
    <xf numFmtId="0" fontId="11" fillId="0" borderId="0" xfId="7" applyFont="1" applyAlignment="1">
      <alignment horizontal="center"/>
    </xf>
    <xf numFmtId="2" fontId="1" fillId="0" borderId="0" xfId="7" applyNumberFormat="1"/>
    <xf numFmtId="2" fontId="11" fillId="0" borderId="0" xfId="7" applyNumberFormat="1" applyFont="1" applyAlignment="1">
      <alignment horizontal="center"/>
    </xf>
    <xf numFmtId="9" fontId="0" fillId="0" borderId="0" xfId="8" applyFont="1"/>
    <xf numFmtId="170" fontId="0" fillId="0" borderId="0" xfId="8" applyNumberFormat="1" applyFont="1"/>
    <xf numFmtId="170" fontId="0" fillId="0" borderId="0" xfId="9" applyNumberFormat="1" applyFont="1"/>
    <xf numFmtId="171" fontId="5" fillId="8" borderId="25" xfId="0" applyNumberFormat="1" applyFont="1" applyFill="1" applyBorder="1"/>
    <xf numFmtId="2" fontId="5" fillId="0" borderId="41" xfId="0" applyNumberFormat="1" applyFont="1" applyBorder="1"/>
    <xf numFmtId="2" fontId="5" fillId="0" borderId="42" xfId="0" applyNumberFormat="1" applyFont="1" applyBorder="1"/>
    <xf numFmtId="166" fontId="5" fillId="0" borderId="25" xfId="0" applyNumberFormat="1" applyFont="1" applyBorder="1" applyAlignment="1">
      <alignment horizontal="right"/>
    </xf>
    <xf numFmtId="2" fontId="5" fillId="0" borderId="43" xfId="0" applyNumberFormat="1" applyFont="1" applyBorder="1"/>
    <xf numFmtId="0" fontId="0" fillId="0" borderId="0" xfId="0" applyBorder="1"/>
    <xf numFmtId="2" fontId="0" fillId="0" borderId="0" xfId="0" applyNumberFormat="1" applyBorder="1"/>
    <xf numFmtId="171" fontId="5" fillId="8" borderId="44" xfId="0" applyNumberFormat="1" applyFont="1" applyFill="1" applyBorder="1"/>
    <xf numFmtId="166" fontId="5" fillId="0" borderId="45" xfId="0" applyNumberFormat="1" applyFont="1" applyBorder="1"/>
    <xf numFmtId="166" fontId="5" fillId="0" borderId="39" xfId="0" applyNumberFormat="1" applyFont="1" applyBorder="1"/>
    <xf numFmtId="166" fontId="5" fillId="0" borderId="40" xfId="0" applyNumberFormat="1" applyFont="1" applyBorder="1"/>
    <xf numFmtId="2" fontId="5" fillId="8" borderId="45" xfId="0" applyNumberFormat="1" applyFont="1" applyFill="1" applyBorder="1"/>
    <xf numFmtId="171" fontId="5" fillId="8" borderId="46" xfId="0" applyNumberFormat="1" applyFont="1" applyFill="1" applyBorder="1"/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 wrapText="1"/>
    </xf>
    <xf numFmtId="0" fontId="5" fillId="7" borderId="13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6" borderId="4" xfId="2" applyFont="1" applyFill="1" applyBorder="1" applyAlignment="1">
      <alignment horizontal="center" wrapText="1"/>
    </xf>
    <xf numFmtId="0" fontId="4" fillId="6" borderId="5" xfId="2" applyFont="1" applyFill="1" applyBorder="1" applyAlignment="1">
      <alignment horizontal="center" wrapText="1"/>
    </xf>
    <xf numFmtId="0" fontId="4" fillId="6" borderId="6" xfId="2" applyFont="1" applyFill="1" applyBorder="1" applyAlignment="1">
      <alignment horizontal="center" wrapText="1"/>
    </xf>
    <xf numFmtId="0" fontId="4" fillId="6" borderId="10" xfId="2" applyFont="1" applyFill="1" applyBorder="1" applyAlignment="1">
      <alignment horizontal="center" wrapText="1"/>
    </xf>
    <xf numFmtId="0" fontId="4" fillId="6" borderId="0" xfId="2" applyFont="1" applyFill="1" applyAlignment="1">
      <alignment horizontal="center" wrapText="1"/>
    </xf>
    <xf numFmtId="0" fontId="4" fillId="6" borderId="11" xfId="2" applyFont="1" applyFill="1" applyBorder="1" applyAlignment="1">
      <alignment horizont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/>
    </xf>
  </cellXfs>
  <cellStyles count="10">
    <cellStyle name="Comma" xfId="9" builtinId="3"/>
    <cellStyle name="Comma 2" xfId="3" xr:uid="{00000000-0005-0000-0000-000001000000}"/>
    <cellStyle name="Comma 3" xfId="5" xr:uid="{00000000-0005-0000-0000-000002000000}"/>
    <cellStyle name="Normal" xfId="0" builtinId="0"/>
    <cellStyle name="Normal 3" xfId="7" xr:uid="{00000000-0005-0000-0000-000004000000}"/>
    <cellStyle name="Normal 4" xfId="2" xr:uid="{00000000-0005-0000-0000-000005000000}"/>
    <cellStyle name="Normal 5" xfId="4" xr:uid="{00000000-0005-0000-0000-000006000000}"/>
    <cellStyle name="Percent" xfId="1" builtinId="5"/>
    <cellStyle name="Percent 2" xfId="8" xr:uid="{00000000-0005-0000-0000-000008000000}"/>
    <cellStyle name="Percent 3" xfId="6" xr:uid="{00000000-0005-0000-0000-000009000000}"/>
  </cellStyles>
  <dxfs count="0"/>
  <tableStyles count="0" defaultTableStyle="TableStyleMedium2" defaultPivotStyle="PivotStyleLight16"/>
  <colors>
    <mruColors>
      <color rgb="FF494949"/>
      <color rgb="FF7F7F7F"/>
      <color rgb="FF595959"/>
      <color rgb="FF763135"/>
      <color rgb="FFFF4747"/>
      <color rgb="FFFF3300"/>
      <color rgb="FF9CC746"/>
      <color rgb="FF9BC348"/>
      <color rgb="FF769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Alt. 0 (No Action)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(1)'!$C$7:$E$7</c:f>
              <c:numCache>
                <c:formatCode>0.00</c:formatCode>
                <c:ptCount val="3"/>
                <c:pt idx="0">
                  <c:v>490.19072499999999</c:v>
                </c:pt>
                <c:pt idx="1">
                  <c:v>587.75643000000002</c:v>
                </c:pt>
                <c:pt idx="2">
                  <c:v>838.31201499999997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EB0-9BFD-6790F9BAEB3F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Alt. 1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(1)'!$C$8:$E$8</c:f>
              <c:numCache>
                <c:formatCode>0.00</c:formatCode>
                <c:ptCount val="3"/>
                <c:pt idx="0">
                  <c:v>490.18713000000002</c:v>
                </c:pt>
                <c:pt idx="1">
                  <c:v>587.74413500000003</c:v>
                </c:pt>
                <c:pt idx="2">
                  <c:v>838.281295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C-4EB0-9BFD-6790F9BAEB3F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rgbClr val="72727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(1)'!$C$9:$E$9</c:f>
              <c:numCache>
                <c:formatCode>0.00</c:formatCode>
                <c:ptCount val="3"/>
                <c:pt idx="0">
                  <c:v>490.18722000000002</c:v>
                </c:pt>
                <c:pt idx="1">
                  <c:v>587.74163999999996</c:v>
                </c:pt>
                <c:pt idx="2">
                  <c:v>838.27243499999997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C-4EB0-9BFD-6790F9BAEB3F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(1)'!$C$10:$E$10</c:f>
              <c:numCache>
                <c:formatCode>0.00</c:formatCode>
                <c:ptCount val="3"/>
                <c:pt idx="0">
                  <c:v>490.18499000000003</c:v>
                </c:pt>
                <c:pt idx="1">
                  <c:v>587.73951</c:v>
                </c:pt>
                <c:pt idx="2">
                  <c:v>838.27393500000005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9C-4EB0-9BFD-6790F9BAEB3F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  <c:pt idx="0">
                  <c:v>Alt. 4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(1)'!$C$11:$E$11</c:f>
              <c:numCache>
                <c:formatCode>0.00</c:formatCode>
                <c:ptCount val="3"/>
                <c:pt idx="0">
                  <c:v>490.17406499999998</c:v>
                </c:pt>
                <c:pt idx="1">
                  <c:v>587.694345</c:v>
                </c:pt>
                <c:pt idx="2">
                  <c:v>838.15930000000003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9C-4EB0-9BFD-6790F9BAEB3F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(1)'!$C$12:$E$12</c:f>
            </c:numRef>
          </c:val>
          <c:extLst>
            <c:ext xmlns:c16="http://schemas.microsoft.com/office/drawing/2014/chart" uri="{C3380CC4-5D6E-409C-BE32-E72D297353CC}">
              <c16:uniqueId val="{0000000B-659C-4EB0-9BFD-6790F9BAEB3F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(1)'!$C$13:$E$13</c:f>
            </c:numRef>
          </c:val>
          <c:extLst>
            <c:ext xmlns:c16="http://schemas.microsoft.com/office/drawing/2014/chart" uri="{C3380CC4-5D6E-409C-BE32-E72D297353CC}">
              <c16:uniqueId val="{0000000C-659C-4EB0-9BFD-6790F9BAEB3F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(1)'!$C$14:$E$14</c:f>
            </c:numRef>
          </c:val>
          <c:extLst>
            <c:ext xmlns:c16="http://schemas.microsoft.com/office/drawing/2014/chart" uri="{C3380CC4-5D6E-409C-BE32-E72D297353CC}">
              <c16:uniqueId val="{0000000D-659C-4EB0-9BFD-6790F9BAEB3F}"/>
            </c:ext>
          </c:extLst>
        </c:ser>
        <c:ser>
          <c:idx val="9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(1)'!$C$15:$E$15</c:f>
            </c:numRef>
          </c:val>
          <c:extLst>
            <c:ext xmlns:c16="http://schemas.microsoft.com/office/drawing/2014/chart" uri="{C3380CC4-5D6E-409C-BE32-E72D297353CC}">
              <c16:uniqueId val="{0000000E-659C-4EB0-9BFD-6790F9BAEB3F}"/>
            </c:ext>
          </c:extLst>
        </c:ser>
        <c:ser>
          <c:idx val="10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(1)'!$C$16:$E$16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F-659C-4EB0-9BFD-6790F9BAE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08728"/>
        <c:axId val="230305848"/>
        <c:extLst/>
      </c:barChart>
      <c:catAx>
        <c:axId val="23300872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0305848"/>
        <c:crosses val="autoZero"/>
        <c:auto val="1"/>
        <c:lblAlgn val="ctr"/>
        <c:lblOffset val="100"/>
        <c:noMultiLvlLbl val="0"/>
      </c:catAx>
      <c:valAx>
        <c:axId val="230305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effectLst/>
                  </a:rPr>
                  <a:t>parts per million (ppm)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08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9657678331846069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Alt0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(1)'!$B$1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(1)'!$C$15:$C$37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1.5939998479999999</c:v>
                </c:pt>
                <c:pt idx="9">
                  <c:v>1.8032599460000001</c:v>
                </c:pt>
                <c:pt idx="10">
                  <c:v>2.007971221</c:v>
                </c:pt>
                <c:pt idx="11">
                  <c:v>2.2077180830000001</c:v>
                </c:pt>
                <c:pt idx="12">
                  <c:v>2.4136644559999998</c:v>
                </c:pt>
                <c:pt idx="13">
                  <c:v>2.5930085740000002</c:v>
                </c:pt>
                <c:pt idx="14">
                  <c:v>2.788310632</c:v>
                </c:pt>
                <c:pt idx="15">
                  <c:v>2.965027005</c:v>
                </c:pt>
                <c:pt idx="16">
                  <c:v>3.1570892599999998</c:v>
                </c:pt>
                <c:pt idx="17">
                  <c:v>3.340821123</c:v>
                </c:pt>
                <c:pt idx="18">
                  <c:v>3.5451556320000002</c:v>
                </c:pt>
                <c:pt idx="19">
                  <c:v>3.7345289660000001</c:v>
                </c:pt>
                <c:pt idx="20">
                  <c:v>3.9347525929999998</c:v>
                </c:pt>
                <c:pt idx="21">
                  <c:v>4.1431107300000001</c:v>
                </c:pt>
                <c:pt idx="22">
                  <c:v>4.3395398480000003</c:v>
                </c:pt>
              </c:numCache>
            </c:numRef>
          </c:xVal>
          <c:yVal>
            <c:numRef>
              <c:f>'ICF SLR Module (1)'!$J$15:$J$37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6.5918444922956034</c:v>
                </c:pt>
                <c:pt idx="6">
                  <c:v>8.5176093295775104</c:v>
                </c:pt>
                <c:pt idx="7">
                  <c:v>10.793707965716976</c:v>
                </c:pt>
                <c:pt idx="8">
                  <c:v>13.413163395591878</c:v>
                </c:pt>
                <c:pt idx="9">
                  <c:v>16.439213054298701</c:v>
                </c:pt>
                <c:pt idx="10">
                  <c:v>19.875206951075786</c:v>
                </c:pt>
                <c:pt idx="11">
                  <c:v>23.719805685055128</c:v>
                </c:pt>
                <c:pt idx="12">
                  <c:v>27.995284020397825</c:v>
                </c:pt>
                <c:pt idx="13">
                  <c:v>32.643158583772284</c:v>
                </c:pt>
                <c:pt idx="14">
                  <c:v>37.704952458588316</c:v>
                </c:pt>
                <c:pt idx="15">
                  <c:v>43.135594429540127</c:v>
                </c:pt>
                <c:pt idx="16">
                  <c:v>48.97610976780382</c:v>
                </c:pt>
                <c:pt idx="17">
                  <c:v>55.206030311818466</c:v>
                </c:pt>
                <c:pt idx="18">
                  <c:v>61.88389778764919</c:v>
                </c:pt>
                <c:pt idx="19">
                  <c:v>68.970792867659355</c:v>
                </c:pt>
                <c:pt idx="20">
                  <c:v>76.499437584920457</c:v>
                </c:pt>
                <c:pt idx="21">
                  <c:v>84.496420823940682</c:v>
                </c:pt>
                <c:pt idx="22">
                  <c:v>92.929304700590492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69-40F0-9807-83B1D2EEA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Alt1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(2)'!$B$15:$B$37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(2)'!$J$15:$J$37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6.5918444922956034</c:v>
                </c:pt>
                <c:pt idx="6">
                  <c:v>8.5176093295775104</c:v>
                </c:pt>
                <c:pt idx="7">
                  <c:v>10.793707965716976</c:v>
                </c:pt>
                <c:pt idx="8">
                  <c:v>13.413143114315007</c:v>
                </c:pt>
                <c:pt idx="9">
                  <c:v>16.439149089843497</c:v>
                </c:pt>
                <c:pt idx="10">
                  <c:v>19.875073136873532</c:v>
                </c:pt>
                <c:pt idx="11">
                  <c:v>23.719585096500655</c:v>
                </c:pt>
                <c:pt idx="12">
                  <c:v>27.994934789912158</c:v>
                </c:pt>
                <c:pt idx="13">
                  <c:v>32.642673536559606</c:v>
                </c:pt>
                <c:pt idx="14">
                  <c:v>37.704299363558725</c:v>
                </c:pt>
                <c:pt idx="15">
                  <c:v>43.134753268570748</c:v>
                </c:pt>
                <c:pt idx="16">
                  <c:v>48.975019607991499</c:v>
                </c:pt>
                <c:pt idx="17">
                  <c:v>55.204655143141757</c:v>
                </c:pt>
                <c:pt idx="18">
                  <c:v>61.882228110422531</c:v>
                </c:pt>
                <c:pt idx="19">
                  <c:v>68.968820493109959</c:v>
                </c:pt>
                <c:pt idx="20">
                  <c:v>76.497081895560882</c:v>
                </c:pt>
                <c:pt idx="21">
                  <c:v>84.493642184719846</c:v>
                </c:pt>
                <c:pt idx="22">
                  <c:v>92.926108396532712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EB-430F-AB58-7805AE666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(2)'!$C$15:$C$37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1.5939898480000001</c:v>
                </c:pt>
                <c:pt idx="9">
                  <c:v>1.8032399459999999</c:v>
                </c:pt>
                <c:pt idx="10">
                  <c:v>2.0079412209999998</c:v>
                </c:pt>
                <c:pt idx="11">
                  <c:v>2.207683083</c:v>
                </c:pt>
                <c:pt idx="12">
                  <c:v>2.4136144559999999</c:v>
                </c:pt>
                <c:pt idx="13">
                  <c:v>2.5929585739999998</c:v>
                </c:pt>
                <c:pt idx="14">
                  <c:v>2.788250632</c:v>
                </c:pt>
                <c:pt idx="15">
                  <c:v>2.9649620049999998</c:v>
                </c:pt>
                <c:pt idx="16">
                  <c:v>3.1570042599999999</c:v>
                </c:pt>
                <c:pt idx="17">
                  <c:v>3.340726123</c:v>
                </c:pt>
                <c:pt idx="18">
                  <c:v>3.5450606320000002</c:v>
                </c:pt>
                <c:pt idx="19">
                  <c:v>3.7344339660000001</c:v>
                </c:pt>
                <c:pt idx="20">
                  <c:v>3.9346325929999999</c:v>
                </c:pt>
                <c:pt idx="21">
                  <c:v>4.1429807299999997</c:v>
                </c:pt>
                <c:pt idx="22">
                  <c:v>4.3394148479999997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EB-430F-AB58-7805AE666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Alt1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(2)'!$B$1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(2)'!$C$15:$C$37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1.5939898480000001</c:v>
                </c:pt>
                <c:pt idx="9">
                  <c:v>1.8032399459999999</c:v>
                </c:pt>
                <c:pt idx="10">
                  <c:v>2.0079412209999998</c:v>
                </c:pt>
                <c:pt idx="11">
                  <c:v>2.207683083</c:v>
                </c:pt>
                <c:pt idx="12">
                  <c:v>2.4136144559999999</c:v>
                </c:pt>
                <c:pt idx="13">
                  <c:v>2.5929585739999998</c:v>
                </c:pt>
                <c:pt idx="14">
                  <c:v>2.788250632</c:v>
                </c:pt>
                <c:pt idx="15">
                  <c:v>2.9649620049999998</c:v>
                </c:pt>
                <c:pt idx="16">
                  <c:v>3.1570042599999999</c:v>
                </c:pt>
                <c:pt idx="17">
                  <c:v>3.340726123</c:v>
                </c:pt>
                <c:pt idx="18">
                  <c:v>3.5450606320000002</c:v>
                </c:pt>
                <c:pt idx="19">
                  <c:v>3.7344339660000001</c:v>
                </c:pt>
                <c:pt idx="20">
                  <c:v>3.9346325929999999</c:v>
                </c:pt>
                <c:pt idx="21">
                  <c:v>4.1429807299999997</c:v>
                </c:pt>
                <c:pt idx="22">
                  <c:v>4.3394148479999997</c:v>
                </c:pt>
              </c:numCache>
            </c:numRef>
          </c:xVal>
          <c:yVal>
            <c:numRef>
              <c:f>'ICF SLR Module (2)'!$J$15:$J$37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6.5918444922956034</c:v>
                </c:pt>
                <c:pt idx="6">
                  <c:v>8.5176093295775104</c:v>
                </c:pt>
                <c:pt idx="7">
                  <c:v>10.793707965716976</c:v>
                </c:pt>
                <c:pt idx="8">
                  <c:v>13.413143114315007</c:v>
                </c:pt>
                <c:pt idx="9">
                  <c:v>16.439149089843497</c:v>
                </c:pt>
                <c:pt idx="10">
                  <c:v>19.875073136873532</c:v>
                </c:pt>
                <c:pt idx="11">
                  <c:v>23.719585096500655</c:v>
                </c:pt>
                <c:pt idx="12">
                  <c:v>27.994934789912158</c:v>
                </c:pt>
                <c:pt idx="13">
                  <c:v>32.642673536559606</c:v>
                </c:pt>
                <c:pt idx="14">
                  <c:v>37.704299363558725</c:v>
                </c:pt>
                <c:pt idx="15">
                  <c:v>43.134753268570748</c:v>
                </c:pt>
                <c:pt idx="16">
                  <c:v>48.975019607991499</c:v>
                </c:pt>
                <c:pt idx="17">
                  <c:v>55.204655143141757</c:v>
                </c:pt>
                <c:pt idx="18">
                  <c:v>61.882228110422531</c:v>
                </c:pt>
                <c:pt idx="19">
                  <c:v>68.968820493109959</c:v>
                </c:pt>
                <c:pt idx="20">
                  <c:v>76.497081895560882</c:v>
                </c:pt>
                <c:pt idx="21">
                  <c:v>84.493642184719846</c:v>
                </c:pt>
                <c:pt idx="22">
                  <c:v>92.926108396532712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0E-445B-BCEA-32F863015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Alt2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(3)'!$B$15:$B$37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(3)'!$J$15:$J$37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6.5918444922956034</c:v>
                </c:pt>
                <c:pt idx="6">
                  <c:v>8.5176093295775104</c:v>
                </c:pt>
                <c:pt idx="7">
                  <c:v>10.793707965716976</c:v>
                </c:pt>
                <c:pt idx="8">
                  <c:v>13.413143114315007</c:v>
                </c:pt>
                <c:pt idx="9">
                  <c:v>16.439149089843497</c:v>
                </c:pt>
                <c:pt idx="10">
                  <c:v>19.875084288039176</c:v>
                </c:pt>
                <c:pt idx="11">
                  <c:v>23.719550266825749</c:v>
                </c:pt>
                <c:pt idx="12">
                  <c:v>27.994862535608416</c:v>
                </c:pt>
                <c:pt idx="13">
                  <c:v>32.642549166073664</c:v>
                </c:pt>
                <c:pt idx="14">
                  <c:v>37.704145694978827</c:v>
                </c:pt>
                <c:pt idx="15">
                  <c:v>43.134556122676081</c:v>
                </c:pt>
                <c:pt idx="16">
                  <c:v>48.974736975977684</c:v>
                </c:pt>
                <c:pt idx="17">
                  <c:v>55.204311353685917</c:v>
                </c:pt>
                <c:pt idx="18">
                  <c:v>61.881821217747337</c:v>
                </c:pt>
                <c:pt idx="19">
                  <c:v>68.968334550135367</c:v>
                </c:pt>
                <c:pt idx="20">
                  <c:v>76.496471167262229</c:v>
                </c:pt>
                <c:pt idx="21">
                  <c:v>84.492932752306501</c:v>
                </c:pt>
                <c:pt idx="22">
                  <c:v>92.925268062882495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1-4032-94EE-20392C01C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(3)'!$C$15:$C$37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1.5939898480000001</c:v>
                </c:pt>
                <c:pt idx="9">
                  <c:v>1.8032399459999999</c:v>
                </c:pt>
                <c:pt idx="10">
                  <c:v>2.0079462210000001</c:v>
                </c:pt>
                <c:pt idx="11">
                  <c:v>2.2076630829999999</c:v>
                </c:pt>
                <c:pt idx="12">
                  <c:v>2.413599456</c:v>
                </c:pt>
                <c:pt idx="13">
                  <c:v>2.5929385740000002</c:v>
                </c:pt>
                <c:pt idx="14">
                  <c:v>2.7882406319999999</c:v>
                </c:pt>
                <c:pt idx="15">
                  <c:v>2.964947005</c:v>
                </c:pt>
                <c:pt idx="16">
                  <c:v>3.1569742600000001</c:v>
                </c:pt>
                <c:pt idx="17">
                  <c:v>3.3407061229999999</c:v>
                </c:pt>
                <c:pt idx="18">
                  <c:v>3.5450406320000001</c:v>
                </c:pt>
                <c:pt idx="19">
                  <c:v>3.7344089660000002</c:v>
                </c:pt>
                <c:pt idx="20">
                  <c:v>3.9345925930000001</c:v>
                </c:pt>
                <c:pt idx="21">
                  <c:v>4.1429507299999999</c:v>
                </c:pt>
                <c:pt idx="22">
                  <c:v>4.3393748480000003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31-4032-94EE-20392C01C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Alt2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(3)'!$B$1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(3)'!$C$15:$C$37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1.5939898480000001</c:v>
                </c:pt>
                <c:pt idx="9">
                  <c:v>1.8032399459999999</c:v>
                </c:pt>
                <c:pt idx="10">
                  <c:v>2.0079462210000001</c:v>
                </c:pt>
                <c:pt idx="11">
                  <c:v>2.2076630829999999</c:v>
                </c:pt>
                <c:pt idx="12">
                  <c:v>2.413599456</c:v>
                </c:pt>
                <c:pt idx="13">
                  <c:v>2.5929385740000002</c:v>
                </c:pt>
                <c:pt idx="14">
                  <c:v>2.7882406319999999</c:v>
                </c:pt>
                <c:pt idx="15">
                  <c:v>2.964947005</c:v>
                </c:pt>
                <c:pt idx="16">
                  <c:v>3.1569742600000001</c:v>
                </c:pt>
                <c:pt idx="17">
                  <c:v>3.3407061229999999</c:v>
                </c:pt>
                <c:pt idx="18">
                  <c:v>3.5450406320000001</c:v>
                </c:pt>
                <c:pt idx="19">
                  <c:v>3.7344089660000002</c:v>
                </c:pt>
                <c:pt idx="20">
                  <c:v>3.9345925930000001</c:v>
                </c:pt>
                <c:pt idx="21">
                  <c:v>4.1429507299999999</c:v>
                </c:pt>
                <c:pt idx="22">
                  <c:v>4.3393748480000003</c:v>
                </c:pt>
              </c:numCache>
            </c:numRef>
          </c:xVal>
          <c:yVal>
            <c:numRef>
              <c:f>'ICF SLR Module (3)'!$J$15:$J$37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6.5918444922956034</c:v>
                </c:pt>
                <c:pt idx="6">
                  <c:v>8.5176093295775104</c:v>
                </c:pt>
                <c:pt idx="7">
                  <c:v>10.793707965716976</c:v>
                </c:pt>
                <c:pt idx="8">
                  <c:v>13.413143114315007</c:v>
                </c:pt>
                <c:pt idx="9">
                  <c:v>16.439149089843497</c:v>
                </c:pt>
                <c:pt idx="10">
                  <c:v>19.875084288039176</c:v>
                </c:pt>
                <c:pt idx="11">
                  <c:v>23.719550266825749</c:v>
                </c:pt>
                <c:pt idx="12">
                  <c:v>27.994862535608416</c:v>
                </c:pt>
                <c:pt idx="13">
                  <c:v>32.642549166073664</c:v>
                </c:pt>
                <c:pt idx="14">
                  <c:v>37.704145694978827</c:v>
                </c:pt>
                <c:pt idx="15">
                  <c:v>43.134556122676081</c:v>
                </c:pt>
                <c:pt idx="16">
                  <c:v>48.974736975977684</c:v>
                </c:pt>
                <c:pt idx="17">
                  <c:v>55.204311353685917</c:v>
                </c:pt>
                <c:pt idx="18">
                  <c:v>61.881821217747337</c:v>
                </c:pt>
                <c:pt idx="19">
                  <c:v>68.968334550135367</c:v>
                </c:pt>
                <c:pt idx="20">
                  <c:v>76.496471167262229</c:v>
                </c:pt>
                <c:pt idx="21">
                  <c:v>84.492932752306501</c:v>
                </c:pt>
                <c:pt idx="22">
                  <c:v>92.925268062882495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71-43E5-BB0C-984FC5BE7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Alt3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(4)'!$B$15:$B$37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(4)'!$J$15:$J$37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6.5918444922956034</c:v>
                </c:pt>
                <c:pt idx="6">
                  <c:v>8.5176093295775104</c:v>
                </c:pt>
                <c:pt idx="7">
                  <c:v>10.793707965716976</c:v>
                </c:pt>
                <c:pt idx="8">
                  <c:v>13.413143114315007</c:v>
                </c:pt>
                <c:pt idx="9">
                  <c:v>16.439117107664806</c:v>
                </c:pt>
                <c:pt idx="10">
                  <c:v>19.874972776529141</c:v>
                </c:pt>
                <c:pt idx="11">
                  <c:v>23.719387728692059</c:v>
                </c:pt>
                <c:pt idx="12">
                  <c:v>27.994633730945427</c:v>
                </c:pt>
                <c:pt idx="13">
                  <c:v>32.642275551858305</c:v>
                </c:pt>
                <c:pt idx="14">
                  <c:v>37.70381274748523</c:v>
                </c:pt>
                <c:pt idx="15">
                  <c:v>43.134188118232892</c:v>
                </c:pt>
                <c:pt idx="16">
                  <c:v>48.974333217394758</c:v>
                </c:pt>
                <c:pt idx="17">
                  <c:v>55.203885056267957</c:v>
                </c:pt>
                <c:pt idx="18">
                  <c:v>61.881358203591816</c:v>
                </c:pt>
                <c:pt idx="19">
                  <c:v>68.967848608891629</c:v>
                </c:pt>
                <c:pt idx="20">
                  <c:v>76.495976769966703</c:v>
                </c:pt>
                <c:pt idx="21">
                  <c:v>84.492430239498589</c:v>
                </c:pt>
                <c:pt idx="22">
                  <c:v>92.924757862178012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90-46B4-933C-4E1958C71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(4)'!$C$15:$C$37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1.5939898480000001</c:v>
                </c:pt>
                <c:pt idx="9">
                  <c:v>1.8032249460000001</c:v>
                </c:pt>
                <c:pt idx="10">
                  <c:v>2.0079112210000001</c:v>
                </c:pt>
                <c:pt idx="11">
                  <c:v>2.2076430829999998</c:v>
                </c:pt>
                <c:pt idx="12">
                  <c:v>2.4135744560000001</c:v>
                </c:pt>
                <c:pt idx="13">
                  <c:v>2.5929235739999998</c:v>
                </c:pt>
                <c:pt idx="14">
                  <c:v>2.7882206319999998</c:v>
                </c:pt>
                <c:pt idx="15">
                  <c:v>2.9649370049999999</c:v>
                </c:pt>
                <c:pt idx="16">
                  <c:v>3.1569642600000001</c:v>
                </c:pt>
                <c:pt idx="17">
                  <c:v>3.3407011230000001</c:v>
                </c:pt>
                <c:pt idx="18">
                  <c:v>3.545030632</c:v>
                </c:pt>
                <c:pt idx="19">
                  <c:v>3.7344039659999999</c:v>
                </c:pt>
                <c:pt idx="20">
                  <c:v>3.9345925930000001</c:v>
                </c:pt>
                <c:pt idx="21">
                  <c:v>4.1429507299999999</c:v>
                </c:pt>
                <c:pt idx="22">
                  <c:v>4.3393748480000003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90-46B4-933C-4E1958C71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Alt3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(4)'!$B$1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(4)'!$C$15:$C$37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1.5939898480000001</c:v>
                </c:pt>
                <c:pt idx="9">
                  <c:v>1.8032249460000001</c:v>
                </c:pt>
                <c:pt idx="10">
                  <c:v>2.0079112210000001</c:v>
                </c:pt>
                <c:pt idx="11">
                  <c:v>2.2076430829999998</c:v>
                </c:pt>
                <c:pt idx="12">
                  <c:v>2.4135744560000001</c:v>
                </c:pt>
                <c:pt idx="13">
                  <c:v>2.5929235739999998</c:v>
                </c:pt>
                <c:pt idx="14">
                  <c:v>2.7882206319999998</c:v>
                </c:pt>
                <c:pt idx="15">
                  <c:v>2.9649370049999999</c:v>
                </c:pt>
                <c:pt idx="16">
                  <c:v>3.1569642600000001</c:v>
                </c:pt>
                <c:pt idx="17">
                  <c:v>3.3407011230000001</c:v>
                </c:pt>
                <c:pt idx="18">
                  <c:v>3.545030632</c:v>
                </c:pt>
                <c:pt idx="19">
                  <c:v>3.7344039659999999</c:v>
                </c:pt>
                <c:pt idx="20">
                  <c:v>3.9345925930000001</c:v>
                </c:pt>
                <c:pt idx="21">
                  <c:v>4.1429507299999999</c:v>
                </c:pt>
                <c:pt idx="22">
                  <c:v>4.3393748480000003</c:v>
                </c:pt>
              </c:numCache>
            </c:numRef>
          </c:xVal>
          <c:yVal>
            <c:numRef>
              <c:f>'ICF SLR Module (4)'!$J$15:$J$37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6.5918444922956034</c:v>
                </c:pt>
                <c:pt idx="6">
                  <c:v>8.5176093295775104</c:v>
                </c:pt>
                <c:pt idx="7">
                  <c:v>10.793707965716976</c:v>
                </c:pt>
                <c:pt idx="8">
                  <c:v>13.413143114315007</c:v>
                </c:pt>
                <c:pt idx="9">
                  <c:v>16.439117107664806</c:v>
                </c:pt>
                <c:pt idx="10">
                  <c:v>19.874972776529141</c:v>
                </c:pt>
                <c:pt idx="11">
                  <c:v>23.719387728692059</c:v>
                </c:pt>
                <c:pt idx="12">
                  <c:v>27.994633730945427</c:v>
                </c:pt>
                <c:pt idx="13">
                  <c:v>32.642275551858305</c:v>
                </c:pt>
                <c:pt idx="14">
                  <c:v>37.70381274748523</c:v>
                </c:pt>
                <c:pt idx="15">
                  <c:v>43.134188118232892</c:v>
                </c:pt>
                <c:pt idx="16">
                  <c:v>48.974333217394758</c:v>
                </c:pt>
                <c:pt idx="17">
                  <c:v>55.203885056267957</c:v>
                </c:pt>
                <c:pt idx="18">
                  <c:v>61.881358203591816</c:v>
                </c:pt>
                <c:pt idx="19">
                  <c:v>68.967848608891629</c:v>
                </c:pt>
                <c:pt idx="20">
                  <c:v>76.495976769966703</c:v>
                </c:pt>
                <c:pt idx="21">
                  <c:v>84.492430239498589</c:v>
                </c:pt>
                <c:pt idx="22">
                  <c:v>92.924757862178012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82-40A9-9E6E-833229DA2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Alt4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(5)'!$B$15:$B$37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(5)'!$J$15:$J$37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6.5918444922956034</c:v>
                </c:pt>
                <c:pt idx="6">
                  <c:v>8.5176093295775104</c:v>
                </c:pt>
                <c:pt idx="7">
                  <c:v>10.793707965716976</c:v>
                </c:pt>
                <c:pt idx="8">
                  <c:v>13.413092411193922</c:v>
                </c:pt>
                <c:pt idx="9">
                  <c:v>16.438882572684101</c:v>
                </c:pt>
                <c:pt idx="10">
                  <c:v>19.874370619994053</c:v>
                </c:pt>
                <c:pt idx="11">
                  <c:v>23.718331244843743</c:v>
                </c:pt>
                <c:pt idx="12">
                  <c:v>27.993044167183545</c:v>
                </c:pt>
                <c:pt idx="13">
                  <c:v>32.640061807287942</c:v>
                </c:pt>
                <c:pt idx="14">
                  <c:v>37.700918728615981</c:v>
                </c:pt>
                <c:pt idx="15">
                  <c:v>43.130534446517224</c:v>
                </c:pt>
                <c:pt idx="16">
                  <c:v>48.969636283430937</c:v>
                </c:pt>
                <c:pt idx="17">
                  <c:v>55.198123329071791</c:v>
                </c:pt>
                <c:pt idx="18">
                  <c:v>61.874511411087759</c:v>
                </c:pt>
                <c:pt idx="19">
                  <c:v>68.959830828267627</c:v>
                </c:pt>
                <c:pt idx="20">
                  <c:v>76.486423586129575</c:v>
                </c:pt>
                <c:pt idx="21">
                  <c:v>84.481316224045386</c:v>
                </c:pt>
                <c:pt idx="22">
                  <c:v>92.912033313186654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CC-4A9A-BE66-00EFE74FE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(5)'!$C$15:$C$37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1.5939648479999999</c:v>
                </c:pt>
                <c:pt idx="9">
                  <c:v>1.8031399459999999</c:v>
                </c:pt>
                <c:pt idx="10">
                  <c:v>2.0077512209999999</c:v>
                </c:pt>
                <c:pt idx="11">
                  <c:v>2.2074580830000001</c:v>
                </c:pt>
                <c:pt idx="12">
                  <c:v>2.4133694559999999</c:v>
                </c:pt>
                <c:pt idx="13">
                  <c:v>2.5926935740000001</c:v>
                </c:pt>
                <c:pt idx="14">
                  <c:v>2.787980632</c:v>
                </c:pt>
                <c:pt idx="15">
                  <c:v>2.964677005</c:v>
                </c:pt>
                <c:pt idx="16">
                  <c:v>3.1566092600000002</c:v>
                </c:pt>
                <c:pt idx="17">
                  <c:v>3.340351123</c:v>
                </c:pt>
                <c:pt idx="18">
                  <c:v>3.5446856320000002</c:v>
                </c:pt>
                <c:pt idx="19">
                  <c:v>3.734038966</c:v>
                </c:pt>
                <c:pt idx="20">
                  <c:v>3.934112593</c:v>
                </c:pt>
                <c:pt idx="21">
                  <c:v>4.1424757300000001</c:v>
                </c:pt>
                <c:pt idx="22">
                  <c:v>4.3388948479999998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C-4A9A-BE66-00EFE74FE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Alt4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(5)'!$B$1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(5)'!$C$15:$C$37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1.5939648479999999</c:v>
                </c:pt>
                <c:pt idx="9">
                  <c:v>1.8031399459999999</c:v>
                </c:pt>
                <c:pt idx="10">
                  <c:v>2.0077512209999999</c:v>
                </c:pt>
                <c:pt idx="11">
                  <c:v>2.2074580830000001</c:v>
                </c:pt>
                <c:pt idx="12">
                  <c:v>2.4133694559999999</c:v>
                </c:pt>
                <c:pt idx="13">
                  <c:v>2.5926935740000001</c:v>
                </c:pt>
                <c:pt idx="14">
                  <c:v>2.787980632</c:v>
                </c:pt>
                <c:pt idx="15">
                  <c:v>2.964677005</c:v>
                </c:pt>
                <c:pt idx="16">
                  <c:v>3.1566092600000002</c:v>
                </c:pt>
                <c:pt idx="17">
                  <c:v>3.340351123</c:v>
                </c:pt>
                <c:pt idx="18">
                  <c:v>3.5446856320000002</c:v>
                </c:pt>
                <c:pt idx="19">
                  <c:v>3.734038966</c:v>
                </c:pt>
                <c:pt idx="20">
                  <c:v>3.934112593</c:v>
                </c:pt>
                <c:pt idx="21">
                  <c:v>4.1424757300000001</c:v>
                </c:pt>
                <c:pt idx="22">
                  <c:v>4.3388948479999998</c:v>
                </c:pt>
              </c:numCache>
            </c:numRef>
          </c:xVal>
          <c:yVal>
            <c:numRef>
              <c:f>'ICF SLR Module (5)'!$J$15:$J$37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6.5918444922956034</c:v>
                </c:pt>
                <c:pt idx="6">
                  <c:v>8.5176093295775104</c:v>
                </c:pt>
                <c:pt idx="7">
                  <c:v>10.793707965716976</c:v>
                </c:pt>
                <c:pt idx="8">
                  <c:v>13.413092411193922</c:v>
                </c:pt>
                <c:pt idx="9">
                  <c:v>16.438882572684101</c:v>
                </c:pt>
                <c:pt idx="10">
                  <c:v>19.874370619994053</c:v>
                </c:pt>
                <c:pt idx="11">
                  <c:v>23.718331244843743</c:v>
                </c:pt>
                <c:pt idx="12">
                  <c:v>27.993044167183545</c:v>
                </c:pt>
                <c:pt idx="13">
                  <c:v>32.640061807287942</c:v>
                </c:pt>
                <c:pt idx="14">
                  <c:v>37.700918728615981</c:v>
                </c:pt>
                <c:pt idx="15">
                  <c:v>43.130534446517224</c:v>
                </c:pt>
                <c:pt idx="16">
                  <c:v>48.969636283430937</c:v>
                </c:pt>
                <c:pt idx="17">
                  <c:v>55.198123329071791</c:v>
                </c:pt>
                <c:pt idx="18">
                  <c:v>61.874511411087759</c:v>
                </c:pt>
                <c:pt idx="19">
                  <c:v>68.959830828267627</c:v>
                </c:pt>
                <c:pt idx="20">
                  <c:v>76.486423586129575</c:v>
                </c:pt>
                <c:pt idx="21">
                  <c:v>84.481316224045386</c:v>
                </c:pt>
                <c:pt idx="22">
                  <c:v>92.912033313186654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8E-491C-B6F6-206303227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469287469287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Alt. 1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(1)'!$C$19:$E$19</c:f>
              <c:numCache>
                <c:formatCode>0.00</c:formatCode>
                <c:ptCount val="3"/>
                <c:pt idx="0">
                  <c:v>3.5949999999616011E-3</c:v>
                </c:pt>
                <c:pt idx="1">
                  <c:v>1.2294999999994616E-2</c:v>
                </c:pt>
                <c:pt idx="2">
                  <c:v>3.0719999999973879E-2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4-41D7-A770-D9D01E8D762B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(1)'!$C$20:$E$20</c:f>
              <c:numCache>
                <c:formatCode>0.00</c:formatCode>
                <c:ptCount val="3"/>
                <c:pt idx="0">
                  <c:v>3.5049999999614556E-3</c:v>
                </c:pt>
                <c:pt idx="1">
                  <c:v>1.4790000000061809E-2</c:v>
                </c:pt>
                <c:pt idx="2">
                  <c:v>3.9580000000000837E-2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4-41D7-A770-D9D01E8D762B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(1)'!$C$21:$E$21</c:f>
              <c:numCache>
                <c:formatCode>0.00</c:formatCode>
                <c:ptCount val="3"/>
                <c:pt idx="0">
                  <c:v>5.7349999999587453E-3</c:v>
                </c:pt>
                <c:pt idx="1">
                  <c:v>1.6920000000027358E-2</c:v>
                </c:pt>
                <c:pt idx="2">
                  <c:v>3.807999999992262E-2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4-41D7-A770-D9D01E8D762B}"/>
            </c:ext>
          </c:extLst>
        </c:ser>
        <c:ser>
          <c:idx val="3"/>
          <c:order val="3"/>
          <c:tx>
            <c:strRef>
              <c:f>'Tables (1)'!$B$22</c:f>
              <c:strCache>
                <c:ptCount val="1"/>
                <c:pt idx="0">
                  <c:v>Alt. 4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(1)'!$C$22:$E$22</c:f>
              <c:numCache>
                <c:formatCode>0.00</c:formatCode>
                <c:ptCount val="3"/>
                <c:pt idx="0">
                  <c:v>1.6660000000001673E-2</c:v>
                </c:pt>
                <c:pt idx="1">
                  <c:v>6.2085000000024593E-2</c:v>
                </c:pt>
                <c:pt idx="2">
                  <c:v>0.15271499999994376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14-41D7-A770-D9D01E8D762B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(1)'!$C$23:$E$23</c:f>
            </c:numRef>
          </c:val>
          <c:extLst>
            <c:ext xmlns:c16="http://schemas.microsoft.com/office/drawing/2014/chart" uri="{C3380CC4-5D6E-409C-BE32-E72D297353CC}">
              <c16:uniqueId val="{00000004-6914-41D7-A770-D9D01E8D762B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(1)'!$C$24:$E$24</c:f>
            </c:numRef>
          </c:val>
          <c:extLst>
            <c:ext xmlns:c16="http://schemas.microsoft.com/office/drawing/2014/chart" uri="{C3380CC4-5D6E-409C-BE32-E72D297353CC}">
              <c16:uniqueId val="{00000005-6914-41D7-A770-D9D01E8D762B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(1)'!$C$25:$E$25</c:f>
            </c:numRef>
          </c:val>
          <c:extLst>
            <c:ext xmlns:c16="http://schemas.microsoft.com/office/drawing/2014/chart" uri="{C3380CC4-5D6E-409C-BE32-E72D297353CC}">
              <c16:uniqueId val="{00000006-6914-41D7-A770-D9D01E8D762B}"/>
            </c:ext>
          </c:extLst>
        </c:ser>
        <c:ser>
          <c:idx val="8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(1)'!$C$26:$E$26</c:f>
            </c:numRef>
          </c:val>
          <c:extLst>
            <c:ext xmlns:c16="http://schemas.microsoft.com/office/drawing/2014/chart" uri="{C3380CC4-5D6E-409C-BE32-E72D297353CC}">
              <c16:uniqueId val="{00000007-6914-41D7-A770-D9D01E8D762B}"/>
            </c:ext>
          </c:extLst>
        </c:ser>
        <c:ser>
          <c:idx val="7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(1)'!$C$27:$E$27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6914-41D7-A770-D9D01E8D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2941752"/>
        <c:axId val="233274864"/>
        <c:extLst/>
      </c:barChart>
      <c:catAx>
        <c:axId val="23294175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274864"/>
        <c:crosses val="autoZero"/>
        <c:auto val="1"/>
        <c:lblAlgn val="ctr"/>
        <c:lblOffset val="100"/>
        <c:noMultiLvlLbl val="0"/>
      </c:catAx>
      <c:valAx>
        <c:axId val="23327486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baseline="0">
                    <a:effectLst/>
                  </a:rPr>
                  <a:t>parts per million (ppm)</a:t>
                </a:r>
                <a:endParaRPr lang="en-US" sz="400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941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732189245575072"/>
          <c:y val="0.86632730582044082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Alt. 0 (No Action)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(1)'!$F$7:$H$7</c:f>
              <c:numCache>
                <c:formatCode>0.000</c:formatCode>
                <c:ptCount val="3"/>
                <c:pt idx="0">
                  <c:v>2.007971221</c:v>
                </c:pt>
                <c:pt idx="1">
                  <c:v>2.788310632</c:v>
                </c:pt>
                <c:pt idx="2">
                  <c:v>4.3395398480000003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B-4F98-9C96-FFB749DE5B46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Alt. 1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(1)'!$F$8:$H$8</c:f>
              <c:numCache>
                <c:formatCode>0.000</c:formatCode>
                <c:ptCount val="3"/>
                <c:pt idx="0">
                  <c:v>2.0079412209999998</c:v>
                </c:pt>
                <c:pt idx="1">
                  <c:v>2.788250632</c:v>
                </c:pt>
                <c:pt idx="2">
                  <c:v>4.3394148479999997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7B-4F98-9C96-FFB749DE5B46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(1)'!$F$9:$H$9</c:f>
              <c:numCache>
                <c:formatCode>0.000</c:formatCode>
                <c:ptCount val="3"/>
                <c:pt idx="0">
                  <c:v>2.0079462210000001</c:v>
                </c:pt>
                <c:pt idx="1">
                  <c:v>2.7882406319999999</c:v>
                </c:pt>
                <c:pt idx="2">
                  <c:v>4.3393748480000003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B-4F98-9C96-FFB749DE5B46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(1)'!$F$10:$H$10</c:f>
              <c:numCache>
                <c:formatCode>0.000</c:formatCode>
                <c:ptCount val="3"/>
                <c:pt idx="0">
                  <c:v>2.0079112210000001</c:v>
                </c:pt>
                <c:pt idx="1">
                  <c:v>2.7882206319999998</c:v>
                </c:pt>
                <c:pt idx="2">
                  <c:v>4.3393748480000003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7B-4F98-9C96-FFB749DE5B46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  <c:pt idx="0">
                  <c:v>Alt. 4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(1)'!$F$11:$H$11</c:f>
              <c:numCache>
                <c:formatCode>0.000</c:formatCode>
                <c:ptCount val="3"/>
                <c:pt idx="0">
                  <c:v>2.0077512209999999</c:v>
                </c:pt>
                <c:pt idx="1">
                  <c:v>2.787980632</c:v>
                </c:pt>
                <c:pt idx="2">
                  <c:v>4.3388948479999998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7B-4F98-9C96-FFB749DE5B46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(1)'!$F$12:$H$12</c:f>
            </c:numRef>
          </c:val>
          <c:extLst>
            <c:ext xmlns:c16="http://schemas.microsoft.com/office/drawing/2014/chart" uri="{C3380CC4-5D6E-409C-BE32-E72D297353CC}">
              <c16:uniqueId val="{00000005-717B-4F98-9C96-FFB749DE5B46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(1)'!$F$13:$H$13</c:f>
            </c:numRef>
          </c:val>
          <c:extLst>
            <c:ext xmlns:c16="http://schemas.microsoft.com/office/drawing/2014/chart" uri="{C3380CC4-5D6E-409C-BE32-E72D297353CC}">
              <c16:uniqueId val="{00000006-717B-4F98-9C96-FFB749DE5B46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(1)'!$F$14:$H$14</c:f>
            </c:numRef>
          </c:val>
          <c:extLst>
            <c:ext xmlns:c16="http://schemas.microsoft.com/office/drawing/2014/chart" uri="{C3380CC4-5D6E-409C-BE32-E72D297353CC}">
              <c16:uniqueId val="{00000007-717B-4F98-9C96-FFB749DE5B46}"/>
            </c:ext>
          </c:extLst>
        </c:ser>
        <c:ser>
          <c:idx val="8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(1)'!$F$15:$H$15</c:f>
            </c:numRef>
          </c:val>
          <c:extLst>
            <c:ext xmlns:c16="http://schemas.microsoft.com/office/drawing/2014/chart" uri="{C3380CC4-5D6E-409C-BE32-E72D297353CC}">
              <c16:uniqueId val="{00000008-717B-4F98-9C96-FFB749DE5B46}"/>
            </c:ext>
          </c:extLst>
        </c:ser>
        <c:ser>
          <c:idx val="9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(1)'!$F$16:$H$16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9-717B-4F98-9C96-FFB749DE5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3654432"/>
        <c:axId val="183654824"/>
        <c:extLst/>
      </c:barChart>
      <c:catAx>
        <c:axId val="18365443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824"/>
        <c:crosses val="autoZero"/>
        <c:auto val="1"/>
        <c:lblAlgn val="ctr"/>
        <c:lblOffset val="100"/>
        <c:noMultiLvlLbl val="0"/>
      </c:catAx>
      <c:valAx>
        <c:axId val="1836548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degrees Celsius</a:t>
                </a:r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3627053665497897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469287469287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Alt. 1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(1)'!$F$19:$H$19</c:f>
              <c:numCache>
                <c:formatCode>0.000</c:formatCode>
                <c:ptCount val="3"/>
                <c:pt idx="0">
                  <c:v>3.0000000000196536E-5</c:v>
                </c:pt>
                <c:pt idx="1">
                  <c:v>5.9999999999948983E-5</c:v>
                </c:pt>
                <c:pt idx="2">
                  <c:v>1.2500000000059686E-4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0-4E43-AD4C-EFDCA453ED19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(1)'!$F$20:$H$20</c:f>
              <c:numCache>
                <c:formatCode>0.000</c:formatCode>
                <c:ptCount val="3"/>
                <c:pt idx="0">
                  <c:v>2.4999999999941735E-5</c:v>
                </c:pt>
                <c:pt idx="1">
                  <c:v>7.0000000000014495E-5</c:v>
                </c:pt>
                <c:pt idx="2">
                  <c:v>1.6499999999997073E-4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0-4E43-AD4C-EFDCA453ED19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(1)'!$F$21:$H$21</c:f>
              <c:numCache>
                <c:formatCode>0.000</c:formatCode>
                <c:ptCount val="3"/>
                <c:pt idx="0">
                  <c:v>5.9999999999948983E-5</c:v>
                </c:pt>
                <c:pt idx="1">
                  <c:v>9.0000000000145519E-5</c:v>
                </c:pt>
                <c:pt idx="2">
                  <c:v>1.6499999999997073E-4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0-4E43-AD4C-EFDCA453ED19}"/>
            </c:ext>
          </c:extLst>
        </c:ser>
        <c:ser>
          <c:idx val="3"/>
          <c:order val="3"/>
          <c:tx>
            <c:strRef>
              <c:f>'Tables (1)'!$B$22</c:f>
              <c:strCache>
                <c:ptCount val="1"/>
                <c:pt idx="0">
                  <c:v>Alt. 4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(1)'!$F$22:$H$22</c:f>
              <c:numCache>
                <c:formatCode>0.000</c:formatCode>
                <c:ptCount val="3"/>
                <c:pt idx="0">
                  <c:v>2.20000000000109E-4</c:v>
                </c:pt>
                <c:pt idx="1">
                  <c:v>3.2999999999994145E-4</c:v>
                </c:pt>
                <c:pt idx="2">
                  <c:v>6.4500000000045077E-4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D0-4E43-AD4C-EFDCA453ED19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(1)'!$F$23:$H$23</c:f>
            </c:numRef>
          </c:val>
          <c:extLst>
            <c:ext xmlns:c16="http://schemas.microsoft.com/office/drawing/2014/chart" uri="{C3380CC4-5D6E-409C-BE32-E72D297353CC}">
              <c16:uniqueId val="{00000004-07D0-4E43-AD4C-EFDCA453ED19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(1)'!$F$24:$H$24</c:f>
            </c:numRef>
          </c:val>
          <c:extLst>
            <c:ext xmlns:c16="http://schemas.microsoft.com/office/drawing/2014/chart" uri="{C3380CC4-5D6E-409C-BE32-E72D297353CC}">
              <c16:uniqueId val="{00000005-07D0-4E43-AD4C-EFDCA453ED19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(1)'!$F$25:$H$25</c:f>
            </c:numRef>
          </c:val>
          <c:extLst>
            <c:ext xmlns:c16="http://schemas.microsoft.com/office/drawing/2014/chart" uri="{C3380CC4-5D6E-409C-BE32-E72D297353CC}">
              <c16:uniqueId val="{00000006-07D0-4E43-AD4C-EFDCA453ED19}"/>
            </c:ext>
          </c:extLst>
        </c:ser>
        <c:ser>
          <c:idx val="7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(1)'!$F$26:$H$26</c:f>
            </c:numRef>
          </c:val>
          <c:extLst>
            <c:ext xmlns:c16="http://schemas.microsoft.com/office/drawing/2014/chart" uri="{C3380CC4-5D6E-409C-BE32-E72D297353CC}">
              <c16:uniqueId val="{00000007-07D0-4E43-AD4C-EFDCA453ED19}"/>
            </c:ext>
          </c:extLst>
        </c:ser>
        <c:ser>
          <c:idx val="8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(1)'!$F$27:$H$27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07D0-4E43-AD4C-EFDCA453E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14016"/>
        <c:axId val="233014408"/>
        <c:extLst/>
      </c:barChart>
      <c:catAx>
        <c:axId val="23301401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408"/>
        <c:crosses val="autoZero"/>
        <c:auto val="1"/>
        <c:lblAlgn val="ctr"/>
        <c:lblOffset val="100"/>
        <c:noMultiLvlLbl val="0"/>
      </c:catAx>
      <c:valAx>
        <c:axId val="233014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50" b="0" i="0" baseline="0">
                    <a:effectLst/>
                  </a:rPr>
                  <a:t>degrees Celsius</a:t>
                </a:r>
                <a:endParaRPr lang="en-US" sz="500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016"/>
        <c:crosses val="autoZero"/>
        <c:crossBetween val="between"/>
        <c:minorUnit val="1.0000000000000002E-3"/>
      </c:valAx>
    </c:plotArea>
    <c:legend>
      <c:legendPos val="b"/>
      <c:layout>
        <c:manualLayout>
          <c:xMode val="edge"/>
          <c:yMode val="edge"/>
          <c:x val="0.23732189245575072"/>
          <c:y val="0.86632730582044082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915516947202504E-2"/>
          <c:y val="6.6321666711655805E-2"/>
          <c:w val="0.79564239139384052"/>
          <c:h val="0.710760736100357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'Tables (1)'!$U$6</c:f>
              <c:strCache>
                <c:ptCount val="1"/>
                <c:pt idx="0">
                  <c:v>Emissions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5"/>
                <c:pt idx="0">
                  <c:v>Alt. 0 (No Action)</c:v>
                </c:pt>
                <c:pt idx="1">
                  <c:v>Alt. 1</c:v>
                </c:pt>
                <c:pt idx="2">
                  <c:v>Alt. 2</c:v>
                </c:pt>
                <c:pt idx="3">
                  <c:v>Alt. 3</c:v>
                </c:pt>
                <c:pt idx="4">
                  <c:v>Alt. 4</c:v>
                </c:pt>
              </c:strCache>
            </c:strRef>
          </c:cat>
          <c:val>
            <c:numRef>
              <c:f>'Tables (1)'!$U$7:$U$15</c:f>
              <c:numCache>
                <c:formatCode>_(* #,##0_);_(* \(#,##0\);_(* "-"??_);_(@_)</c:formatCode>
                <c:ptCount val="5"/>
                <c:pt idx="0">
                  <c:v>85900</c:v>
                </c:pt>
                <c:pt idx="1">
                  <c:v>85900</c:v>
                </c:pt>
                <c:pt idx="2">
                  <c:v>85900</c:v>
                </c:pt>
                <c:pt idx="3">
                  <c:v>85900</c:v>
                </c:pt>
                <c:pt idx="4">
                  <c:v>85900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4-485C-958B-B7C9C9427CAD}"/>
            </c:ext>
          </c:extLst>
        </c:ser>
        <c:ser>
          <c:idx val="1"/>
          <c:order val="1"/>
          <c:tx>
            <c:strRef>
              <c:f>'Tables (1)'!$V$6</c:f>
              <c:strCache>
                <c:ptCount val="1"/>
                <c:pt idx="0">
                  <c:v>Emissions Difference Compared to No Action Alternative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5"/>
                <c:pt idx="0">
                  <c:v>Alt. 0 (No Action)</c:v>
                </c:pt>
                <c:pt idx="1">
                  <c:v>Alt. 1</c:v>
                </c:pt>
                <c:pt idx="2">
                  <c:v>Alt. 2</c:v>
                </c:pt>
                <c:pt idx="3">
                  <c:v>Alt. 3</c:v>
                </c:pt>
                <c:pt idx="4">
                  <c:v>Alt. 4</c:v>
                </c:pt>
              </c:strCache>
            </c:strRef>
          </c:cat>
          <c:val>
            <c:numRef>
              <c:f>'Tables (1)'!$V$7:$V$15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300</c:v>
                </c:pt>
                <c:pt idx="2">
                  <c:v>400</c:v>
                </c:pt>
                <c:pt idx="3">
                  <c:v>400</c:v>
                </c:pt>
                <c:pt idx="4">
                  <c:v>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C4-485C-958B-B7C9C9427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015192"/>
        <c:axId val="233015584"/>
      </c:barChart>
      <c:catAx>
        <c:axId val="23301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584"/>
        <c:crosses val="autoZero"/>
        <c:auto val="1"/>
        <c:lblAlgn val="ctr"/>
        <c:lblOffset val="100"/>
        <c:noMultiLvlLbl val="0"/>
      </c:catAx>
      <c:valAx>
        <c:axId val="233015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MMTCO</a:t>
                </a:r>
                <a:r>
                  <a:rPr lang="en-US" baseline="-25000"/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192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7105333300728714"/>
          <c:y val="0.87701104343089176"/>
          <c:w val="0.64593246143542993"/>
          <c:h val="5.1851786683089277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Alt. 0 (No Action)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Emissions!$B$24:$B$58</c:f>
              <c:numCache>
                <c:formatCode>General</c:formatCode>
                <c:ptCount val="35"/>
                <c:pt idx="0">
                  <c:v>774.20171499636081</c:v>
                </c:pt>
                <c:pt idx="1">
                  <c:v>747.04174039090731</c:v>
                </c:pt>
                <c:pt idx="2">
                  <c:v>719.88176578545381</c:v>
                </c:pt>
                <c:pt idx="3">
                  <c:v>692.72179118000031</c:v>
                </c:pt>
                <c:pt idx="4">
                  <c:v>665.56181657454681</c:v>
                </c:pt>
                <c:pt idx="5">
                  <c:v>638.40184196909331</c:v>
                </c:pt>
                <c:pt idx="6">
                  <c:v>602.48597710000001</c:v>
                </c:pt>
                <c:pt idx="7">
                  <c:v>588.74140720000003</c:v>
                </c:pt>
                <c:pt idx="8">
                  <c:v>564.2377338</c:v>
                </c:pt>
                <c:pt idx="9">
                  <c:v>532.34798980000005</c:v>
                </c:pt>
                <c:pt idx="10">
                  <c:v>502.61796399999997</c:v>
                </c:pt>
                <c:pt idx="11">
                  <c:v>474.15811480000002</c:v>
                </c:pt>
                <c:pt idx="12">
                  <c:v>445.48217739999996</c:v>
                </c:pt>
                <c:pt idx="13">
                  <c:v>417.91480369999999</c:v>
                </c:pt>
                <c:pt idx="14">
                  <c:v>391.83915639999998</c:v>
                </c:pt>
                <c:pt idx="15">
                  <c:v>367.18686880000001</c:v>
                </c:pt>
                <c:pt idx="16">
                  <c:v>342.84974469999997</c:v>
                </c:pt>
                <c:pt idx="17">
                  <c:v>320.07432030000001</c:v>
                </c:pt>
                <c:pt idx="18">
                  <c:v>298.95303869999998</c:v>
                </c:pt>
                <c:pt idx="19">
                  <c:v>280.27256799999998</c:v>
                </c:pt>
                <c:pt idx="20">
                  <c:v>262.18475410000002</c:v>
                </c:pt>
                <c:pt idx="21">
                  <c:v>245.51741699999999</c:v>
                </c:pt>
                <c:pt idx="22">
                  <c:v>230.43120880000001</c:v>
                </c:pt>
                <c:pt idx="23">
                  <c:v>216.77470580000002</c:v>
                </c:pt>
                <c:pt idx="24">
                  <c:v>204.16399949999999</c:v>
                </c:pt>
                <c:pt idx="25">
                  <c:v>192.7796827</c:v>
                </c:pt>
                <c:pt idx="26">
                  <c:v>182.39768169999999</c:v>
                </c:pt>
                <c:pt idx="27">
                  <c:v>172.55058059999999</c:v>
                </c:pt>
                <c:pt idx="28">
                  <c:v>163.50189980000002</c:v>
                </c:pt>
                <c:pt idx="29">
                  <c:v>155.34708119999999</c:v>
                </c:pt>
                <c:pt idx="30">
                  <c:v>147.1741069</c:v>
                </c:pt>
                <c:pt idx="31">
                  <c:v>139.43808380000002</c:v>
                </c:pt>
                <c:pt idx="32">
                  <c:v>132.37399690000001</c:v>
                </c:pt>
                <c:pt idx="33">
                  <c:v>125.543402</c:v>
                </c:pt>
                <c:pt idx="34">
                  <c:v>118.75868990000001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9-4C61-958B-DAF92D3D6B8D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Alt. 1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Emissions!$C$24:$C$58</c:f>
              <c:numCache>
                <c:formatCode>General</c:formatCode>
                <c:ptCount val="35"/>
                <c:pt idx="0">
                  <c:v>774.20171499636081</c:v>
                </c:pt>
                <c:pt idx="1">
                  <c:v>747.04174039090731</c:v>
                </c:pt>
                <c:pt idx="2">
                  <c:v>719.88176578545381</c:v>
                </c:pt>
                <c:pt idx="3">
                  <c:v>692.72179118000031</c:v>
                </c:pt>
                <c:pt idx="4">
                  <c:v>665.56181657454681</c:v>
                </c:pt>
                <c:pt idx="5">
                  <c:v>638.40184196909331</c:v>
                </c:pt>
                <c:pt idx="6">
                  <c:v>602.48597710000001</c:v>
                </c:pt>
                <c:pt idx="7">
                  <c:v>588.74140720000003</c:v>
                </c:pt>
                <c:pt idx="8">
                  <c:v>564.2377338</c:v>
                </c:pt>
                <c:pt idx="9">
                  <c:v>532.34798980000005</c:v>
                </c:pt>
                <c:pt idx="10">
                  <c:v>502.61796399999997</c:v>
                </c:pt>
                <c:pt idx="11">
                  <c:v>473.83033769999997</c:v>
                </c:pt>
                <c:pt idx="12">
                  <c:v>444.80183019999998</c:v>
                </c:pt>
                <c:pt idx="13">
                  <c:v>416.7376615</c:v>
                </c:pt>
                <c:pt idx="14">
                  <c:v>390.33739680000002</c:v>
                </c:pt>
                <c:pt idx="15">
                  <c:v>365.3746744</c:v>
                </c:pt>
                <c:pt idx="16">
                  <c:v>340.59520630000003</c:v>
                </c:pt>
                <c:pt idx="17">
                  <c:v>317.3837236</c:v>
                </c:pt>
                <c:pt idx="18">
                  <c:v>295.87270160000003</c:v>
                </c:pt>
                <c:pt idx="19">
                  <c:v>276.84380219999997</c:v>
                </c:pt>
                <c:pt idx="20">
                  <c:v>258.40894500000002</c:v>
                </c:pt>
                <c:pt idx="21">
                  <c:v>241.691192</c:v>
                </c:pt>
                <c:pt idx="22">
                  <c:v>226.579126</c:v>
                </c:pt>
                <c:pt idx="23">
                  <c:v>212.90597740000001</c:v>
                </c:pt>
                <c:pt idx="24">
                  <c:v>200.02018990000002</c:v>
                </c:pt>
                <c:pt idx="25">
                  <c:v>188.53855250000001</c:v>
                </c:pt>
                <c:pt idx="26">
                  <c:v>177.877002</c:v>
                </c:pt>
                <c:pt idx="27">
                  <c:v>167.86301409999999</c:v>
                </c:pt>
                <c:pt idx="28">
                  <c:v>158.62430080000001</c:v>
                </c:pt>
                <c:pt idx="29">
                  <c:v>150.30249309999999</c:v>
                </c:pt>
                <c:pt idx="30">
                  <c:v>142.22434819999998</c:v>
                </c:pt>
                <c:pt idx="31">
                  <c:v>134.5797747</c:v>
                </c:pt>
                <c:pt idx="32">
                  <c:v>127.5067348</c:v>
                </c:pt>
                <c:pt idx="33">
                  <c:v>120.7053209</c:v>
                </c:pt>
                <c:pt idx="34">
                  <c:v>113.9731218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9-4C61-958B-DAF92D3D6B8D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Alt. 2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Emissions!$D$24:$D$58</c:f>
              <c:numCache>
                <c:formatCode>General</c:formatCode>
                <c:ptCount val="35"/>
                <c:pt idx="0">
                  <c:v>774.20171499636081</c:v>
                </c:pt>
                <c:pt idx="1">
                  <c:v>747.04174039090731</c:v>
                </c:pt>
                <c:pt idx="2">
                  <c:v>719.88176578545381</c:v>
                </c:pt>
                <c:pt idx="3">
                  <c:v>692.72179118000031</c:v>
                </c:pt>
                <c:pt idx="4">
                  <c:v>665.56181657454681</c:v>
                </c:pt>
                <c:pt idx="5">
                  <c:v>638.40184196909331</c:v>
                </c:pt>
                <c:pt idx="6">
                  <c:v>602.48597710000001</c:v>
                </c:pt>
                <c:pt idx="7">
                  <c:v>588.74140720000003</c:v>
                </c:pt>
                <c:pt idx="8">
                  <c:v>564.2377338</c:v>
                </c:pt>
                <c:pt idx="9">
                  <c:v>532.34798980000005</c:v>
                </c:pt>
                <c:pt idx="10">
                  <c:v>502.61796399999997</c:v>
                </c:pt>
                <c:pt idx="11">
                  <c:v>473.89923660000005</c:v>
                </c:pt>
                <c:pt idx="12">
                  <c:v>444.8913407</c:v>
                </c:pt>
                <c:pt idx="13">
                  <c:v>416.8255575</c:v>
                </c:pt>
                <c:pt idx="14">
                  <c:v>390.38575480000003</c:v>
                </c:pt>
                <c:pt idx="15">
                  <c:v>365.38707599999998</c:v>
                </c:pt>
                <c:pt idx="16">
                  <c:v>340.59513889999999</c:v>
                </c:pt>
                <c:pt idx="17">
                  <c:v>317.39336830000002</c:v>
                </c:pt>
                <c:pt idx="18">
                  <c:v>295.85991000000001</c:v>
                </c:pt>
                <c:pt idx="19">
                  <c:v>276.83909749999998</c:v>
                </c:pt>
                <c:pt idx="20">
                  <c:v>258.49734080000002</c:v>
                </c:pt>
                <c:pt idx="21">
                  <c:v>241.85109030000001</c:v>
                </c:pt>
                <c:pt idx="22">
                  <c:v>226.87748430000002</c:v>
                </c:pt>
                <c:pt idx="23">
                  <c:v>213.25643690000001</c:v>
                </c:pt>
                <c:pt idx="24">
                  <c:v>200.159389</c:v>
                </c:pt>
                <c:pt idx="25">
                  <c:v>188.2802021</c:v>
                </c:pt>
                <c:pt idx="26">
                  <c:v>177.2947954</c:v>
                </c:pt>
                <c:pt idx="27">
                  <c:v>167.14527369999999</c:v>
                </c:pt>
                <c:pt idx="28">
                  <c:v>157.74702919999999</c:v>
                </c:pt>
                <c:pt idx="29">
                  <c:v>149.2772803</c:v>
                </c:pt>
                <c:pt idx="30">
                  <c:v>141.1028239</c:v>
                </c:pt>
                <c:pt idx="31">
                  <c:v>133.36613829999999</c:v>
                </c:pt>
                <c:pt idx="32">
                  <c:v>126.25868440000001</c:v>
                </c:pt>
                <c:pt idx="33">
                  <c:v>119.26869690000001</c:v>
                </c:pt>
                <c:pt idx="34">
                  <c:v>112.32284199999999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29-4C61-958B-DAF92D3D6B8D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Alt. 3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Emissions!$E$24:$E$58</c:f>
              <c:numCache>
                <c:formatCode>General</c:formatCode>
                <c:ptCount val="35"/>
                <c:pt idx="0">
                  <c:v>774.20171499636081</c:v>
                </c:pt>
                <c:pt idx="1">
                  <c:v>747.04174039090731</c:v>
                </c:pt>
                <c:pt idx="2">
                  <c:v>719.88176578545381</c:v>
                </c:pt>
                <c:pt idx="3">
                  <c:v>692.72179118000031</c:v>
                </c:pt>
                <c:pt idx="4">
                  <c:v>665.56181657454681</c:v>
                </c:pt>
                <c:pt idx="5">
                  <c:v>638.40184196909331</c:v>
                </c:pt>
                <c:pt idx="6">
                  <c:v>602.48597710000001</c:v>
                </c:pt>
                <c:pt idx="7">
                  <c:v>588.74140720000003</c:v>
                </c:pt>
                <c:pt idx="8">
                  <c:v>564.2377338</c:v>
                </c:pt>
                <c:pt idx="9">
                  <c:v>532.34798980000005</c:v>
                </c:pt>
                <c:pt idx="10">
                  <c:v>502.61796399999997</c:v>
                </c:pt>
                <c:pt idx="11">
                  <c:v>473.71282880000001</c:v>
                </c:pt>
                <c:pt idx="12">
                  <c:v>444.45587180000001</c:v>
                </c:pt>
                <c:pt idx="13">
                  <c:v>416.22488279999999</c:v>
                </c:pt>
                <c:pt idx="14">
                  <c:v>389.58917489999999</c:v>
                </c:pt>
                <c:pt idx="15">
                  <c:v>364.2284545</c:v>
                </c:pt>
                <c:pt idx="16">
                  <c:v>339.26351419999997</c:v>
                </c:pt>
                <c:pt idx="17">
                  <c:v>315.88996600000002</c:v>
                </c:pt>
                <c:pt idx="18">
                  <c:v>294.01592060000002</c:v>
                </c:pt>
                <c:pt idx="19">
                  <c:v>274.79092889999998</c:v>
                </c:pt>
                <c:pt idx="20">
                  <c:v>256.1656011</c:v>
                </c:pt>
                <c:pt idx="21">
                  <c:v>239.20877040000002</c:v>
                </c:pt>
                <c:pt idx="22">
                  <c:v>223.8743565</c:v>
                </c:pt>
                <c:pt idx="23">
                  <c:v>209.9923215</c:v>
                </c:pt>
                <c:pt idx="24">
                  <c:v>196.9539264</c:v>
                </c:pt>
                <c:pt idx="25">
                  <c:v>185.30137630000002</c:v>
                </c:pt>
                <c:pt idx="26">
                  <c:v>174.5889876</c:v>
                </c:pt>
                <c:pt idx="27">
                  <c:v>164.91517949999999</c:v>
                </c:pt>
                <c:pt idx="28">
                  <c:v>156.05883399999999</c:v>
                </c:pt>
                <c:pt idx="29">
                  <c:v>148.12350619999998</c:v>
                </c:pt>
                <c:pt idx="30">
                  <c:v>140.3778437</c:v>
                </c:pt>
                <c:pt idx="31">
                  <c:v>133.0935715</c:v>
                </c:pt>
                <c:pt idx="32">
                  <c:v>126.43917379999999</c:v>
                </c:pt>
                <c:pt idx="33">
                  <c:v>119.90360079999999</c:v>
                </c:pt>
                <c:pt idx="34">
                  <c:v>113.31187009999999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29-4C61-958B-DAF92D3D6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Alt 4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Emissions!$F$24:$F$58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774.20171499636081</c:v>
                      </c:pt>
                      <c:pt idx="1">
                        <c:v>747.04174039090731</c:v>
                      </c:pt>
                      <c:pt idx="2">
                        <c:v>719.88176578545381</c:v>
                      </c:pt>
                      <c:pt idx="3">
                        <c:v>692.72179118000031</c:v>
                      </c:pt>
                      <c:pt idx="4">
                        <c:v>665.56181657454681</c:v>
                      </c:pt>
                      <c:pt idx="5">
                        <c:v>638.40184196909331</c:v>
                      </c:pt>
                      <c:pt idx="6">
                        <c:v>602.48597710000001</c:v>
                      </c:pt>
                      <c:pt idx="7">
                        <c:v>588.74140720000003</c:v>
                      </c:pt>
                      <c:pt idx="8">
                        <c:v>564.2377338</c:v>
                      </c:pt>
                      <c:pt idx="9">
                        <c:v>532.34798980000005</c:v>
                      </c:pt>
                      <c:pt idx="10">
                        <c:v>502.61796399999997</c:v>
                      </c:pt>
                      <c:pt idx="11">
                        <c:v>473.50274969999998</c:v>
                      </c:pt>
                      <c:pt idx="12">
                        <c:v>443.32465410000003</c:v>
                      </c:pt>
                      <c:pt idx="13">
                        <c:v>414.04767289999995</c:v>
                      </c:pt>
                      <c:pt idx="14">
                        <c:v>386.21134239999998</c:v>
                      </c:pt>
                      <c:pt idx="15">
                        <c:v>359.54881769999997</c:v>
                      </c:pt>
                      <c:pt idx="16">
                        <c:v>332.8920316</c:v>
                      </c:pt>
                      <c:pt idx="17">
                        <c:v>307.95103460000001</c:v>
                      </c:pt>
                      <c:pt idx="18">
                        <c:v>284.86047819999999</c:v>
                      </c:pt>
                      <c:pt idx="19">
                        <c:v>264.5112537</c:v>
                      </c:pt>
                      <c:pt idx="20">
                        <c:v>244.42007040000001</c:v>
                      </c:pt>
                      <c:pt idx="21">
                        <c:v>226.07961710000001</c:v>
                      </c:pt>
                      <c:pt idx="22">
                        <c:v>209.4376886</c:v>
                      </c:pt>
                      <c:pt idx="23">
                        <c:v>194.4483505</c:v>
                      </c:pt>
                      <c:pt idx="24">
                        <c:v>180.51156950000001</c:v>
                      </c:pt>
                      <c:pt idx="25">
                        <c:v>168.35958769999999</c:v>
                      </c:pt>
                      <c:pt idx="26">
                        <c:v>157.50674619999998</c:v>
                      </c:pt>
                      <c:pt idx="27">
                        <c:v>147.54510149999999</c:v>
                      </c:pt>
                      <c:pt idx="28">
                        <c:v>137.9198111</c:v>
                      </c:pt>
                      <c:pt idx="29">
                        <c:v>129.3253722</c:v>
                      </c:pt>
                      <c:pt idx="30">
                        <c:v>121.39740949999999</c:v>
                      </c:pt>
                      <c:pt idx="31">
                        <c:v>113.92147270000001</c:v>
                      </c:pt>
                      <c:pt idx="32">
                        <c:v>107.26546570000001</c:v>
                      </c:pt>
                      <c:pt idx="33">
                        <c:v>100.9925667</c:v>
                      </c:pt>
                      <c:pt idx="34">
                        <c:v>95.267334030000001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ED29-4C61-958B-DAF92D3D6B8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Emissions!$G$24:$G$58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774.20171499636081</c:v>
                      </c:pt>
                      <c:pt idx="1">
                        <c:v>747.04174039090731</c:v>
                      </c:pt>
                      <c:pt idx="2">
                        <c:v>719.88176578545381</c:v>
                      </c:pt>
                      <c:pt idx="3">
                        <c:v>692.72179118000031</c:v>
                      </c:pt>
                      <c:pt idx="4">
                        <c:v>665.56181657454681</c:v>
                      </c:pt>
                      <c:pt idx="5">
                        <c:v>638.40184196909331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D29-4C61-958B-DAF92D3D6B8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Emissions!$H$24:$H$58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774.20171499636081</c:v>
                      </c:pt>
                      <c:pt idx="1">
                        <c:v>747.04174039090731</c:v>
                      </c:pt>
                      <c:pt idx="2">
                        <c:v>719.88176578545381</c:v>
                      </c:pt>
                      <c:pt idx="3">
                        <c:v>692.72179118000031</c:v>
                      </c:pt>
                      <c:pt idx="4">
                        <c:v>665.56181657454681</c:v>
                      </c:pt>
                      <c:pt idx="5">
                        <c:v>638.40184196909331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D29-4C61-958B-DAF92D3D6B8D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Emissions!$I$24:$I$58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774.20171499636081</c:v>
                      </c:pt>
                      <c:pt idx="1">
                        <c:v>747.04174039090731</c:v>
                      </c:pt>
                      <c:pt idx="2">
                        <c:v>719.88176578545381</c:v>
                      </c:pt>
                      <c:pt idx="3">
                        <c:v>692.72179118000031</c:v>
                      </c:pt>
                      <c:pt idx="4">
                        <c:v>665.56181657454681</c:v>
                      </c:pt>
                      <c:pt idx="5">
                        <c:v>638.40184196909331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D29-4C61-958B-DAF92D3D6B8D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Emissions!$J$24:$J$58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774.20171499636081</c:v>
                      </c:pt>
                      <c:pt idx="1">
                        <c:v>747.04174039090731</c:v>
                      </c:pt>
                      <c:pt idx="2">
                        <c:v>719.88176578545381</c:v>
                      </c:pt>
                      <c:pt idx="3">
                        <c:v>692.72179118000031</c:v>
                      </c:pt>
                      <c:pt idx="4">
                        <c:v>665.56181657454681</c:v>
                      </c:pt>
                      <c:pt idx="5">
                        <c:v>638.40184196909331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D29-4C61-958B-DAF92D3D6B8D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Emissions!$K$24:$K$58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774.20171499636081</c:v>
                      </c:pt>
                      <c:pt idx="1">
                        <c:v>747.04174039090731</c:v>
                      </c:pt>
                      <c:pt idx="2">
                        <c:v>719.88176578545381</c:v>
                      </c:pt>
                      <c:pt idx="3">
                        <c:v>692.72179118000031</c:v>
                      </c:pt>
                      <c:pt idx="4">
                        <c:v>665.56181657454681</c:v>
                      </c:pt>
                      <c:pt idx="5">
                        <c:v>638.40184196909331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D29-4C61-958B-DAF92D3D6B8D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MMT CO</a:t>
                </a:r>
                <a:r>
                  <a:rPr lang="en-US" sz="1200" b="0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35238610008918"/>
          <c:y val="0.13089958913274427"/>
          <c:w val="0.8092016238159675"/>
          <c:h val="0.76459770114942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(2)'!$D$42:$L$42</c:f>
              <c:strCache>
                <c:ptCount val="9"/>
                <c:pt idx="0">
                  <c:v>Number of Vehicles Removed from Fleet Corresponding to Emissions Reductions from Baseline Alternative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'Tables (2)'!$D$43:$L$43</c15:sqref>
                  </c15:fullRef>
                </c:ext>
              </c:extLst>
              <c:f>('Tables (2)'!$D$43:$F$43,'Tables (2)'!$L$43)</c:f>
              <c:strCache>
                <c:ptCount val="4"/>
                <c:pt idx="0">
                  <c:v>Alt. 1</c:v>
                </c:pt>
                <c:pt idx="1">
                  <c:v>Alt. 2</c:v>
                </c:pt>
                <c:pt idx="2">
                  <c:v>Alt. 3</c:v>
                </c:pt>
                <c:pt idx="3">
                  <c:v>Alt 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'Tables (2)'!$D$52:$K$52</c15:sqref>
                  </c15:fullRef>
                </c:ext>
              </c:extLst>
              <c:f>'Tables (2)'!$D$52:$F$52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2-4F40-9595-2619C716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16760"/>
        <c:axId val="183656000"/>
      </c:barChart>
      <c:catAx>
        <c:axId val="23301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6000"/>
        <c:crosses val="autoZero"/>
        <c:auto val="1"/>
        <c:lblAlgn val="ctr"/>
        <c:lblOffset val="100"/>
        <c:noMultiLvlLbl val="0"/>
      </c:catAx>
      <c:valAx>
        <c:axId val="183656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vehicles (equivalent)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676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Alt. 0 (No Action)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Emissions!$B$24:$B$108</c:f>
              <c:numCache>
                <c:formatCode>General</c:formatCode>
                <c:ptCount val="85"/>
                <c:pt idx="0">
                  <c:v>774.20171499636081</c:v>
                </c:pt>
                <c:pt idx="1">
                  <c:v>747.04174039090731</c:v>
                </c:pt>
                <c:pt idx="2">
                  <c:v>719.88176578545381</c:v>
                </c:pt>
                <c:pt idx="3">
                  <c:v>692.72179118000031</c:v>
                </c:pt>
                <c:pt idx="4">
                  <c:v>665.56181657454681</c:v>
                </c:pt>
                <c:pt idx="5">
                  <c:v>638.40184196909331</c:v>
                </c:pt>
                <c:pt idx="6">
                  <c:v>602.48597710000001</c:v>
                </c:pt>
                <c:pt idx="7">
                  <c:v>588.74140720000003</c:v>
                </c:pt>
                <c:pt idx="8">
                  <c:v>564.2377338</c:v>
                </c:pt>
                <c:pt idx="9">
                  <c:v>532.34798980000005</c:v>
                </c:pt>
                <c:pt idx="10">
                  <c:v>502.61796399999997</c:v>
                </c:pt>
                <c:pt idx="11">
                  <c:v>474.15811480000002</c:v>
                </c:pt>
                <c:pt idx="12">
                  <c:v>445.48217739999996</c:v>
                </c:pt>
                <c:pt idx="13">
                  <c:v>417.91480369999999</c:v>
                </c:pt>
                <c:pt idx="14">
                  <c:v>391.83915639999998</c:v>
                </c:pt>
                <c:pt idx="15">
                  <c:v>367.18686880000001</c:v>
                </c:pt>
                <c:pt idx="16">
                  <c:v>342.84974469999997</c:v>
                </c:pt>
                <c:pt idx="17">
                  <c:v>320.07432030000001</c:v>
                </c:pt>
                <c:pt idx="18">
                  <c:v>298.95303869999998</c:v>
                </c:pt>
                <c:pt idx="19">
                  <c:v>280.27256799999998</c:v>
                </c:pt>
                <c:pt idx="20">
                  <c:v>262.18475410000002</c:v>
                </c:pt>
                <c:pt idx="21">
                  <c:v>245.51741699999999</c:v>
                </c:pt>
                <c:pt idx="22">
                  <c:v>230.43120880000001</c:v>
                </c:pt>
                <c:pt idx="23">
                  <c:v>216.77470580000002</c:v>
                </c:pt>
                <c:pt idx="24">
                  <c:v>204.16399949999999</c:v>
                </c:pt>
                <c:pt idx="25">
                  <c:v>192.7796827</c:v>
                </c:pt>
                <c:pt idx="26">
                  <c:v>182.39768169999999</c:v>
                </c:pt>
                <c:pt idx="27">
                  <c:v>172.55058059999999</c:v>
                </c:pt>
                <c:pt idx="28">
                  <c:v>163.50189980000002</c:v>
                </c:pt>
                <c:pt idx="29">
                  <c:v>155.34708119999999</c:v>
                </c:pt>
                <c:pt idx="30">
                  <c:v>147.1741069</c:v>
                </c:pt>
                <c:pt idx="31">
                  <c:v>139.43808380000002</c:v>
                </c:pt>
                <c:pt idx="32">
                  <c:v>132.37399690000001</c:v>
                </c:pt>
                <c:pt idx="33">
                  <c:v>125.543402</c:v>
                </c:pt>
                <c:pt idx="34">
                  <c:v>118.75868990000001</c:v>
                </c:pt>
                <c:pt idx="35">
                  <c:v>118.69765485949594</c:v>
                </c:pt>
                <c:pt idx="36">
                  <c:v>118.63661981899187</c:v>
                </c:pt>
                <c:pt idx="37">
                  <c:v>118.57558477848781</c:v>
                </c:pt>
                <c:pt idx="38">
                  <c:v>118.51454973798373</c:v>
                </c:pt>
                <c:pt idx="39">
                  <c:v>118.45351469747966</c:v>
                </c:pt>
                <c:pt idx="40">
                  <c:v>118.3924796569756</c:v>
                </c:pt>
                <c:pt idx="41">
                  <c:v>118.33144461647153</c:v>
                </c:pt>
                <c:pt idx="42">
                  <c:v>118.27040957596746</c:v>
                </c:pt>
                <c:pt idx="43">
                  <c:v>118.2093745354634</c:v>
                </c:pt>
                <c:pt idx="44">
                  <c:v>118.14833949495933</c:v>
                </c:pt>
                <c:pt idx="45">
                  <c:v>118.08730445445525</c:v>
                </c:pt>
                <c:pt idx="46">
                  <c:v>118.02626941395118</c:v>
                </c:pt>
                <c:pt idx="47">
                  <c:v>117.96523437344712</c:v>
                </c:pt>
                <c:pt idx="48">
                  <c:v>117.90419933294305</c:v>
                </c:pt>
                <c:pt idx="49">
                  <c:v>117.84316429243898</c:v>
                </c:pt>
                <c:pt idx="50">
                  <c:v>117.80796010621525</c:v>
                </c:pt>
                <c:pt idx="51">
                  <c:v>117.77275591999154</c:v>
                </c:pt>
                <c:pt idx="52">
                  <c:v>117.7375517337678</c:v>
                </c:pt>
                <c:pt idx="53">
                  <c:v>117.70234754754409</c:v>
                </c:pt>
                <c:pt idx="54">
                  <c:v>117.66714336132037</c:v>
                </c:pt>
                <c:pt idx="55">
                  <c:v>117.63193917509665</c:v>
                </c:pt>
                <c:pt idx="56">
                  <c:v>117.59673498887292</c:v>
                </c:pt>
                <c:pt idx="57">
                  <c:v>117.5615308026492</c:v>
                </c:pt>
                <c:pt idx="58">
                  <c:v>117.52632661642548</c:v>
                </c:pt>
                <c:pt idx="59">
                  <c:v>117.49112243020177</c:v>
                </c:pt>
                <c:pt idx="60">
                  <c:v>117.45591824397803</c:v>
                </c:pt>
                <c:pt idx="61">
                  <c:v>117.42071405775432</c:v>
                </c:pt>
                <c:pt idx="62">
                  <c:v>117.38550987153059</c:v>
                </c:pt>
                <c:pt idx="63">
                  <c:v>117.35030568530688</c:v>
                </c:pt>
                <c:pt idx="64">
                  <c:v>117.31510149908314</c:v>
                </c:pt>
                <c:pt idx="65">
                  <c:v>116.76834138412227</c:v>
                </c:pt>
                <c:pt idx="66">
                  <c:v>116.22158126916136</c:v>
                </c:pt>
                <c:pt idx="67">
                  <c:v>115.67482115420044</c:v>
                </c:pt>
                <c:pt idx="68">
                  <c:v>115.12806103923954</c:v>
                </c:pt>
                <c:pt idx="69">
                  <c:v>114.58130092427866</c:v>
                </c:pt>
                <c:pt idx="70">
                  <c:v>114.03454080931775</c:v>
                </c:pt>
                <c:pt idx="71">
                  <c:v>113.48778069435684</c:v>
                </c:pt>
                <c:pt idx="72">
                  <c:v>112.94102057939594</c:v>
                </c:pt>
                <c:pt idx="73">
                  <c:v>112.39426046443505</c:v>
                </c:pt>
                <c:pt idx="74">
                  <c:v>111.84750034947415</c:v>
                </c:pt>
                <c:pt idx="75">
                  <c:v>111.30074023451324</c:v>
                </c:pt>
                <c:pt idx="76">
                  <c:v>110.75398011955232</c:v>
                </c:pt>
                <c:pt idx="77">
                  <c:v>110.20722000459145</c:v>
                </c:pt>
                <c:pt idx="78">
                  <c:v>109.66045988963054</c:v>
                </c:pt>
                <c:pt idx="79">
                  <c:v>109.11369977466963</c:v>
                </c:pt>
                <c:pt idx="80">
                  <c:v>109.11369977466963</c:v>
                </c:pt>
                <c:pt idx="81">
                  <c:v>109.11369977466963</c:v>
                </c:pt>
                <c:pt idx="82">
                  <c:v>109.11369977466963</c:v>
                </c:pt>
                <c:pt idx="83">
                  <c:v>109.11369977466963</c:v>
                </c:pt>
                <c:pt idx="84">
                  <c:v>109.11369977466963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5-4289-A72A-0318FFC4B2C7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Alt. 1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Emissions!$C$24:$C$108</c:f>
              <c:numCache>
                <c:formatCode>General</c:formatCode>
                <c:ptCount val="85"/>
                <c:pt idx="0">
                  <c:v>774.20171499636081</c:v>
                </c:pt>
                <c:pt idx="1">
                  <c:v>747.04174039090731</c:v>
                </c:pt>
                <c:pt idx="2">
                  <c:v>719.88176578545381</c:v>
                </c:pt>
                <c:pt idx="3">
                  <c:v>692.72179118000031</c:v>
                </c:pt>
                <c:pt idx="4">
                  <c:v>665.56181657454681</c:v>
                </c:pt>
                <c:pt idx="5">
                  <c:v>638.40184196909331</c:v>
                </c:pt>
                <c:pt idx="6">
                  <c:v>602.48597710000001</c:v>
                </c:pt>
                <c:pt idx="7">
                  <c:v>588.74140720000003</c:v>
                </c:pt>
                <c:pt idx="8">
                  <c:v>564.2377338</c:v>
                </c:pt>
                <c:pt idx="9">
                  <c:v>532.34798980000005</c:v>
                </c:pt>
                <c:pt idx="10">
                  <c:v>502.61796399999997</c:v>
                </c:pt>
                <c:pt idx="11">
                  <c:v>473.83033769999997</c:v>
                </c:pt>
                <c:pt idx="12">
                  <c:v>444.80183019999998</c:v>
                </c:pt>
                <c:pt idx="13">
                  <c:v>416.7376615</c:v>
                </c:pt>
                <c:pt idx="14">
                  <c:v>390.33739680000002</c:v>
                </c:pt>
                <c:pt idx="15">
                  <c:v>365.3746744</c:v>
                </c:pt>
                <c:pt idx="16">
                  <c:v>340.59520630000003</c:v>
                </c:pt>
                <c:pt idx="17">
                  <c:v>317.3837236</c:v>
                </c:pt>
                <c:pt idx="18">
                  <c:v>295.87270160000003</c:v>
                </c:pt>
                <c:pt idx="19">
                  <c:v>276.84380219999997</c:v>
                </c:pt>
                <c:pt idx="20">
                  <c:v>258.40894500000002</c:v>
                </c:pt>
                <c:pt idx="21">
                  <c:v>241.691192</c:v>
                </c:pt>
                <c:pt idx="22">
                  <c:v>226.579126</c:v>
                </c:pt>
                <c:pt idx="23">
                  <c:v>212.90597740000001</c:v>
                </c:pt>
                <c:pt idx="24">
                  <c:v>200.02018990000002</c:v>
                </c:pt>
                <c:pt idx="25">
                  <c:v>188.53855250000001</c:v>
                </c:pt>
                <c:pt idx="26">
                  <c:v>177.877002</c:v>
                </c:pt>
                <c:pt idx="27">
                  <c:v>167.86301409999999</c:v>
                </c:pt>
                <c:pt idx="28">
                  <c:v>158.62430080000001</c:v>
                </c:pt>
                <c:pt idx="29">
                  <c:v>150.30249309999999</c:v>
                </c:pt>
                <c:pt idx="30">
                  <c:v>142.22434819999998</c:v>
                </c:pt>
                <c:pt idx="31">
                  <c:v>134.5797747</c:v>
                </c:pt>
                <c:pt idx="32">
                  <c:v>127.5067348</c:v>
                </c:pt>
                <c:pt idx="33">
                  <c:v>120.7053209</c:v>
                </c:pt>
                <c:pt idx="34">
                  <c:v>113.9731218</c:v>
                </c:pt>
                <c:pt idx="35">
                  <c:v>113.91454626240106</c:v>
                </c:pt>
                <c:pt idx="36">
                  <c:v>113.85597072480212</c:v>
                </c:pt>
                <c:pt idx="37">
                  <c:v>113.79739518720318</c:v>
                </c:pt>
                <c:pt idx="38">
                  <c:v>113.73881964960425</c:v>
                </c:pt>
                <c:pt idx="39">
                  <c:v>113.68024411200531</c:v>
                </c:pt>
                <c:pt idx="40">
                  <c:v>113.62166857440637</c:v>
                </c:pt>
                <c:pt idx="41">
                  <c:v>113.56309303680743</c:v>
                </c:pt>
                <c:pt idx="42">
                  <c:v>113.50451749920849</c:v>
                </c:pt>
                <c:pt idx="43">
                  <c:v>113.44594196160956</c:v>
                </c:pt>
                <c:pt idx="44">
                  <c:v>113.38736642401062</c:v>
                </c:pt>
                <c:pt idx="45">
                  <c:v>113.32879088641168</c:v>
                </c:pt>
                <c:pt idx="46">
                  <c:v>113.27021534881274</c:v>
                </c:pt>
                <c:pt idx="47">
                  <c:v>113.2116398112138</c:v>
                </c:pt>
                <c:pt idx="48">
                  <c:v>113.15306427361487</c:v>
                </c:pt>
                <c:pt idx="49">
                  <c:v>113.09448873601593</c:v>
                </c:pt>
                <c:pt idx="50">
                  <c:v>113.0607031578176</c:v>
                </c:pt>
                <c:pt idx="51">
                  <c:v>113.02691757961929</c:v>
                </c:pt>
                <c:pt idx="52">
                  <c:v>112.99313200142096</c:v>
                </c:pt>
                <c:pt idx="53">
                  <c:v>112.95934642322264</c:v>
                </c:pt>
                <c:pt idx="54">
                  <c:v>112.92556084502434</c:v>
                </c:pt>
                <c:pt idx="55">
                  <c:v>112.891775266826</c:v>
                </c:pt>
                <c:pt idx="56">
                  <c:v>112.8579896886277</c:v>
                </c:pt>
                <c:pt idx="57">
                  <c:v>112.82420411042936</c:v>
                </c:pt>
                <c:pt idx="58">
                  <c:v>112.79041853223104</c:v>
                </c:pt>
                <c:pt idx="59">
                  <c:v>112.75663295403274</c:v>
                </c:pt>
                <c:pt idx="60">
                  <c:v>112.72284737583441</c:v>
                </c:pt>
                <c:pt idx="61">
                  <c:v>112.68906179763609</c:v>
                </c:pt>
                <c:pt idx="62">
                  <c:v>112.65527621943777</c:v>
                </c:pt>
                <c:pt idx="63">
                  <c:v>112.62149064123945</c:v>
                </c:pt>
                <c:pt idx="64">
                  <c:v>112.58770506304113</c:v>
                </c:pt>
                <c:pt idx="65">
                  <c:v>112.06297750642786</c:v>
                </c:pt>
                <c:pt idx="66">
                  <c:v>111.53824994981457</c:v>
                </c:pt>
                <c:pt idx="67">
                  <c:v>111.01352239320128</c:v>
                </c:pt>
                <c:pt idx="68">
                  <c:v>110.48879483658801</c:v>
                </c:pt>
                <c:pt idx="69">
                  <c:v>109.96406727997474</c:v>
                </c:pt>
                <c:pt idx="70">
                  <c:v>109.43933972336146</c:v>
                </c:pt>
                <c:pt idx="71">
                  <c:v>108.91461216674819</c:v>
                </c:pt>
                <c:pt idx="72">
                  <c:v>108.3898846101349</c:v>
                </c:pt>
                <c:pt idx="73">
                  <c:v>107.86515705352163</c:v>
                </c:pt>
                <c:pt idx="74">
                  <c:v>107.34042949690836</c:v>
                </c:pt>
                <c:pt idx="75">
                  <c:v>106.81570194029507</c:v>
                </c:pt>
                <c:pt idx="76">
                  <c:v>106.29097438368179</c:v>
                </c:pt>
                <c:pt idx="77">
                  <c:v>105.76624682706853</c:v>
                </c:pt>
                <c:pt idx="78">
                  <c:v>105.24151927045524</c:v>
                </c:pt>
                <c:pt idx="79">
                  <c:v>104.71679171384196</c:v>
                </c:pt>
                <c:pt idx="80">
                  <c:v>104.71679171384196</c:v>
                </c:pt>
                <c:pt idx="81">
                  <c:v>104.71679171384196</c:v>
                </c:pt>
                <c:pt idx="82">
                  <c:v>104.71679171384196</c:v>
                </c:pt>
                <c:pt idx="83">
                  <c:v>104.71679171384196</c:v>
                </c:pt>
                <c:pt idx="84">
                  <c:v>104.71679171384196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5-4289-A72A-0318FFC4B2C7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Alt. 2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Emissions!$D$24:$D$108</c:f>
              <c:numCache>
                <c:formatCode>General</c:formatCode>
                <c:ptCount val="85"/>
                <c:pt idx="0">
                  <c:v>774.20171499636081</c:v>
                </c:pt>
                <c:pt idx="1">
                  <c:v>747.04174039090731</c:v>
                </c:pt>
                <c:pt idx="2">
                  <c:v>719.88176578545381</c:v>
                </c:pt>
                <c:pt idx="3">
                  <c:v>692.72179118000031</c:v>
                </c:pt>
                <c:pt idx="4">
                  <c:v>665.56181657454681</c:v>
                </c:pt>
                <c:pt idx="5">
                  <c:v>638.40184196909331</c:v>
                </c:pt>
                <c:pt idx="6">
                  <c:v>602.48597710000001</c:v>
                </c:pt>
                <c:pt idx="7">
                  <c:v>588.74140720000003</c:v>
                </c:pt>
                <c:pt idx="8">
                  <c:v>564.2377338</c:v>
                </c:pt>
                <c:pt idx="9">
                  <c:v>532.34798980000005</c:v>
                </c:pt>
                <c:pt idx="10">
                  <c:v>502.61796399999997</c:v>
                </c:pt>
                <c:pt idx="11">
                  <c:v>473.89923660000005</c:v>
                </c:pt>
                <c:pt idx="12">
                  <c:v>444.8913407</c:v>
                </c:pt>
                <c:pt idx="13">
                  <c:v>416.8255575</c:v>
                </c:pt>
                <c:pt idx="14">
                  <c:v>390.38575480000003</c:v>
                </c:pt>
                <c:pt idx="15">
                  <c:v>365.38707599999998</c:v>
                </c:pt>
                <c:pt idx="16">
                  <c:v>340.59513889999999</c:v>
                </c:pt>
                <c:pt idx="17">
                  <c:v>317.39336830000002</c:v>
                </c:pt>
                <c:pt idx="18">
                  <c:v>295.85991000000001</c:v>
                </c:pt>
                <c:pt idx="19">
                  <c:v>276.83909749999998</c:v>
                </c:pt>
                <c:pt idx="20">
                  <c:v>258.49734080000002</c:v>
                </c:pt>
                <c:pt idx="21">
                  <c:v>241.85109030000001</c:v>
                </c:pt>
                <c:pt idx="22">
                  <c:v>226.87748430000002</c:v>
                </c:pt>
                <c:pt idx="23">
                  <c:v>213.25643690000001</c:v>
                </c:pt>
                <c:pt idx="24">
                  <c:v>200.159389</c:v>
                </c:pt>
                <c:pt idx="25">
                  <c:v>188.2802021</c:v>
                </c:pt>
                <c:pt idx="26">
                  <c:v>177.2947954</c:v>
                </c:pt>
                <c:pt idx="27">
                  <c:v>167.14527369999999</c:v>
                </c:pt>
                <c:pt idx="28">
                  <c:v>157.74702919999999</c:v>
                </c:pt>
                <c:pt idx="29">
                  <c:v>149.2772803</c:v>
                </c:pt>
                <c:pt idx="30">
                  <c:v>141.1028239</c:v>
                </c:pt>
                <c:pt idx="31">
                  <c:v>133.36613829999999</c:v>
                </c:pt>
                <c:pt idx="32">
                  <c:v>126.25868440000001</c:v>
                </c:pt>
                <c:pt idx="33">
                  <c:v>119.26869690000001</c:v>
                </c:pt>
                <c:pt idx="34">
                  <c:v>112.32284199999999</c:v>
                </c:pt>
                <c:pt idx="35">
                  <c:v>112.26511460997258</c:v>
                </c:pt>
                <c:pt idx="36">
                  <c:v>112.20738721994516</c:v>
                </c:pt>
                <c:pt idx="37">
                  <c:v>112.14965982991774</c:v>
                </c:pt>
                <c:pt idx="38">
                  <c:v>112.09193243989033</c:v>
                </c:pt>
                <c:pt idx="39">
                  <c:v>112.0342050498629</c:v>
                </c:pt>
                <c:pt idx="40">
                  <c:v>111.97647765983548</c:v>
                </c:pt>
                <c:pt idx="41">
                  <c:v>111.91875026980807</c:v>
                </c:pt>
                <c:pt idx="42">
                  <c:v>111.86102287978065</c:v>
                </c:pt>
                <c:pt idx="43">
                  <c:v>111.80329548975322</c:v>
                </c:pt>
                <c:pt idx="44">
                  <c:v>111.74556809972582</c:v>
                </c:pt>
                <c:pt idx="45">
                  <c:v>111.68784070969839</c:v>
                </c:pt>
                <c:pt idx="46">
                  <c:v>111.63011331967097</c:v>
                </c:pt>
                <c:pt idx="47">
                  <c:v>111.57238592964356</c:v>
                </c:pt>
                <c:pt idx="48">
                  <c:v>111.51465853961614</c:v>
                </c:pt>
                <c:pt idx="49">
                  <c:v>111.45693114958871</c:v>
                </c:pt>
                <c:pt idx="50">
                  <c:v>111.42363477144345</c:v>
                </c:pt>
                <c:pt idx="51">
                  <c:v>111.39033839329819</c:v>
                </c:pt>
                <c:pt idx="52">
                  <c:v>111.35704201515291</c:v>
                </c:pt>
                <c:pt idx="53">
                  <c:v>111.32374563700768</c:v>
                </c:pt>
                <c:pt idx="54">
                  <c:v>111.29044925886242</c:v>
                </c:pt>
                <c:pt idx="55">
                  <c:v>111.25715288071714</c:v>
                </c:pt>
                <c:pt idx="56">
                  <c:v>111.22385650257189</c:v>
                </c:pt>
                <c:pt idx="57">
                  <c:v>111.19056012442663</c:v>
                </c:pt>
                <c:pt idx="58">
                  <c:v>111.15726374628137</c:v>
                </c:pt>
                <c:pt idx="59">
                  <c:v>111.12396736813612</c:v>
                </c:pt>
                <c:pt idx="60">
                  <c:v>111.09067098999084</c:v>
                </c:pt>
                <c:pt idx="61">
                  <c:v>111.0573746118456</c:v>
                </c:pt>
                <c:pt idx="62">
                  <c:v>111.02407823370032</c:v>
                </c:pt>
                <c:pt idx="63">
                  <c:v>110.99078185555507</c:v>
                </c:pt>
                <c:pt idx="64">
                  <c:v>110.95748547740979</c:v>
                </c:pt>
                <c:pt idx="65">
                  <c:v>110.44035574099752</c:v>
                </c:pt>
                <c:pt idx="66">
                  <c:v>109.92322600458523</c:v>
                </c:pt>
                <c:pt idx="67">
                  <c:v>109.40609626817294</c:v>
                </c:pt>
                <c:pt idx="68">
                  <c:v>108.88896653176066</c:v>
                </c:pt>
                <c:pt idx="69">
                  <c:v>108.37183679534839</c:v>
                </c:pt>
                <c:pt idx="70">
                  <c:v>107.8547070589361</c:v>
                </c:pt>
                <c:pt idx="71">
                  <c:v>107.33757732252381</c:v>
                </c:pt>
                <c:pt idx="72">
                  <c:v>106.82044758611153</c:v>
                </c:pt>
                <c:pt idx="73">
                  <c:v>106.30331784969925</c:v>
                </c:pt>
                <c:pt idx="74">
                  <c:v>105.78618811328697</c:v>
                </c:pt>
                <c:pt idx="75">
                  <c:v>105.26905837687468</c:v>
                </c:pt>
                <c:pt idx="76">
                  <c:v>104.7519286404624</c:v>
                </c:pt>
                <c:pt idx="77">
                  <c:v>104.23479890405012</c:v>
                </c:pt>
                <c:pt idx="78">
                  <c:v>103.71766916763784</c:v>
                </c:pt>
                <c:pt idx="79">
                  <c:v>103.20053943122555</c:v>
                </c:pt>
                <c:pt idx="80">
                  <c:v>103.20053943122555</c:v>
                </c:pt>
                <c:pt idx="81">
                  <c:v>103.20053943122555</c:v>
                </c:pt>
                <c:pt idx="82">
                  <c:v>103.20053943122555</c:v>
                </c:pt>
                <c:pt idx="83">
                  <c:v>103.20053943122555</c:v>
                </c:pt>
                <c:pt idx="84">
                  <c:v>103.20053943122555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5-4289-A72A-0318FFC4B2C7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Alt. 3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Emissions!$E$24:$E$108</c:f>
              <c:numCache>
                <c:formatCode>General</c:formatCode>
                <c:ptCount val="85"/>
                <c:pt idx="0">
                  <c:v>774.20171499636081</c:v>
                </c:pt>
                <c:pt idx="1">
                  <c:v>747.04174039090731</c:v>
                </c:pt>
                <c:pt idx="2">
                  <c:v>719.88176578545381</c:v>
                </c:pt>
                <c:pt idx="3">
                  <c:v>692.72179118000031</c:v>
                </c:pt>
                <c:pt idx="4">
                  <c:v>665.56181657454681</c:v>
                </c:pt>
                <c:pt idx="5">
                  <c:v>638.40184196909331</c:v>
                </c:pt>
                <c:pt idx="6">
                  <c:v>602.48597710000001</c:v>
                </c:pt>
                <c:pt idx="7">
                  <c:v>588.74140720000003</c:v>
                </c:pt>
                <c:pt idx="8">
                  <c:v>564.2377338</c:v>
                </c:pt>
                <c:pt idx="9">
                  <c:v>532.34798980000005</c:v>
                </c:pt>
                <c:pt idx="10">
                  <c:v>502.61796399999997</c:v>
                </c:pt>
                <c:pt idx="11">
                  <c:v>473.71282880000001</c:v>
                </c:pt>
                <c:pt idx="12">
                  <c:v>444.45587180000001</c:v>
                </c:pt>
                <c:pt idx="13">
                  <c:v>416.22488279999999</c:v>
                </c:pt>
                <c:pt idx="14">
                  <c:v>389.58917489999999</c:v>
                </c:pt>
                <c:pt idx="15">
                  <c:v>364.2284545</c:v>
                </c:pt>
                <c:pt idx="16">
                  <c:v>339.26351419999997</c:v>
                </c:pt>
                <c:pt idx="17">
                  <c:v>315.88996600000002</c:v>
                </c:pt>
                <c:pt idx="18">
                  <c:v>294.01592060000002</c:v>
                </c:pt>
                <c:pt idx="19">
                  <c:v>274.79092889999998</c:v>
                </c:pt>
                <c:pt idx="20">
                  <c:v>256.1656011</c:v>
                </c:pt>
                <c:pt idx="21">
                  <c:v>239.20877040000002</c:v>
                </c:pt>
                <c:pt idx="22">
                  <c:v>223.8743565</c:v>
                </c:pt>
                <c:pt idx="23">
                  <c:v>209.9923215</c:v>
                </c:pt>
                <c:pt idx="24">
                  <c:v>196.9539264</c:v>
                </c:pt>
                <c:pt idx="25">
                  <c:v>185.30137630000002</c:v>
                </c:pt>
                <c:pt idx="26">
                  <c:v>174.5889876</c:v>
                </c:pt>
                <c:pt idx="27">
                  <c:v>164.91517949999999</c:v>
                </c:pt>
                <c:pt idx="28">
                  <c:v>156.05883399999999</c:v>
                </c:pt>
                <c:pt idx="29">
                  <c:v>148.12350619999998</c:v>
                </c:pt>
                <c:pt idx="30">
                  <c:v>140.3778437</c:v>
                </c:pt>
                <c:pt idx="31">
                  <c:v>133.0935715</c:v>
                </c:pt>
                <c:pt idx="32">
                  <c:v>126.43917379999999</c:v>
                </c:pt>
                <c:pt idx="33">
                  <c:v>119.90360079999999</c:v>
                </c:pt>
                <c:pt idx="34">
                  <c:v>113.31187009999999</c:v>
                </c:pt>
                <c:pt idx="35">
                  <c:v>113.25363440721011</c:v>
                </c:pt>
                <c:pt idx="36">
                  <c:v>113.19539871442024</c:v>
                </c:pt>
                <c:pt idx="37">
                  <c:v>113.13716302163034</c:v>
                </c:pt>
                <c:pt idx="38">
                  <c:v>113.07892732884046</c:v>
                </c:pt>
                <c:pt idx="39">
                  <c:v>113.02069163605059</c:v>
                </c:pt>
                <c:pt idx="40">
                  <c:v>112.96245594326069</c:v>
                </c:pt>
                <c:pt idx="41">
                  <c:v>112.90422025047081</c:v>
                </c:pt>
                <c:pt idx="42">
                  <c:v>112.84598455768094</c:v>
                </c:pt>
                <c:pt idx="43">
                  <c:v>112.78774886489106</c:v>
                </c:pt>
                <c:pt idx="44">
                  <c:v>112.72951317210116</c:v>
                </c:pt>
                <c:pt idx="45">
                  <c:v>112.67127747931129</c:v>
                </c:pt>
                <c:pt idx="46">
                  <c:v>112.61304178652141</c:v>
                </c:pt>
                <c:pt idx="47">
                  <c:v>112.55480609373153</c:v>
                </c:pt>
                <c:pt idx="48">
                  <c:v>112.49657040094164</c:v>
                </c:pt>
                <c:pt idx="49">
                  <c:v>112.43833470815176</c:v>
                </c:pt>
                <c:pt idx="50">
                  <c:v>112.40474514784489</c:v>
                </c:pt>
                <c:pt idx="51">
                  <c:v>112.37115558753806</c:v>
                </c:pt>
                <c:pt idx="52">
                  <c:v>112.33756602723119</c:v>
                </c:pt>
                <c:pt idx="53">
                  <c:v>112.30397646692434</c:v>
                </c:pt>
                <c:pt idx="54">
                  <c:v>112.27038690661749</c:v>
                </c:pt>
                <c:pt idx="55">
                  <c:v>112.23679734631062</c:v>
                </c:pt>
                <c:pt idx="56">
                  <c:v>112.20320778600379</c:v>
                </c:pt>
                <c:pt idx="57">
                  <c:v>112.16961822569692</c:v>
                </c:pt>
                <c:pt idx="58">
                  <c:v>112.13602866539007</c:v>
                </c:pt>
                <c:pt idx="59">
                  <c:v>112.10243910508322</c:v>
                </c:pt>
                <c:pt idx="60">
                  <c:v>112.06884954477637</c:v>
                </c:pt>
                <c:pt idx="61">
                  <c:v>112.03525998446952</c:v>
                </c:pt>
                <c:pt idx="62">
                  <c:v>112.00167042416265</c:v>
                </c:pt>
                <c:pt idx="63">
                  <c:v>111.9680808638558</c:v>
                </c:pt>
                <c:pt idx="64">
                  <c:v>111.93449130354895</c:v>
                </c:pt>
                <c:pt idx="65">
                  <c:v>111.41280812251624</c:v>
                </c:pt>
                <c:pt idx="66">
                  <c:v>110.89112494148353</c:v>
                </c:pt>
                <c:pt idx="67">
                  <c:v>110.36944176045081</c:v>
                </c:pt>
                <c:pt idx="68">
                  <c:v>109.8477585794181</c:v>
                </c:pt>
                <c:pt idx="69">
                  <c:v>109.32607539838538</c:v>
                </c:pt>
                <c:pt idx="70">
                  <c:v>108.80439221735267</c:v>
                </c:pt>
                <c:pt idx="71">
                  <c:v>108.28270903631996</c:v>
                </c:pt>
                <c:pt idx="72">
                  <c:v>107.76102585528724</c:v>
                </c:pt>
                <c:pt idx="73">
                  <c:v>107.23934267425453</c:v>
                </c:pt>
                <c:pt idx="74">
                  <c:v>106.71765949322182</c:v>
                </c:pt>
                <c:pt idx="75">
                  <c:v>106.1959763121891</c:v>
                </c:pt>
                <c:pt idx="76">
                  <c:v>105.67429313115639</c:v>
                </c:pt>
                <c:pt idx="77">
                  <c:v>105.15260995012368</c:v>
                </c:pt>
                <c:pt idx="78">
                  <c:v>104.63092676909096</c:v>
                </c:pt>
                <c:pt idx="79">
                  <c:v>104.10924358805825</c:v>
                </c:pt>
                <c:pt idx="80">
                  <c:v>104.10924358805825</c:v>
                </c:pt>
                <c:pt idx="81">
                  <c:v>104.10924358805825</c:v>
                </c:pt>
                <c:pt idx="82">
                  <c:v>104.10924358805825</c:v>
                </c:pt>
                <c:pt idx="83">
                  <c:v>104.10924358805825</c:v>
                </c:pt>
                <c:pt idx="84">
                  <c:v>104.10924358805825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B5-4289-A72A-0318FFC4B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Alt 4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Emissions!$F$24:$F$58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774.20171499636081</c:v>
                      </c:pt>
                      <c:pt idx="1">
                        <c:v>747.04174039090731</c:v>
                      </c:pt>
                      <c:pt idx="2">
                        <c:v>719.88176578545381</c:v>
                      </c:pt>
                      <c:pt idx="3">
                        <c:v>692.72179118000031</c:v>
                      </c:pt>
                      <c:pt idx="4">
                        <c:v>665.56181657454681</c:v>
                      </c:pt>
                      <c:pt idx="5">
                        <c:v>638.40184196909331</c:v>
                      </c:pt>
                      <c:pt idx="6">
                        <c:v>602.48597710000001</c:v>
                      </c:pt>
                      <c:pt idx="7">
                        <c:v>588.74140720000003</c:v>
                      </c:pt>
                      <c:pt idx="8">
                        <c:v>564.2377338</c:v>
                      </c:pt>
                      <c:pt idx="9">
                        <c:v>532.34798980000005</c:v>
                      </c:pt>
                      <c:pt idx="10">
                        <c:v>502.61796399999997</c:v>
                      </c:pt>
                      <c:pt idx="11">
                        <c:v>473.50274969999998</c:v>
                      </c:pt>
                      <c:pt idx="12">
                        <c:v>443.32465410000003</c:v>
                      </c:pt>
                      <c:pt idx="13">
                        <c:v>414.04767289999995</c:v>
                      </c:pt>
                      <c:pt idx="14">
                        <c:v>386.21134239999998</c:v>
                      </c:pt>
                      <c:pt idx="15">
                        <c:v>359.54881769999997</c:v>
                      </c:pt>
                      <c:pt idx="16">
                        <c:v>332.8920316</c:v>
                      </c:pt>
                      <c:pt idx="17">
                        <c:v>307.95103460000001</c:v>
                      </c:pt>
                      <c:pt idx="18">
                        <c:v>284.86047819999999</c:v>
                      </c:pt>
                      <c:pt idx="19">
                        <c:v>264.5112537</c:v>
                      </c:pt>
                      <c:pt idx="20">
                        <c:v>244.42007040000001</c:v>
                      </c:pt>
                      <c:pt idx="21">
                        <c:v>226.07961710000001</c:v>
                      </c:pt>
                      <c:pt idx="22">
                        <c:v>209.4376886</c:v>
                      </c:pt>
                      <c:pt idx="23">
                        <c:v>194.4483505</c:v>
                      </c:pt>
                      <c:pt idx="24">
                        <c:v>180.51156950000001</c:v>
                      </c:pt>
                      <c:pt idx="25">
                        <c:v>168.35958769999999</c:v>
                      </c:pt>
                      <c:pt idx="26">
                        <c:v>157.50674619999998</c:v>
                      </c:pt>
                      <c:pt idx="27">
                        <c:v>147.54510149999999</c:v>
                      </c:pt>
                      <c:pt idx="28">
                        <c:v>137.9198111</c:v>
                      </c:pt>
                      <c:pt idx="29">
                        <c:v>129.3253722</c:v>
                      </c:pt>
                      <c:pt idx="30">
                        <c:v>121.39740949999999</c:v>
                      </c:pt>
                      <c:pt idx="31">
                        <c:v>113.92147270000001</c:v>
                      </c:pt>
                      <c:pt idx="32">
                        <c:v>107.26546570000001</c:v>
                      </c:pt>
                      <c:pt idx="33">
                        <c:v>100.9925667</c:v>
                      </c:pt>
                      <c:pt idx="34">
                        <c:v>95.267334030000001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29B5-4289-A72A-0318FFC4B2C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Emissions!$G$24:$G$58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774.20171499636081</c:v>
                      </c:pt>
                      <c:pt idx="1">
                        <c:v>747.04174039090731</c:v>
                      </c:pt>
                      <c:pt idx="2">
                        <c:v>719.88176578545381</c:v>
                      </c:pt>
                      <c:pt idx="3">
                        <c:v>692.72179118000031</c:v>
                      </c:pt>
                      <c:pt idx="4">
                        <c:v>665.56181657454681</c:v>
                      </c:pt>
                      <c:pt idx="5">
                        <c:v>638.40184196909331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9B5-4289-A72A-0318FFC4B2C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Emissions!$H$24:$H$58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774.20171499636081</c:v>
                      </c:pt>
                      <c:pt idx="1">
                        <c:v>747.04174039090731</c:v>
                      </c:pt>
                      <c:pt idx="2">
                        <c:v>719.88176578545381</c:v>
                      </c:pt>
                      <c:pt idx="3">
                        <c:v>692.72179118000031</c:v>
                      </c:pt>
                      <c:pt idx="4">
                        <c:v>665.56181657454681</c:v>
                      </c:pt>
                      <c:pt idx="5">
                        <c:v>638.40184196909331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9B5-4289-A72A-0318FFC4B2C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Emissions!$I$24:$I$58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774.20171499636081</c:v>
                      </c:pt>
                      <c:pt idx="1">
                        <c:v>747.04174039090731</c:v>
                      </c:pt>
                      <c:pt idx="2">
                        <c:v>719.88176578545381</c:v>
                      </c:pt>
                      <c:pt idx="3">
                        <c:v>692.72179118000031</c:v>
                      </c:pt>
                      <c:pt idx="4">
                        <c:v>665.56181657454681</c:v>
                      </c:pt>
                      <c:pt idx="5">
                        <c:v>638.40184196909331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9B5-4289-A72A-0318FFC4B2C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Emissions!$J$24:$J$58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774.20171499636081</c:v>
                      </c:pt>
                      <c:pt idx="1">
                        <c:v>747.04174039090731</c:v>
                      </c:pt>
                      <c:pt idx="2">
                        <c:v>719.88176578545381</c:v>
                      </c:pt>
                      <c:pt idx="3">
                        <c:v>692.72179118000031</c:v>
                      </c:pt>
                      <c:pt idx="4">
                        <c:v>665.56181657454681</c:v>
                      </c:pt>
                      <c:pt idx="5">
                        <c:v>638.40184196909331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9B5-4289-A72A-0318FFC4B2C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Emissions!$K$24:$K$58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774.20171499636081</c:v>
                      </c:pt>
                      <c:pt idx="1">
                        <c:v>747.04174039090731</c:v>
                      </c:pt>
                      <c:pt idx="2">
                        <c:v>719.88176578545381</c:v>
                      </c:pt>
                      <c:pt idx="3">
                        <c:v>692.72179118000031</c:v>
                      </c:pt>
                      <c:pt idx="4">
                        <c:v>665.56181657454681</c:v>
                      </c:pt>
                      <c:pt idx="5">
                        <c:v>638.40184196909331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9B5-4289-A72A-0318FFC4B2C7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MMT CO</a:t>
                </a:r>
                <a:r>
                  <a:rPr lang="en-US" sz="1200" b="0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Alt0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(1)'!$B$15:$B$37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(1)'!$J$15:$J$37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6.5918444922956034</c:v>
                </c:pt>
                <c:pt idx="6">
                  <c:v>8.5176093295775104</c:v>
                </c:pt>
                <c:pt idx="7">
                  <c:v>10.793707965716976</c:v>
                </c:pt>
                <c:pt idx="8">
                  <c:v>13.413163395591878</c:v>
                </c:pt>
                <c:pt idx="9">
                  <c:v>16.439213054298701</c:v>
                </c:pt>
                <c:pt idx="10">
                  <c:v>19.875206951075786</c:v>
                </c:pt>
                <c:pt idx="11">
                  <c:v>23.719805685055128</c:v>
                </c:pt>
                <c:pt idx="12">
                  <c:v>27.995284020397825</c:v>
                </c:pt>
                <c:pt idx="13">
                  <c:v>32.643158583772284</c:v>
                </c:pt>
                <c:pt idx="14">
                  <c:v>37.704952458588316</c:v>
                </c:pt>
                <c:pt idx="15">
                  <c:v>43.135594429540127</c:v>
                </c:pt>
                <c:pt idx="16">
                  <c:v>48.97610976780382</c:v>
                </c:pt>
                <c:pt idx="17">
                  <c:v>55.206030311818466</c:v>
                </c:pt>
                <c:pt idx="18">
                  <c:v>61.88389778764919</c:v>
                </c:pt>
                <c:pt idx="19">
                  <c:v>68.970792867659355</c:v>
                </c:pt>
                <c:pt idx="20">
                  <c:v>76.499437584920457</c:v>
                </c:pt>
                <c:pt idx="21">
                  <c:v>84.496420823940682</c:v>
                </c:pt>
                <c:pt idx="22">
                  <c:v>92.929304700590492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B1-4AE0-9A64-94CCF2542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(1)'!$C$15:$C$37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1.5939998479999999</c:v>
                </c:pt>
                <c:pt idx="9">
                  <c:v>1.8032599460000001</c:v>
                </c:pt>
                <c:pt idx="10">
                  <c:v>2.007971221</c:v>
                </c:pt>
                <c:pt idx="11">
                  <c:v>2.2077180830000001</c:v>
                </c:pt>
                <c:pt idx="12">
                  <c:v>2.4136644559999998</c:v>
                </c:pt>
                <c:pt idx="13">
                  <c:v>2.5930085740000002</c:v>
                </c:pt>
                <c:pt idx="14">
                  <c:v>2.788310632</c:v>
                </c:pt>
                <c:pt idx="15">
                  <c:v>2.965027005</c:v>
                </c:pt>
                <c:pt idx="16">
                  <c:v>3.1570892599999998</c:v>
                </c:pt>
                <c:pt idx="17">
                  <c:v>3.340821123</c:v>
                </c:pt>
                <c:pt idx="18">
                  <c:v>3.5451556320000002</c:v>
                </c:pt>
                <c:pt idx="19">
                  <c:v>3.7345289660000001</c:v>
                </c:pt>
                <c:pt idx="20">
                  <c:v>3.9347525929999998</c:v>
                </c:pt>
                <c:pt idx="21">
                  <c:v>4.1431107300000001</c:v>
                </c:pt>
                <c:pt idx="22">
                  <c:v>4.3395398480000003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1-4AE0-9A64-94CCF2542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Radio" firstButton="1" fmlaLink="$S$2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352426</xdr:colOff>
      <xdr:row>5</xdr:row>
      <xdr:rowOff>64513</xdr:rowOff>
    </xdr:to>
    <xdr:pic>
      <xdr:nvPicPr>
        <xdr:cNvPr id="2" name="Picture 1" descr="MAGIC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863601" cy="861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330201</xdr:colOff>
      <xdr:row>0</xdr:row>
      <xdr:rowOff>104775</xdr:rowOff>
    </xdr:from>
    <xdr:to>
      <xdr:col>3</xdr:col>
      <xdr:colOff>2506193</xdr:colOff>
      <xdr:row>5</xdr:row>
      <xdr:rowOff>22120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9801" y="104775"/>
          <a:ext cx="2787302" cy="80317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528108</xdr:colOff>
      <xdr:row>10</xdr:row>
      <xdr:rowOff>104775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9600" y="1304925"/>
          <a:ext cx="528108" cy="485775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9</a:t>
          </a:r>
        </a:p>
      </xdr:txBody>
    </xdr:sp>
    <xdr:clientData/>
  </xdr:twoCellAnchor>
  <xdr:twoCellAnchor>
    <xdr:from>
      <xdr:col>0</xdr:col>
      <xdr:colOff>609599</xdr:colOff>
      <xdr:row>13</xdr:row>
      <xdr:rowOff>0</xdr:rowOff>
    </xdr:from>
    <xdr:to>
      <xdr:col>1</xdr:col>
      <xdr:colOff>581024</xdr:colOff>
      <xdr:row>15</xdr:row>
      <xdr:rowOff>153450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9599" y="22288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10</a:t>
          </a:r>
        </a:p>
      </xdr:txBody>
    </xdr:sp>
    <xdr:clientData/>
  </xdr:twoCellAnchor>
  <xdr:twoCellAnchor>
    <xdr:from>
      <xdr:col>0</xdr:col>
      <xdr:colOff>609599</xdr:colOff>
      <xdr:row>17</xdr:row>
      <xdr:rowOff>76200</xdr:rowOff>
    </xdr:from>
    <xdr:to>
      <xdr:col>1</xdr:col>
      <xdr:colOff>581024</xdr:colOff>
      <xdr:row>20</xdr:row>
      <xdr:rowOff>39150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9599" y="30670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11</a:t>
          </a:r>
        </a:p>
      </xdr:txBody>
    </xdr:sp>
    <xdr:clientData/>
  </xdr:twoCellAnchor>
  <xdr:twoCellAnchor>
    <xdr:from>
      <xdr:col>9</xdr:col>
      <xdr:colOff>9524</xdr:colOff>
      <xdr:row>7</xdr:row>
      <xdr:rowOff>19050</xdr:rowOff>
    </xdr:from>
    <xdr:to>
      <xdr:col>9</xdr:col>
      <xdr:colOff>590549</xdr:colOff>
      <xdr:row>9</xdr:row>
      <xdr:rowOff>172500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429374" y="11334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12</a:t>
          </a:r>
        </a:p>
      </xdr:txBody>
    </xdr:sp>
    <xdr:clientData/>
  </xdr:twoCellAnchor>
  <xdr:twoCellAnchor editAs="oneCell">
    <xdr:from>
      <xdr:col>10</xdr:col>
      <xdr:colOff>28575</xdr:colOff>
      <xdr:row>8</xdr:row>
      <xdr:rowOff>9525</xdr:rowOff>
    </xdr:from>
    <xdr:to>
      <xdr:col>13</xdr:col>
      <xdr:colOff>501649</xdr:colOff>
      <xdr:row>12</xdr:row>
      <xdr:rowOff>66029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314450"/>
          <a:ext cx="2305050" cy="786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9524</xdr:colOff>
      <xdr:row>12</xdr:row>
      <xdr:rowOff>123825</xdr:rowOff>
    </xdr:from>
    <xdr:to>
      <xdr:col>9</xdr:col>
      <xdr:colOff>590549</xdr:colOff>
      <xdr:row>15</xdr:row>
      <xdr:rowOff>86775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429374" y="21621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xdr:twoCellAnchor>
    <xdr:from>
      <xdr:col>9</xdr:col>
      <xdr:colOff>9524</xdr:colOff>
      <xdr:row>17</xdr:row>
      <xdr:rowOff>9525</xdr:rowOff>
    </xdr:from>
    <xdr:to>
      <xdr:col>9</xdr:col>
      <xdr:colOff>590549</xdr:colOff>
      <xdr:row>19</xdr:row>
      <xdr:rowOff>162975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29374" y="30003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123825</xdr:rowOff>
        </xdr:from>
        <xdr:to>
          <xdr:col>12</xdr:col>
          <xdr:colOff>180975</xdr:colOff>
          <xdr:row>24</xdr:row>
          <xdr:rowOff>85725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Select Below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561975</xdr:colOff>
      <xdr:row>21</xdr:row>
      <xdr:rowOff>115015</xdr:rowOff>
    </xdr:from>
    <xdr:to>
      <xdr:col>12</xdr:col>
      <xdr:colOff>139699</xdr:colOff>
      <xdr:row>22</xdr:row>
      <xdr:rowOff>115015</xdr:rowOff>
    </xdr:to>
    <xdr:pic>
      <xdr:nvPicPr>
        <xdr:cNvPr id="19" name="Picture 18" descr="http://bryjo.com/wp-content/uploads/2012/06/red-flags-bryjo-300x300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386786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27</xdr:row>
      <xdr:rowOff>30480</xdr:rowOff>
    </xdr:from>
    <xdr:to>
      <xdr:col>11</xdr:col>
      <xdr:colOff>571500</xdr:colOff>
      <xdr:row>30</xdr:row>
      <xdr:rowOff>68580</xdr:rowOff>
    </xdr:to>
    <xdr:sp macro="" textlink="">
      <xdr:nvSpPr>
        <xdr:cNvPr id="20" name="Down Arrow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772400" y="4739640"/>
          <a:ext cx="571500" cy="586740"/>
        </a:xfrm>
        <a:prstGeom prst="down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endParaRPr lang="en-US" sz="1600" b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561975</xdr:colOff>
          <xdr:row>34</xdr:row>
          <xdr:rowOff>104775</xdr:rowOff>
        </xdr:from>
        <xdr:to>
          <xdr:col>11</xdr:col>
          <xdr:colOff>228600</xdr:colOff>
          <xdr:row>36</xdr:row>
          <xdr:rowOff>123825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Tables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34</xdr:row>
          <xdr:rowOff>104775</xdr:rowOff>
        </xdr:from>
        <xdr:to>
          <xdr:col>13</xdr:col>
          <xdr:colOff>85725</xdr:colOff>
          <xdr:row>36</xdr:row>
          <xdr:rowOff>142875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Graphs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21</xdr:row>
          <xdr:rowOff>76200</xdr:rowOff>
        </xdr:from>
        <xdr:to>
          <xdr:col>12</xdr:col>
          <xdr:colOff>9525</xdr:colOff>
          <xdr:row>22</xdr:row>
          <xdr:rowOff>104775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MAGICC6 Results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22</xdr:row>
          <xdr:rowOff>180975</xdr:rowOff>
        </xdr:from>
        <xdr:to>
          <xdr:col>12</xdr:col>
          <xdr:colOff>66675</xdr:colOff>
          <xdr:row>24</xdr:row>
          <xdr:rowOff>9525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ICF SLR Module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13</xdr:row>
          <xdr:rowOff>66675</xdr:rowOff>
        </xdr:from>
        <xdr:to>
          <xdr:col>13</xdr:col>
          <xdr:colOff>371475</xdr:colOff>
          <xdr:row>16</xdr:row>
          <xdr:rowOff>104775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Process MAGICC Results!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340178</xdr:colOff>
      <xdr:row>1</xdr:row>
      <xdr:rowOff>27214</xdr:rowOff>
    </xdr:from>
    <xdr:to>
      <xdr:col>12</xdr:col>
      <xdr:colOff>227239</xdr:colOff>
      <xdr:row>30</xdr:row>
      <xdr:rowOff>23359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340178</xdr:colOff>
      <xdr:row>1</xdr:row>
      <xdr:rowOff>27214</xdr:rowOff>
    </xdr:from>
    <xdr:to>
      <xdr:col>24</xdr:col>
      <xdr:colOff>454478</xdr:colOff>
      <xdr:row>28</xdr:row>
      <xdr:rowOff>99786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108856</xdr:colOff>
      <xdr:row>1</xdr:row>
      <xdr:rowOff>27214</xdr:rowOff>
    </xdr:from>
    <xdr:to>
      <xdr:col>36</xdr:col>
      <xdr:colOff>608239</xdr:colOff>
      <xdr:row>30</xdr:row>
      <xdr:rowOff>23359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141514</xdr:colOff>
      <xdr:row>1</xdr:row>
      <xdr:rowOff>16328</xdr:rowOff>
    </xdr:from>
    <xdr:to>
      <xdr:col>49</xdr:col>
      <xdr:colOff>255814</xdr:colOff>
      <xdr:row>28</xdr:row>
      <xdr:rowOff>88900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50</xdr:col>
      <xdr:colOff>0</xdr:colOff>
      <xdr:row>2</xdr:row>
      <xdr:rowOff>0</xdr:rowOff>
    </xdr:from>
    <xdr:to>
      <xdr:col>63</xdr:col>
      <xdr:colOff>254000</xdr:colOff>
      <xdr:row>29</xdr:row>
      <xdr:rowOff>68036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381000</xdr:colOff>
      <xdr:row>2</xdr:row>
      <xdr:rowOff>4989</xdr:rowOff>
    </xdr:from>
    <xdr:to>
      <xdr:col>78</xdr:col>
      <xdr:colOff>0</xdr:colOff>
      <xdr:row>29</xdr:row>
      <xdr:rowOff>108857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78</xdr:col>
      <xdr:colOff>533399</xdr:colOff>
      <xdr:row>1</xdr:row>
      <xdr:rowOff>146503</xdr:rowOff>
    </xdr:from>
    <xdr:to>
      <xdr:col>90</xdr:col>
      <xdr:colOff>257174</xdr:colOff>
      <xdr:row>25</xdr:row>
      <xdr:rowOff>50347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63</xdr:col>
      <xdr:colOff>444500</xdr:colOff>
      <xdr:row>30</xdr:row>
      <xdr:rowOff>12700</xdr:rowOff>
    </xdr:from>
    <xdr:to>
      <xdr:col>78</xdr:col>
      <xdr:colOff>63500</xdr:colOff>
      <xdr:row>57</xdr:row>
      <xdr:rowOff>116568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17</xdr:row>
      <xdr:rowOff>180975</xdr:rowOff>
    </xdr:from>
    <xdr:to>
      <xdr:col>6</xdr:col>
      <xdr:colOff>0</xdr:colOff>
      <xdr:row>19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724150" y="3848100"/>
          <a:ext cx="47434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17% below 2005 = 476.2 MMTCO2</a:t>
          </a:r>
        </a:p>
      </xdr:txBody>
    </xdr:sp>
    <xdr:clientData/>
  </xdr:twoCellAnchor>
  <xdr:twoCellAnchor>
    <xdr:from>
      <xdr:col>1</xdr:col>
      <xdr:colOff>66675</xdr:colOff>
      <xdr:row>14</xdr:row>
      <xdr:rowOff>85725</xdr:rowOff>
    </xdr:from>
    <xdr:to>
      <xdr:col>6</xdr:col>
      <xdr:colOff>0</xdr:colOff>
      <xdr:row>16</xdr:row>
      <xdr:rowOff>18825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743200" y="3181350"/>
          <a:ext cx="4724400" cy="3141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latin typeface="Calibri"/>
            </a:rPr>
            <a:t>Note: 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 emissions for MD/HD vehicles  in 2005 are 517.8 MMTCO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. 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CAFE4/Shared%20Documents/MAGICC6/CAFE6/MAGICC/Final%20Interpolation%20Files/Interpolation_11.14.2022_SSP370%20-%20Passenger%20Ca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Directions"/>
      <sheetName val="Changelog"/>
      <sheetName val="ListofScenarios"/>
      <sheetName val="REF"/>
      <sheetName val="SSP126"/>
      <sheetName val="SSP245"/>
      <sheetName val="OtherScenario"/>
      <sheetName val="SSP370"/>
      <sheetName val="REF Data"/>
      <sheetName val="Conversions+"/>
      <sheetName val="Tables"/>
      <sheetName val="REF Fuel"/>
      <sheetName val="REF 2005"/>
      <sheetName val="GHG emissions totals"/>
      <sheetName val="nonGHG emissions totals"/>
      <sheetName val="EPA GHG Data"/>
      <sheetName val="EPA nonGHG Data"/>
      <sheetName val="Emissions (1)"/>
      <sheetName val="MAGICC (1)"/>
      <sheetName val="Emissions (2)"/>
      <sheetName val="MAGICC (2)"/>
      <sheetName val="Emissions (3)"/>
      <sheetName val="MAGICC (3)"/>
      <sheetName val="Emissions (4)"/>
      <sheetName val="MAGICC (4)"/>
      <sheetName val="Emissions (5)"/>
      <sheetName val="MAGICC (5)"/>
      <sheetName val="Emissions (6)"/>
      <sheetName val="MAGICC (6)"/>
      <sheetName val="Emissions (7)"/>
      <sheetName val="MAGICC (7)"/>
      <sheetName val="Emissions (8)"/>
      <sheetName val="MAGICC (8)"/>
      <sheetName val="Emissions (9)"/>
      <sheetName val="MAGICC (9)"/>
      <sheetName val="Emissions (10)"/>
      <sheetName val="MAGICC (10)"/>
      <sheetName val="Interpolation_11.14"/>
    </sheetNames>
    <definedNames>
      <definedName name="RadioOut" refersTo="='ListofScenarios'!$C$24"/>
    </definedNames>
    <sheetDataSet>
      <sheetData sheetId="0">
        <row r="24">
          <cell r="C24" t="str">
            <v>Alt 8</v>
          </cell>
        </row>
      </sheetData>
      <sheetData sheetId="1"/>
      <sheetData sheetId="2"/>
      <sheetData sheetId="3">
        <row r="24">
          <cell r="C24">
            <v>1</v>
          </cell>
        </row>
        <row r="25">
          <cell r="B25">
            <v>1</v>
          </cell>
          <cell r="C25" t="str">
            <v>SSP3-7.0</v>
          </cell>
        </row>
        <row r="26">
          <cell r="B26">
            <v>2</v>
          </cell>
          <cell r="C26" t="str">
            <v>SSP2-4.5</v>
          </cell>
        </row>
        <row r="27">
          <cell r="B27">
            <v>3</v>
          </cell>
          <cell r="C27" t="str">
            <v>SSP1-2.6</v>
          </cell>
        </row>
        <row r="28">
          <cell r="B28">
            <v>4</v>
          </cell>
          <cell r="C28" t="str">
            <v>Other</v>
          </cell>
        </row>
      </sheetData>
      <sheetData sheetId="4">
        <row r="24">
          <cell r="C24">
            <v>27966.68</v>
          </cell>
        </row>
      </sheetData>
      <sheetData sheetId="5">
        <row r="24">
          <cell r="C24">
            <v>27966.68</v>
          </cell>
        </row>
      </sheetData>
      <sheetData sheetId="6">
        <row r="24">
          <cell r="C24">
            <v>27966.68</v>
          </cell>
        </row>
      </sheetData>
      <sheetData sheetId="7">
        <row r="24">
          <cell r="C24">
            <v>0.77414355096999998</v>
          </cell>
        </row>
      </sheetData>
      <sheetData sheetId="8">
        <row r="24">
          <cell r="C24">
            <v>27966.68</v>
          </cell>
        </row>
      </sheetData>
      <sheetData sheetId="9">
        <row r="24">
          <cell r="C24">
            <v>27966.68</v>
          </cell>
        </row>
      </sheetData>
      <sheetData sheetId="10"/>
      <sheetData sheetId="11">
        <row r="10">
          <cell r="C10">
            <v>11800</v>
          </cell>
          <cell r="D10">
            <v>0</v>
          </cell>
          <cell r="E10">
            <v>0</v>
          </cell>
        </row>
        <row r="11">
          <cell r="C11">
            <v>11500</v>
          </cell>
          <cell r="D11">
            <v>300</v>
          </cell>
          <cell r="E11">
            <v>6.0101611266855376E-5</v>
          </cell>
          <cell r="F11">
            <v>2.5423728813559324E-2</v>
          </cell>
        </row>
        <row r="12">
          <cell r="C12">
            <v>11400</v>
          </cell>
          <cell r="D12">
            <v>400</v>
          </cell>
          <cell r="E12">
            <v>8.0135481689140497E-5</v>
          </cell>
          <cell r="F12">
            <v>3.3898305084745763E-2</v>
          </cell>
        </row>
        <row r="13">
          <cell r="C13">
            <v>11400</v>
          </cell>
          <cell r="D13">
            <v>400</v>
          </cell>
          <cell r="E13">
            <v>8.0135481689140497E-5</v>
          </cell>
          <cell r="F13">
            <v>3.3898305084745763E-2</v>
          </cell>
        </row>
        <row r="14">
          <cell r="C14">
            <v>10200</v>
          </cell>
          <cell r="D14">
            <v>1600</v>
          </cell>
          <cell r="E14">
            <v>3.2054192675656199E-4</v>
          </cell>
          <cell r="F14">
            <v>0.13559322033898305</v>
          </cell>
        </row>
        <row r="15">
          <cell r="C15">
            <v>0</v>
          </cell>
          <cell r="D15">
            <v>11800</v>
          </cell>
          <cell r="E15">
            <v>2.3639967098296449E-3</v>
          </cell>
          <cell r="F15">
            <v>1</v>
          </cell>
        </row>
        <row r="16">
          <cell r="C16">
            <v>0</v>
          </cell>
          <cell r="D16">
            <v>11800</v>
          </cell>
          <cell r="E16">
            <v>2.3639967098296449E-3</v>
          </cell>
          <cell r="F16">
            <v>1</v>
          </cell>
        </row>
        <row r="17">
          <cell r="C17">
            <v>0</v>
          </cell>
          <cell r="D17">
            <v>11800</v>
          </cell>
          <cell r="E17">
            <v>2.3639967098296449E-3</v>
          </cell>
          <cell r="F17">
            <v>1</v>
          </cell>
        </row>
        <row r="18">
          <cell r="C18">
            <v>0</v>
          </cell>
          <cell r="D18">
            <v>11800</v>
          </cell>
          <cell r="E18">
            <v>2.3639967098296449E-3</v>
          </cell>
          <cell r="F18">
            <v>1</v>
          </cell>
        </row>
        <row r="19">
          <cell r="C19">
            <v>0</v>
          </cell>
          <cell r="D19">
            <v>11800</v>
          </cell>
          <cell r="E19">
            <v>2.3639967098296449E-3</v>
          </cell>
        </row>
        <row r="31">
          <cell r="C31">
            <v>665.56181657454681</v>
          </cell>
          <cell r="D31">
            <v>665.56181657454681</v>
          </cell>
          <cell r="E31">
            <v>665.56181657454681</v>
          </cell>
          <cell r="F31">
            <v>665.56181657454681</v>
          </cell>
          <cell r="G31">
            <v>665.56181657454681</v>
          </cell>
          <cell r="H31">
            <v>665.56181657454681</v>
          </cell>
          <cell r="I31">
            <v>665.56181657454681</v>
          </cell>
          <cell r="J31">
            <v>665.56181657454681</v>
          </cell>
          <cell r="K31">
            <v>665.56181657454681</v>
          </cell>
          <cell r="L31">
            <v>665.56181657454681</v>
          </cell>
        </row>
        <row r="32">
          <cell r="C32">
            <v>204.16399949999999</v>
          </cell>
          <cell r="D32">
            <v>200.02018990000002</v>
          </cell>
          <cell r="E32">
            <v>200.159389</v>
          </cell>
          <cell r="F32">
            <v>196.9539264</v>
          </cell>
          <cell r="G32">
            <v>180.51156950000001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118.14833949495933</v>
          </cell>
          <cell r="D33">
            <v>113.38736642401062</v>
          </cell>
          <cell r="E33">
            <v>111.74556809972582</v>
          </cell>
          <cell r="F33">
            <v>112.72951317210116</v>
          </cell>
          <cell r="G33">
            <v>94.77771549377907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117.31510149908314</v>
          </cell>
          <cell r="D34">
            <v>112.58770506304113</v>
          </cell>
          <cell r="E34">
            <v>110.95748547740979</v>
          </cell>
          <cell r="F34">
            <v>111.93449130354895</v>
          </cell>
          <cell r="G34">
            <v>94.109298196935583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109.11369977466963</v>
          </cell>
          <cell r="D35">
            <v>104.71679171384196</v>
          </cell>
          <cell r="E35">
            <v>103.20053943122555</v>
          </cell>
          <cell r="F35">
            <v>104.10924358805825</v>
          </cell>
          <cell r="G35">
            <v>87.530194989820259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9">
          <cell r="C39">
            <v>22.773958349545239</v>
          </cell>
          <cell r="D39">
            <v>22.773958349545239</v>
          </cell>
          <cell r="E39">
            <v>22.773958349545239</v>
          </cell>
          <cell r="F39">
            <v>22.773958349545239</v>
          </cell>
          <cell r="G39">
            <v>22.773958349545239</v>
          </cell>
          <cell r="H39">
            <v>22.773958349545239</v>
          </cell>
          <cell r="I39">
            <v>22.773958349545239</v>
          </cell>
          <cell r="J39">
            <v>22.773958349545239</v>
          </cell>
          <cell r="K39">
            <v>22.773958349545239</v>
          </cell>
          <cell r="L39">
            <v>22.773958349545239</v>
          </cell>
        </row>
        <row r="40">
          <cell r="C40">
            <v>7.901546272500001</v>
          </cell>
          <cell r="D40">
            <v>7.7785455925000004</v>
          </cell>
          <cell r="E40">
            <v>7.7780628399999996</v>
          </cell>
          <cell r="F40">
            <v>7.6933169924999998</v>
          </cell>
          <cell r="G40">
            <v>7.2395831625000007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5.2746937171211652</v>
          </cell>
          <cell r="D41">
            <v>5.1394727516460321</v>
          </cell>
          <cell r="E41">
            <v>5.0883358481940055</v>
          </cell>
          <cell r="F41">
            <v>5.1160375894172034</v>
          </cell>
          <cell r="G41">
            <v>4.6155969218156851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>
            <v>5.2374940811338817</v>
          </cell>
          <cell r="D42">
            <v>5.1032267578915071</v>
          </cell>
          <cell r="E42">
            <v>5.052450496079719</v>
          </cell>
          <cell r="F42">
            <v>5.0799568715158303</v>
          </cell>
          <cell r="G42">
            <v>4.5830455483021284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>
            <v>4.8713452014097074</v>
          </cell>
          <cell r="D43">
            <v>4.7464643956940735</v>
          </cell>
          <cell r="E43">
            <v>4.6992378603528042</v>
          </cell>
          <cell r="F43">
            <v>4.7248212878303653</v>
          </cell>
          <cell r="G43">
            <v>4.262648624269251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C47">
            <v>7.8387100892997976</v>
          </cell>
          <cell r="D47">
            <v>7.8387100892997976</v>
          </cell>
          <cell r="E47">
            <v>7.8387100892997976</v>
          </cell>
          <cell r="F47">
            <v>7.8387100892997976</v>
          </cell>
          <cell r="G47">
            <v>7.8387100892997976</v>
          </cell>
          <cell r="H47">
            <v>7.8387100892997976</v>
          </cell>
          <cell r="I47">
            <v>7.8387100892997976</v>
          </cell>
          <cell r="J47">
            <v>7.8387100892997976</v>
          </cell>
          <cell r="K47">
            <v>7.8387100892997976</v>
          </cell>
          <cell r="L47">
            <v>0</v>
          </cell>
        </row>
        <row r="48">
          <cell r="C48">
            <v>2.086513349998</v>
          </cell>
          <cell r="D48">
            <v>2.035775968636</v>
          </cell>
          <cell r="E48">
            <v>2.0396545107520003</v>
          </cell>
          <cell r="F48">
            <v>1.9917841623580002</v>
          </cell>
          <cell r="G48">
            <v>1.766354118572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1.0733275725346656</v>
          </cell>
          <cell r="D49">
            <v>1.0090787866028474</v>
          </cell>
          <cell r="E49">
            <v>0.98656916784313364</v>
          </cell>
          <cell r="F49">
            <v>0.99935244642575971</v>
          </cell>
          <cell r="G49">
            <v>0.75531896546036037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1.065757958613045</v>
          </cell>
          <cell r="D50">
            <v>1.0019622855210353</v>
          </cell>
          <cell r="E50">
            <v>0.97961141524397877</v>
          </cell>
          <cell r="F50">
            <v>0.99230454009721303</v>
          </cell>
          <cell r="G50">
            <v>0.74999209871201789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0.99125170112457772</v>
          </cell>
          <cell r="D51">
            <v>0.93191593077843016</v>
          </cell>
          <cell r="E51">
            <v>0.91112759135793031</v>
          </cell>
          <cell r="F51">
            <v>0.92293335035008439</v>
          </cell>
          <cell r="G51">
            <v>0.69756077134602412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</sheetData>
      <sheetData sheetId="12">
        <row r="24">
          <cell r="C24">
            <v>23.1704048</v>
          </cell>
        </row>
      </sheetData>
      <sheetData sheetId="13"/>
      <sheetData sheetId="14">
        <row r="12">
          <cell r="B12">
            <v>1072961435.6563644</v>
          </cell>
          <cell r="C12">
            <v>1072961435.6563644</v>
          </cell>
          <cell r="D12">
            <v>1072961435.6563644</v>
          </cell>
          <cell r="E12">
            <v>1072961435.6563644</v>
          </cell>
          <cell r="F12">
            <v>1072961435.6563644</v>
          </cell>
          <cell r="G12">
            <v>1072961435.6563644</v>
          </cell>
          <cell r="H12">
            <v>1072961435.6563644</v>
          </cell>
          <cell r="I12">
            <v>1072961435.6563644</v>
          </cell>
          <cell r="J12">
            <v>1072961435.6563644</v>
          </cell>
          <cell r="K12">
            <v>1072961435.6563644</v>
          </cell>
          <cell r="N12">
            <v>36218052.067727089</v>
          </cell>
          <cell r="O12">
            <v>36218052.067727089</v>
          </cell>
          <cell r="P12">
            <v>36218052.067727089</v>
          </cell>
          <cell r="Q12">
            <v>36218052.067727089</v>
          </cell>
          <cell r="R12">
            <v>36218052.067727089</v>
          </cell>
          <cell r="S12">
            <v>36218052.067727089</v>
          </cell>
          <cell r="T12">
            <v>36218052.067727089</v>
          </cell>
          <cell r="U12">
            <v>36218052.067727089</v>
          </cell>
          <cell r="V12">
            <v>36218052.067727089</v>
          </cell>
          <cell r="W12">
            <v>36218052.067727089</v>
          </cell>
          <cell r="Z12">
            <v>13163581.758591533</v>
          </cell>
          <cell r="AA12">
            <v>13163581.758591533</v>
          </cell>
          <cell r="AB12">
            <v>13163581.758591533</v>
          </cell>
          <cell r="AC12">
            <v>13163581.758591533</v>
          </cell>
          <cell r="AD12">
            <v>13163581.758591533</v>
          </cell>
          <cell r="AE12">
            <v>13163581.758591533</v>
          </cell>
          <cell r="AF12">
            <v>13163581.758591533</v>
          </cell>
          <cell r="AG12">
            <v>13163581.758591533</v>
          </cell>
          <cell r="AH12">
            <v>13163581.758591533</v>
          </cell>
        </row>
        <row r="21">
          <cell r="B21">
            <v>828521664.20727539</v>
          </cell>
          <cell r="C21">
            <v>828521664.20727539</v>
          </cell>
          <cell r="D21">
            <v>828521664.20727539</v>
          </cell>
          <cell r="E21">
            <v>828521664.20727539</v>
          </cell>
          <cell r="F21">
            <v>828521664.20727539</v>
          </cell>
          <cell r="G21">
            <v>828521664.20727539</v>
          </cell>
          <cell r="H21">
            <v>828521664.20727539</v>
          </cell>
          <cell r="I21">
            <v>828521664.20727539</v>
          </cell>
          <cell r="J21">
            <v>828521664.20727539</v>
          </cell>
          <cell r="K21">
            <v>828521664.20727539</v>
          </cell>
        </row>
        <row r="22">
          <cell r="B22">
            <v>801361689.6018219</v>
          </cell>
          <cell r="C22">
            <v>801361689.6018219</v>
          </cell>
          <cell r="D22">
            <v>801361689.6018219</v>
          </cell>
          <cell r="E22">
            <v>801361689.6018219</v>
          </cell>
          <cell r="F22">
            <v>801361689.6018219</v>
          </cell>
          <cell r="G22">
            <v>801361689.6018219</v>
          </cell>
          <cell r="H22">
            <v>801361689.6018219</v>
          </cell>
          <cell r="I22">
            <v>801361689.6018219</v>
          </cell>
          <cell r="J22">
            <v>801361689.6018219</v>
          </cell>
          <cell r="K22">
            <v>801361689.6018219</v>
          </cell>
        </row>
        <row r="23">
          <cell r="B23">
            <v>774201714.99636078</v>
          </cell>
          <cell r="C23">
            <v>774201714.99636078</v>
          </cell>
          <cell r="D23">
            <v>774201714.99636078</v>
          </cell>
          <cell r="E23">
            <v>774201714.99636078</v>
          </cell>
          <cell r="F23">
            <v>774201714.99636078</v>
          </cell>
          <cell r="G23">
            <v>774201714.99636078</v>
          </cell>
          <cell r="H23">
            <v>774201714.99636078</v>
          </cell>
          <cell r="I23">
            <v>774201714.99636078</v>
          </cell>
          <cell r="J23">
            <v>774201714.99636078</v>
          </cell>
          <cell r="K23">
            <v>774201714.99636078</v>
          </cell>
        </row>
        <row r="24">
          <cell r="B24">
            <v>747041740.39090729</v>
          </cell>
          <cell r="C24">
            <v>747041740.39090729</v>
          </cell>
          <cell r="D24">
            <v>747041740.39090729</v>
          </cell>
          <cell r="E24">
            <v>747041740.39090729</v>
          </cell>
          <cell r="F24">
            <v>747041740.39090729</v>
          </cell>
          <cell r="G24">
            <v>747041740.39090729</v>
          </cell>
          <cell r="H24">
            <v>747041740.39090729</v>
          </cell>
          <cell r="I24">
            <v>747041740.39090729</v>
          </cell>
          <cell r="J24">
            <v>747041740.39090729</v>
          </cell>
          <cell r="K24">
            <v>747041740.39090729</v>
          </cell>
        </row>
        <row r="25">
          <cell r="B25">
            <v>719881765.7854538</v>
          </cell>
          <cell r="C25">
            <v>719881765.7854538</v>
          </cell>
          <cell r="D25">
            <v>719881765.7854538</v>
          </cell>
          <cell r="E25">
            <v>719881765.7854538</v>
          </cell>
          <cell r="F25">
            <v>719881765.7854538</v>
          </cell>
          <cell r="G25">
            <v>719881765.7854538</v>
          </cell>
          <cell r="H25">
            <v>719881765.7854538</v>
          </cell>
          <cell r="I25">
            <v>719881765.7854538</v>
          </cell>
          <cell r="J25">
            <v>719881765.7854538</v>
          </cell>
          <cell r="K25">
            <v>719881765.7854538</v>
          </cell>
        </row>
        <row r="26">
          <cell r="B26">
            <v>692721791.18000031</v>
          </cell>
          <cell r="C26">
            <v>692721791.18000031</v>
          </cell>
          <cell r="D26">
            <v>692721791.18000031</v>
          </cell>
          <cell r="E26">
            <v>692721791.18000031</v>
          </cell>
          <cell r="F26">
            <v>692721791.18000031</v>
          </cell>
          <cell r="G26">
            <v>692721791.18000031</v>
          </cell>
          <cell r="H26">
            <v>692721791.18000031</v>
          </cell>
          <cell r="I26">
            <v>692721791.18000031</v>
          </cell>
          <cell r="J26">
            <v>692721791.18000031</v>
          </cell>
          <cell r="K26">
            <v>692721791.18000031</v>
          </cell>
        </row>
        <row r="27">
          <cell r="B27">
            <v>665561816.57454681</v>
          </cell>
          <cell r="C27">
            <v>665561816.57454681</v>
          </cell>
          <cell r="D27">
            <v>665561816.57454681</v>
          </cell>
          <cell r="E27">
            <v>665561816.57454681</v>
          </cell>
          <cell r="F27">
            <v>665561816.57454681</v>
          </cell>
          <cell r="G27">
            <v>665561816.57454681</v>
          </cell>
          <cell r="H27">
            <v>665561816.57454681</v>
          </cell>
          <cell r="I27">
            <v>665561816.57454681</v>
          </cell>
          <cell r="J27">
            <v>665561816.57454681</v>
          </cell>
          <cell r="K27">
            <v>665561816.57454681</v>
          </cell>
        </row>
        <row r="28">
          <cell r="B28">
            <v>638401841.96909332</v>
          </cell>
          <cell r="C28">
            <v>638401841.96909332</v>
          </cell>
          <cell r="D28">
            <v>638401841.96909332</v>
          </cell>
          <cell r="E28">
            <v>638401841.96909332</v>
          </cell>
          <cell r="F28">
            <v>638401841.96909332</v>
          </cell>
          <cell r="G28">
            <v>638401841.96909332</v>
          </cell>
          <cell r="H28">
            <v>638401841.96909332</v>
          </cell>
          <cell r="I28">
            <v>638401841.96909332</v>
          </cell>
          <cell r="J28">
            <v>638401841.96909332</v>
          </cell>
          <cell r="K28">
            <v>638401841.96909332</v>
          </cell>
        </row>
        <row r="29">
          <cell r="B29">
            <v>602485977.10000002</v>
          </cell>
          <cell r="C29">
            <v>602485977.10000002</v>
          </cell>
          <cell r="D29">
            <v>602485977.10000002</v>
          </cell>
          <cell r="E29">
            <v>602485977.10000002</v>
          </cell>
          <cell r="F29">
            <v>602485977.10000002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588741407.20000005</v>
          </cell>
          <cell r="C30">
            <v>588741407.20000005</v>
          </cell>
          <cell r="D30">
            <v>588741407.20000005</v>
          </cell>
          <cell r="E30">
            <v>588741407.20000005</v>
          </cell>
          <cell r="F30">
            <v>588741407.20000005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564237733.79999995</v>
          </cell>
          <cell r="C31">
            <v>564237733.79999995</v>
          </cell>
          <cell r="D31">
            <v>564237733.79999995</v>
          </cell>
          <cell r="E31">
            <v>564237733.79999995</v>
          </cell>
          <cell r="F31">
            <v>564237733.79999995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532347989.80000001</v>
          </cell>
          <cell r="C32">
            <v>532347989.80000001</v>
          </cell>
          <cell r="D32">
            <v>532347989.80000001</v>
          </cell>
          <cell r="E32">
            <v>532347989.80000001</v>
          </cell>
          <cell r="F32">
            <v>532347989.80000001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502617964</v>
          </cell>
          <cell r="C33">
            <v>502617964</v>
          </cell>
          <cell r="D33">
            <v>502617964</v>
          </cell>
          <cell r="E33">
            <v>502617964</v>
          </cell>
          <cell r="F33">
            <v>502617964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474158114.80000001</v>
          </cell>
          <cell r="C34">
            <v>473830337.69999999</v>
          </cell>
          <cell r="D34">
            <v>473899236.60000002</v>
          </cell>
          <cell r="E34">
            <v>473712828.80000001</v>
          </cell>
          <cell r="F34">
            <v>473502749.69999999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445482177.39999998</v>
          </cell>
          <cell r="C35">
            <v>444801830.19999999</v>
          </cell>
          <cell r="D35">
            <v>444891340.69999999</v>
          </cell>
          <cell r="E35">
            <v>444455871.80000001</v>
          </cell>
          <cell r="F35">
            <v>443324654.10000002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417914803.69999999</v>
          </cell>
          <cell r="C36">
            <v>416737661.5</v>
          </cell>
          <cell r="D36">
            <v>416825557.5</v>
          </cell>
          <cell r="E36">
            <v>416224882.80000001</v>
          </cell>
          <cell r="F36">
            <v>414047672.89999998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391839156.39999998</v>
          </cell>
          <cell r="C37">
            <v>390337396.80000001</v>
          </cell>
          <cell r="D37">
            <v>390385754.80000001</v>
          </cell>
          <cell r="E37">
            <v>389589174.89999998</v>
          </cell>
          <cell r="F37">
            <v>386211342.39999998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13720565.270000001</v>
          </cell>
          <cell r="O37">
            <v>13676471.82</v>
          </cell>
          <cell r="P37">
            <v>13676873.555000002</v>
          </cell>
          <cell r="Q37">
            <v>13659105.2925</v>
          </cell>
          <cell r="R37">
            <v>13568775.959999999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Z37">
            <v>4260160.61204</v>
          </cell>
          <cell r="AA37">
            <v>4241920.5118199997</v>
          </cell>
          <cell r="AB37">
            <v>4243622.3093600003</v>
          </cell>
          <cell r="AC37">
            <v>4229805.0357400002</v>
          </cell>
          <cell r="AD37">
            <v>4182237.1045999997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B38">
            <v>367186868.80000001</v>
          </cell>
          <cell r="C38">
            <v>365374674.39999998</v>
          </cell>
          <cell r="D38">
            <v>365387076</v>
          </cell>
          <cell r="E38">
            <v>364228454.5</v>
          </cell>
          <cell r="F38">
            <v>359548817.69999999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>
            <v>342849744.69999999</v>
          </cell>
          <cell r="C39">
            <v>340595206.30000001</v>
          </cell>
          <cell r="D39">
            <v>340595138.89999998</v>
          </cell>
          <cell r="E39">
            <v>339263514.19999999</v>
          </cell>
          <cell r="F39">
            <v>332892031.60000002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>
            <v>320074320.30000001</v>
          </cell>
          <cell r="C40">
            <v>317383723.60000002</v>
          </cell>
          <cell r="D40">
            <v>317393368.30000001</v>
          </cell>
          <cell r="E40">
            <v>315889966</v>
          </cell>
          <cell r="F40">
            <v>307951034.60000002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>
            <v>298953038.69999999</v>
          </cell>
          <cell r="C41">
            <v>295872701.60000002</v>
          </cell>
          <cell r="D41">
            <v>295859910</v>
          </cell>
          <cell r="E41">
            <v>294015920.60000002</v>
          </cell>
          <cell r="F41">
            <v>284860478.19999999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>
            <v>280272568</v>
          </cell>
          <cell r="C42">
            <v>276843802.19999999</v>
          </cell>
          <cell r="D42">
            <v>276839097.5</v>
          </cell>
          <cell r="E42">
            <v>274790928.89999998</v>
          </cell>
          <cell r="F42">
            <v>264511253.69999999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262184754.09999999</v>
          </cell>
          <cell r="C43">
            <v>258408945</v>
          </cell>
          <cell r="D43">
            <v>258497340.80000001</v>
          </cell>
          <cell r="E43">
            <v>256165601.09999999</v>
          </cell>
          <cell r="F43">
            <v>244420070.40000001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>
            <v>245517417</v>
          </cell>
          <cell r="C44">
            <v>241691192</v>
          </cell>
          <cell r="D44">
            <v>241851090.30000001</v>
          </cell>
          <cell r="E44">
            <v>239208770.40000001</v>
          </cell>
          <cell r="F44">
            <v>226079617.09999999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>
            <v>230431208.80000001</v>
          </cell>
          <cell r="C45">
            <v>226579126</v>
          </cell>
          <cell r="D45">
            <v>226877484.30000001</v>
          </cell>
          <cell r="E45">
            <v>223874356.5</v>
          </cell>
          <cell r="F45">
            <v>209437688.59999999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>
            <v>216774705.80000001</v>
          </cell>
          <cell r="C46">
            <v>212905977.40000001</v>
          </cell>
          <cell r="D46">
            <v>213256436.90000001</v>
          </cell>
          <cell r="E46">
            <v>209992321.5</v>
          </cell>
          <cell r="F46">
            <v>194448350.5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>
            <v>204163999.5</v>
          </cell>
          <cell r="C47">
            <v>200020189.90000001</v>
          </cell>
          <cell r="D47">
            <v>200159389</v>
          </cell>
          <cell r="E47">
            <v>196953926.40000001</v>
          </cell>
          <cell r="F47">
            <v>180511569.5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B48">
            <v>192779682.69999999</v>
          </cell>
          <cell r="C48">
            <v>188538552.5</v>
          </cell>
          <cell r="D48">
            <v>188280202.09999999</v>
          </cell>
          <cell r="E48">
            <v>185301376.30000001</v>
          </cell>
          <cell r="F48">
            <v>168359587.69999999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>
            <v>182397681.69999999</v>
          </cell>
          <cell r="C49">
            <v>177877002</v>
          </cell>
          <cell r="D49">
            <v>177294795.40000001</v>
          </cell>
          <cell r="E49">
            <v>174588987.59999999</v>
          </cell>
          <cell r="F49">
            <v>157506746.19999999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>
            <v>172550580.59999999</v>
          </cell>
          <cell r="C50">
            <v>167863014.09999999</v>
          </cell>
          <cell r="D50">
            <v>167145273.69999999</v>
          </cell>
          <cell r="E50">
            <v>164915179.5</v>
          </cell>
          <cell r="F50">
            <v>147545101.5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>
            <v>163501899.80000001</v>
          </cell>
          <cell r="C51">
            <v>158624300.80000001</v>
          </cell>
          <cell r="D51">
            <v>157747029.19999999</v>
          </cell>
          <cell r="E51">
            <v>156058834</v>
          </cell>
          <cell r="F51">
            <v>137919811.09999999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>
            <v>155347081.19999999</v>
          </cell>
          <cell r="C52">
            <v>150302493.09999999</v>
          </cell>
          <cell r="D52">
            <v>149277280.30000001</v>
          </cell>
          <cell r="E52">
            <v>148123506.19999999</v>
          </cell>
          <cell r="F52">
            <v>129325372.2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B53">
            <v>147174106.90000001</v>
          </cell>
          <cell r="C53">
            <v>142224348.19999999</v>
          </cell>
          <cell r="D53">
            <v>141102823.90000001</v>
          </cell>
          <cell r="E53">
            <v>140377843.69999999</v>
          </cell>
          <cell r="F53">
            <v>121397409.5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B54">
            <v>139438083.80000001</v>
          </cell>
          <cell r="C54">
            <v>134579774.69999999</v>
          </cell>
          <cell r="D54">
            <v>133366138.3</v>
          </cell>
          <cell r="E54">
            <v>133093571.5</v>
          </cell>
          <cell r="F54">
            <v>113921472.7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>
            <v>132373996.90000001</v>
          </cell>
          <cell r="C55">
            <v>127506734.8</v>
          </cell>
          <cell r="D55">
            <v>126258684.40000001</v>
          </cell>
          <cell r="E55">
            <v>126439173.8</v>
          </cell>
          <cell r="F55">
            <v>107265465.7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B56">
            <v>125543402</v>
          </cell>
          <cell r="C56">
            <v>120705320.90000001</v>
          </cell>
          <cell r="D56">
            <v>119268696.90000001</v>
          </cell>
          <cell r="E56">
            <v>119903600.8</v>
          </cell>
          <cell r="F56">
            <v>100992566.7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>
            <v>118758689.90000001</v>
          </cell>
          <cell r="C57">
            <v>113973121.8</v>
          </cell>
          <cell r="D57">
            <v>112322842</v>
          </cell>
          <cell r="E57">
            <v>113311870.09999999</v>
          </cell>
          <cell r="F57">
            <v>95267334.030000001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B58">
            <v>118697654.85949594</v>
          </cell>
          <cell r="C58">
            <v>113914546.26240106</v>
          </cell>
          <cell r="D58">
            <v>112265114.60997258</v>
          </cell>
          <cell r="E58">
            <v>113253634.40721011</v>
          </cell>
        </row>
        <row r="59">
          <cell r="B59">
            <v>118636619.81899187</v>
          </cell>
          <cell r="C59">
            <v>113855970.72480212</v>
          </cell>
          <cell r="D59">
            <v>112207387.21994516</v>
          </cell>
          <cell r="E59">
            <v>113195398.71442023</v>
          </cell>
        </row>
        <row r="60">
          <cell r="B60">
            <v>118575584.7784878</v>
          </cell>
          <cell r="C60">
            <v>113797395.18720318</v>
          </cell>
          <cell r="D60">
            <v>112149659.82991774</v>
          </cell>
          <cell r="E60">
            <v>113137163.02163035</v>
          </cell>
        </row>
        <row r="61">
          <cell r="B61">
            <v>118514549.73798373</v>
          </cell>
          <cell r="C61">
            <v>113738819.64960425</v>
          </cell>
          <cell r="D61">
            <v>112091932.43989033</v>
          </cell>
          <cell r="E61">
            <v>113078927.32884046</v>
          </cell>
        </row>
        <row r="62">
          <cell r="B62">
            <v>118453514.69747967</v>
          </cell>
          <cell r="C62">
            <v>113680244.11200531</v>
          </cell>
          <cell r="D62">
            <v>112034205.04986291</v>
          </cell>
          <cell r="E62">
            <v>113020691.63605058</v>
          </cell>
        </row>
        <row r="63">
          <cell r="B63">
            <v>118392479.6569756</v>
          </cell>
          <cell r="C63">
            <v>113621668.57440637</v>
          </cell>
          <cell r="D63">
            <v>111976477.65983549</v>
          </cell>
          <cell r="E63">
            <v>112962455.9432607</v>
          </cell>
        </row>
        <row r="64">
          <cell r="B64">
            <v>118331444.61647153</v>
          </cell>
          <cell r="C64">
            <v>113563093.03680743</v>
          </cell>
          <cell r="D64">
            <v>111918750.26980807</v>
          </cell>
          <cell r="E64">
            <v>112904220.25047082</v>
          </cell>
        </row>
        <row r="65">
          <cell r="B65">
            <v>118270409.57596746</v>
          </cell>
          <cell r="C65">
            <v>113504517.4992085</v>
          </cell>
          <cell r="D65">
            <v>111861022.87978065</v>
          </cell>
          <cell r="E65">
            <v>112845984.55768093</v>
          </cell>
        </row>
        <row r="66">
          <cell r="B66">
            <v>118209374.53546339</v>
          </cell>
          <cell r="C66">
            <v>113445941.96160956</v>
          </cell>
          <cell r="D66">
            <v>111803295.48975323</v>
          </cell>
          <cell r="E66">
            <v>112787748.86489105</v>
          </cell>
        </row>
        <row r="67">
          <cell r="B67">
            <v>118148339.49495932</v>
          </cell>
          <cell r="C67">
            <v>113387366.42401062</v>
          </cell>
          <cell r="D67">
            <v>111745568.09972581</v>
          </cell>
          <cell r="E67">
            <v>112729513.17210117</v>
          </cell>
        </row>
        <row r="68">
          <cell r="B68">
            <v>118087304.45445526</v>
          </cell>
          <cell r="C68">
            <v>113328790.88641168</v>
          </cell>
          <cell r="D68">
            <v>111687840.70969839</v>
          </cell>
          <cell r="E68">
            <v>112671277.47931129</v>
          </cell>
        </row>
        <row r="69">
          <cell r="B69">
            <v>118026269.41395119</v>
          </cell>
          <cell r="C69">
            <v>113270215.34881274</v>
          </cell>
          <cell r="D69">
            <v>111630113.31967098</v>
          </cell>
          <cell r="E69">
            <v>112613041.7865214</v>
          </cell>
        </row>
        <row r="70">
          <cell r="B70">
            <v>117965234.37344712</v>
          </cell>
          <cell r="C70">
            <v>113211639.81121381</v>
          </cell>
          <cell r="D70">
            <v>111572385.92964356</v>
          </cell>
          <cell r="E70">
            <v>112554806.09373152</v>
          </cell>
        </row>
        <row r="71">
          <cell r="B71">
            <v>117904199.33294305</v>
          </cell>
          <cell r="C71">
            <v>113153064.27361487</v>
          </cell>
          <cell r="D71">
            <v>111514658.53961614</v>
          </cell>
          <cell r="E71">
            <v>112496570.40094164</v>
          </cell>
        </row>
        <row r="72">
          <cell r="B72">
            <v>117843164.29243898</v>
          </cell>
          <cell r="C72">
            <v>113094488.73601593</v>
          </cell>
          <cell r="D72">
            <v>111456931.14958872</v>
          </cell>
          <cell r="E72">
            <v>112438334.70815176</v>
          </cell>
        </row>
        <row r="73">
          <cell r="B73">
            <v>117807960.10621525</v>
          </cell>
          <cell r="C73">
            <v>113060703.1578176</v>
          </cell>
          <cell r="D73">
            <v>111423634.77144344</v>
          </cell>
          <cell r="E73">
            <v>112404745.1478449</v>
          </cell>
        </row>
        <row r="74">
          <cell r="B74">
            <v>117772755.91999154</v>
          </cell>
          <cell r="C74">
            <v>113026917.57961929</v>
          </cell>
          <cell r="D74">
            <v>111390338.39329819</v>
          </cell>
          <cell r="E74">
            <v>112371155.58753805</v>
          </cell>
        </row>
        <row r="75">
          <cell r="B75">
            <v>117737551.73376781</v>
          </cell>
          <cell r="C75">
            <v>112993132.00142096</v>
          </cell>
          <cell r="D75">
            <v>111357042.01515292</v>
          </cell>
          <cell r="E75">
            <v>112337566.02723119</v>
          </cell>
        </row>
        <row r="76">
          <cell r="B76">
            <v>117702347.54754409</v>
          </cell>
          <cell r="C76">
            <v>112959346.42322265</v>
          </cell>
          <cell r="D76">
            <v>111323745.63700767</v>
          </cell>
          <cell r="E76">
            <v>112303976.46692434</v>
          </cell>
        </row>
        <row r="77">
          <cell r="B77">
            <v>117667143.36132038</v>
          </cell>
          <cell r="C77">
            <v>112925560.84502433</v>
          </cell>
          <cell r="D77">
            <v>111290449.25886242</v>
          </cell>
          <cell r="E77">
            <v>112270386.90661749</v>
          </cell>
        </row>
        <row r="78">
          <cell r="B78">
            <v>117631939.17509665</v>
          </cell>
          <cell r="C78">
            <v>112891775.266826</v>
          </cell>
          <cell r="D78">
            <v>111257152.88071714</v>
          </cell>
          <cell r="E78">
            <v>112236797.34631063</v>
          </cell>
        </row>
        <row r="79">
          <cell r="B79">
            <v>117596734.98887293</v>
          </cell>
          <cell r="C79">
            <v>112857989.68862769</v>
          </cell>
          <cell r="D79">
            <v>111223856.5025719</v>
          </cell>
          <cell r="E79">
            <v>112203207.78600378</v>
          </cell>
        </row>
        <row r="80">
          <cell r="B80">
            <v>117561530.8026492</v>
          </cell>
          <cell r="C80">
            <v>112824204.11042936</v>
          </cell>
          <cell r="D80">
            <v>111190560.12442662</v>
          </cell>
          <cell r="E80">
            <v>112169618.22569692</v>
          </cell>
        </row>
        <row r="81">
          <cell r="B81">
            <v>117526326.61642548</v>
          </cell>
          <cell r="C81">
            <v>112790418.53223105</v>
          </cell>
          <cell r="D81">
            <v>111157263.74628137</v>
          </cell>
          <cell r="E81">
            <v>112136028.66539007</v>
          </cell>
        </row>
        <row r="82">
          <cell r="B82">
            <v>117491122.43020177</v>
          </cell>
          <cell r="C82">
            <v>112756632.95403273</v>
          </cell>
          <cell r="D82">
            <v>111123967.36813612</v>
          </cell>
          <cell r="E82">
            <v>112102439.10508323</v>
          </cell>
        </row>
        <row r="83">
          <cell r="B83">
            <v>117455918.24397804</v>
          </cell>
          <cell r="C83">
            <v>112722847.37583441</v>
          </cell>
          <cell r="D83">
            <v>111090670.98999085</v>
          </cell>
          <cell r="E83">
            <v>112068849.54477637</v>
          </cell>
        </row>
        <row r="84">
          <cell r="B84">
            <v>117420714.05775432</v>
          </cell>
          <cell r="C84">
            <v>112689061.79763609</v>
          </cell>
          <cell r="D84">
            <v>111057374.6118456</v>
          </cell>
          <cell r="E84">
            <v>112035259.98446952</v>
          </cell>
        </row>
        <row r="85">
          <cell r="B85">
            <v>117385509.87153059</v>
          </cell>
          <cell r="C85">
            <v>112655276.21943776</v>
          </cell>
          <cell r="D85">
            <v>111024078.23370032</v>
          </cell>
          <cell r="E85">
            <v>112001670.42416266</v>
          </cell>
        </row>
        <row r="86">
          <cell r="B86">
            <v>117350305.68530688</v>
          </cell>
          <cell r="C86">
            <v>112621490.64123945</v>
          </cell>
          <cell r="D86">
            <v>110990781.85555507</v>
          </cell>
          <cell r="E86">
            <v>111968080.86385581</v>
          </cell>
        </row>
        <row r="87">
          <cell r="B87">
            <v>117315101.49908315</v>
          </cell>
          <cell r="C87">
            <v>112587705.06304112</v>
          </cell>
          <cell r="D87">
            <v>110957485.47740979</v>
          </cell>
          <cell r="E87">
            <v>111934491.30354895</v>
          </cell>
        </row>
        <row r="88">
          <cell r="B88">
            <v>116768341.38412227</v>
          </cell>
          <cell r="C88">
            <v>112062977.50642785</v>
          </cell>
          <cell r="D88">
            <v>110440355.74099752</v>
          </cell>
          <cell r="E88">
            <v>111412808.12251624</v>
          </cell>
        </row>
        <row r="89">
          <cell r="B89">
            <v>116221581.26916136</v>
          </cell>
          <cell r="C89">
            <v>111538249.94981457</v>
          </cell>
          <cell r="D89">
            <v>109923226.00458524</v>
          </cell>
          <cell r="E89">
            <v>110891124.94148353</v>
          </cell>
        </row>
        <row r="90">
          <cell r="B90">
            <v>115674821.15420045</v>
          </cell>
          <cell r="C90">
            <v>111013522.39320129</v>
          </cell>
          <cell r="D90">
            <v>109406096.26817295</v>
          </cell>
          <cell r="E90">
            <v>110369441.76045081</v>
          </cell>
        </row>
        <row r="91">
          <cell r="B91">
            <v>115128061.03923954</v>
          </cell>
          <cell r="C91">
            <v>110488794.83658801</v>
          </cell>
          <cell r="D91">
            <v>108888966.53176066</v>
          </cell>
          <cell r="E91">
            <v>109847758.57941809</v>
          </cell>
        </row>
        <row r="92">
          <cell r="B92">
            <v>114581300.92427866</v>
          </cell>
          <cell r="C92">
            <v>109964067.27997474</v>
          </cell>
          <cell r="D92">
            <v>108371836.79534839</v>
          </cell>
          <cell r="E92">
            <v>109326075.39838539</v>
          </cell>
        </row>
        <row r="93">
          <cell r="B93">
            <v>114034540.80931775</v>
          </cell>
          <cell r="C93">
            <v>109439339.72336146</v>
          </cell>
          <cell r="D93">
            <v>107854707.0589361</v>
          </cell>
          <cell r="E93">
            <v>108804392.21735267</v>
          </cell>
        </row>
        <row r="94">
          <cell r="B94">
            <v>113487780.69435684</v>
          </cell>
          <cell r="C94">
            <v>108914612.16674818</v>
          </cell>
          <cell r="D94">
            <v>107337577.32252382</v>
          </cell>
          <cell r="E94">
            <v>108282709.03631996</v>
          </cell>
        </row>
        <row r="95">
          <cell r="B95">
            <v>112941020.57939593</v>
          </cell>
          <cell r="C95">
            <v>108389884.6101349</v>
          </cell>
          <cell r="D95">
            <v>106820447.58611153</v>
          </cell>
          <cell r="E95">
            <v>107761025.85528724</v>
          </cell>
        </row>
        <row r="96">
          <cell r="B96">
            <v>112394260.46443506</v>
          </cell>
          <cell r="C96">
            <v>107865157.05352163</v>
          </cell>
          <cell r="D96">
            <v>106303317.84969926</v>
          </cell>
          <cell r="E96">
            <v>107239342.67425454</v>
          </cell>
        </row>
        <row r="97">
          <cell r="B97">
            <v>111847500.34947415</v>
          </cell>
          <cell r="C97">
            <v>107340429.49690835</v>
          </cell>
          <cell r="D97">
            <v>105786188.11328697</v>
          </cell>
          <cell r="E97">
            <v>106717659.49322182</v>
          </cell>
        </row>
        <row r="98">
          <cell r="B98">
            <v>111300740.23451324</v>
          </cell>
          <cell r="C98">
            <v>106815701.94029507</v>
          </cell>
          <cell r="D98">
            <v>105269058.37687469</v>
          </cell>
          <cell r="E98">
            <v>106195976.3121891</v>
          </cell>
        </row>
        <row r="99">
          <cell r="B99">
            <v>110753980.11955233</v>
          </cell>
          <cell r="C99">
            <v>106290974.38368179</v>
          </cell>
          <cell r="D99">
            <v>104751928.6404624</v>
          </cell>
          <cell r="E99">
            <v>105674293.13115638</v>
          </cell>
        </row>
        <row r="100">
          <cell r="B100">
            <v>110207220.00459145</v>
          </cell>
          <cell r="C100">
            <v>105766246.82706852</v>
          </cell>
          <cell r="D100">
            <v>104234798.90405013</v>
          </cell>
          <cell r="E100">
            <v>105152609.95012368</v>
          </cell>
        </row>
        <row r="101">
          <cell r="B101">
            <v>109660459.88963054</v>
          </cell>
          <cell r="C101">
            <v>105241519.27045524</v>
          </cell>
          <cell r="D101">
            <v>103717669.16763784</v>
          </cell>
          <cell r="E101">
            <v>104630926.76909097</v>
          </cell>
        </row>
        <row r="102">
          <cell r="B102">
            <v>109113699.77466963</v>
          </cell>
          <cell r="C102">
            <v>104716791.71384196</v>
          </cell>
          <cell r="D102">
            <v>103200539.43122555</v>
          </cell>
          <cell r="E102">
            <v>104109243.58805825</v>
          </cell>
        </row>
        <row r="103">
          <cell r="B103">
            <v>109113699.77466963</v>
          </cell>
          <cell r="C103">
            <v>104716791.71384196</v>
          </cell>
          <cell r="D103">
            <v>103200539.43122555</v>
          </cell>
          <cell r="E103">
            <v>104109243.58805825</v>
          </cell>
        </row>
        <row r="104">
          <cell r="B104">
            <v>109113699.77466963</v>
          </cell>
          <cell r="C104">
            <v>104716791.71384196</v>
          </cell>
          <cell r="D104">
            <v>103200539.43122555</v>
          </cell>
          <cell r="E104">
            <v>104109243.58805825</v>
          </cell>
        </row>
        <row r="105">
          <cell r="B105">
            <v>109113699.77466963</v>
          </cell>
          <cell r="C105">
            <v>104716791.71384196</v>
          </cell>
          <cell r="D105">
            <v>103200539.43122555</v>
          </cell>
          <cell r="E105">
            <v>104109243.58805825</v>
          </cell>
        </row>
        <row r="106">
          <cell r="B106">
            <v>109113699.77466963</v>
          </cell>
          <cell r="C106">
            <v>104716791.71384196</v>
          </cell>
          <cell r="D106">
            <v>103200539.43122555</v>
          </cell>
          <cell r="E106">
            <v>104109243.58805825</v>
          </cell>
        </row>
        <row r="107">
          <cell r="B107">
            <v>109113699.77466963</v>
          </cell>
          <cell r="C107">
            <v>104716791.71384196</v>
          </cell>
          <cell r="D107">
            <v>103200539.43122555</v>
          </cell>
          <cell r="E107">
            <v>104109243.58805825</v>
          </cell>
        </row>
      </sheetData>
      <sheetData sheetId="15">
        <row r="24">
          <cell r="C24">
            <v>385302.57062140107</v>
          </cell>
        </row>
      </sheetData>
      <sheetData sheetId="16">
        <row r="24">
          <cell r="C24">
            <v>0</v>
          </cell>
        </row>
      </sheetData>
      <sheetData sheetId="17">
        <row r="24">
          <cell r="C24">
            <v>0</v>
          </cell>
        </row>
      </sheetData>
      <sheetData sheetId="18"/>
      <sheetData sheetId="19">
        <row r="24">
          <cell r="C24">
            <v>0</v>
          </cell>
        </row>
      </sheetData>
      <sheetData sheetId="20"/>
      <sheetData sheetId="21">
        <row r="24">
          <cell r="C24">
            <v>0</v>
          </cell>
        </row>
      </sheetData>
      <sheetData sheetId="22"/>
      <sheetData sheetId="23">
        <row r="24">
          <cell r="C24">
            <v>0</v>
          </cell>
        </row>
      </sheetData>
      <sheetData sheetId="24"/>
      <sheetData sheetId="25">
        <row r="24">
          <cell r="C24">
            <v>0</v>
          </cell>
        </row>
      </sheetData>
      <sheetData sheetId="26"/>
      <sheetData sheetId="27">
        <row r="24">
          <cell r="C24">
            <v>0</v>
          </cell>
        </row>
      </sheetData>
      <sheetData sheetId="28"/>
      <sheetData sheetId="29">
        <row r="24">
          <cell r="C24">
            <v>0</v>
          </cell>
        </row>
      </sheetData>
      <sheetData sheetId="30"/>
      <sheetData sheetId="31">
        <row r="24">
          <cell r="C24">
            <v>0</v>
          </cell>
        </row>
      </sheetData>
      <sheetData sheetId="32"/>
      <sheetData sheetId="33">
        <row r="24">
          <cell r="C24">
            <v>0</v>
          </cell>
        </row>
      </sheetData>
      <sheetData sheetId="34"/>
      <sheetData sheetId="35">
        <row r="24">
          <cell r="C24">
            <v>0</v>
          </cell>
        </row>
      </sheetData>
      <sheetData sheetId="36"/>
      <sheetData sheetId="37">
        <row r="24">
          <cell r="C24">
            <v>0</v>
          </cell>
        </row>
      </sheetData>
      <sheetData sheetId="38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7" xr16:uid="{8FB13D43-1B31-482B-B87C-B61C8C6018C4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66" xr16:uid="{583FD810-AAEE-41C3-85FD-6018DBB1B777}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77" xr16:uid="{B71178D0-ACBA-42C0-99BF-600E8C8A79F3}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200" xr16:uid="{30B57D73-6ED2-4608-BAA5-416E5BC9CD7D}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138" xr16:uid="{FE9670C8-64D9-40C2-9EE5-D2907484FD5E}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54" xr16:uid="{6905055A-2A85-429A-B562-B32AF6FE344E}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3" connectionId="239" xr16:uid="{3F8883AA-3565-43CE-85BD-AADEA3D43A5D}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52" xr16:uid="{C04707FB-3EC9-4328-9ED0-A168FF6E1C73}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71" xr16:uid="{FB651A49-C21D-452B-B0A2-A4AD8F151B7A}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92" xr16:uid="{B9E6E732-A998-43FA-8B22-5625E3F98638}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82" xr16:uid="{19368A24-EAFC-4191-850D-83A68B6E7A2D}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206" xr16:uid="{BB722947-F6E2-40AB-9A46-544FC10581FA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8" connectionId="219" xr16:uid="{B23862AE-BEFE-42AF-935D-4D7A734E55E4}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79" xr16:uid="{51102AE3-13E3-46F3-8A46-7EDDAEF473A9}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142" xr16:uid="{82AD6431-E8DB-437A-9E18-120FA17D3CB1}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178" xr16:uid="{E07F017B-ED57-463B-9F47-5FC0029D44CE}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88" xr16:uid="{18C7B92A-4283-49C0-A3F7-9523138404BC}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92" xr16:uid="{E47E190F-7C24-4235-A4FD-3E27B0B278D4}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84" xr16:uid="{D98351CA-2CC4-48FE-A65A-E8D3328E2C4B}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8" xr16:uid="{6277F922-32C6-464C-BD34-2C5AAD98B3CC}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144" xr16:uid="{829E7F7B-A93B-4A83-9333-C897EB96CA24}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67" xr16:uid="{60248F4D-9DB1-4E06-9D77-FB492FEED41F}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69" xr16:uid="{3D7441B9-98B3-4180-A095-81D08DA1FD71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94" xr16:uid="{A399B377-4AEF-4D4A-A7E9-F37FC4DACAA2}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104" xr16:uid="{29EC7862-2984-4891-BC83-4E5B4A972575}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135" xr16:uid="{00000000-0016-0000-2900-000098010000}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0" connectionId="56" xr16:uid="{40828666-F595-4433-92D7-3C8959375D78}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4" connectionId="86" xr16:uid="{4324BC56-65B8-47AF-9846-27A2107938C8}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86" xr16:uid="{7B987EC5-1D97-4F44-B59C-B0E00B78AB82}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90" xr16:uid="{5D491A40-3114-4EDD-A536-9314F5D1ED5E}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4" connectionId="107" xr16:uid="{FB66CE86-05AD-4000-9061-3F4B8B8BBC6D}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140" xr16:uid="{693C4DA8-366E-43C3-AAF9-98DC522EE468}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14" xr16:uid="{00000000-0016-0000-2900-000097010000}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80" xr16:uid="{8AD15C60-6FDC-46B2-9FC9-9FC69880C7C1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2" xr16:uid="{8EBEC75B-CDDF-4727-B5F0-1F477819D8E7}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74" xr16:uid="{90F9C632-9F89-4F83-993B-4748F646E92E}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94" xr16:uid="{BDD19FB4-472F-4335-9A71-7A5A34713C98}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146" xr16:uid="{080A2B6A-32B3-42A2-9AEF-F80CB02C91FC}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97" xr16:uid="{56CB9F62-41C9-4A50-96BB-AF70ED7BA9CA}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3" xr16:uid="{F9DBB694-C805-40B4-ADC4-19DB9FCA0952}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1" connectionId="232" xr16:uid="{9A18B0AE-3E35-4C52-8128-340FAB5DDDC4}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88" xr16:uid="{C72B8114-7472-43A6-B073-E6C373088FF9}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124" xr16:uid="{00000000-0016-0000-2900-000092010000}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6" connectionId="224" xr16:uid="{71E0ED04-616B-4F1C-B5E6-EBE40018031F}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73" xr16:uid="{388EB8A6-FD7C-42E8-9BAD-51E88AB32706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9" xr16:uid="{18356A01-74C3-4BD8-85FF-6F6EEA0B2ED1}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13" xr16:uid="{00000000-0016-0000-2900-000099010000}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96" xr16:uid="{AEC1E1BD-D76F-4991-9997-98A7E0F858BD}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34" xr16:uid="{00000000-0016-0000-2900-0000A1010000}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58" xr16:uid="{FB64A368-C839-41C2-9603-5AB2CB64BB6B}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214" xr16:uid="{EC07B523-27E2-4823-A77C-ECE05A419F42}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7" connectionId="226" xr16:uid="{73FAED76-F683-4CDA-BE20-AF18F1D32EBC}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81" xr16:uid="{DFAB2936-37D3-4EFF-8928-A2335F613D7E}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122" xr16:uid="{00000000-0016-0000-2900-000090010000}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161" xr16:uid="{00000000-0016-0000-2900-00009D010000}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148" xr16:uid="{BEDF4E84-273C-45B8-B7DD-0D20838C1C89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6" connectionId="212" xr16:uid="{2A127DBB-0F21-42C2-85CC-C0BB1AA3708A}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02" xr16:uid="{7D26282D-BDBB-4940-999B-058D3ED145F5}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159" xr16:uid="{00000000-0016-0000-2900-000091010000}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51" xr16:uid="{00000000-0016-0000-2900-00009C010000}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9" connectionId="217" xr16:uid="{D8C5FBAA-3851-4E35-8496-2D5CE2D924C4}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98" xr16:uid="{C75AE2D8-0B0F-44E2-B63F-D9FBEE96C77E}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210" xr16:uid="{C048372A-EDE1-4447-BA39-5A5B0744983E}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130" xr16:uid="{00000000-0016-0000-2900-00009E010000}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132" xr16:uid="{00000000-0016-0000-2900-00009F010000}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55" xr16:uid="{00000000-0016-0000-2900-00009B010000}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115" xr16:uid="{00000000-0016-0000-2900-000095010000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28" xr16:uid="{38B49AFE-E47D-44AF-B952-13FD2397662C}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0" connectionId="231" xr16:uid="{84231E92-CDF5-46A4-A3C4-C0EE4367DA2D}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173" xr16:uid="{AED9428F-3E89-40C1-AB9D-EF3E97320F29}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62" xr16:uid="{80634195-589B-4E47-B9E8-07E44AE538C9}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201" xr16:uid="{83D3366D-75A7-4918-9EF9-482C798C8176}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93" xr16:uid="{E6A65A6E-3C76-401F-86B9-5D8F401CF90C}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6" connectionId="225" xr16:uid="{3AB53B7D-AD32-4266-BA3B-BE1CA0FD6795}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208" xr16:uid="{7A9044F0-E00F-43F1-B13A-FBC659CCEB7B}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119" xr16:uid="{7B7D1700-BCFF-44AA-B999-89F9F82B477D}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74" xr16:uid="{53B2FAE5-222C-45FF-A775-2B6C8048379E}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123" xr16:uid="{973EFD8A-C232-41A4-971E-A671998FD2F3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191" xr16:uid="{1EA57D95-F183-4BC7-BB63-CAF6CB114513}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145" xr16:uid="{195C3F80-C033-4317-810C-CA2323629F2D}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63" xr16:uid="{A7B0EBBD-BB67-428A-8A2D-110FD1488CA1}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9" xr16:uid="{7FDD7D7C-DBE0-45AE-B0C6-4C8778F0C0E3}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149" xr16:uid="{230FB61A-4ABD-48A0-8163-570314BF501A}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136" xr16:uid="{78D4C181-E89F-42B3-BC88-4D8F8366B96A}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37" xr16:uid="{05F0F2AE-5C20-49D1-A346-0080735EE501}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87" xr16:uid="{615719F7-AC77-404F-91D2-C3BC8700D2FC}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2" connectionId="240" xr16:uid="{84185F95-C544-4195-A93E-2C22A28B63D3}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8" connectionId="218" xr16:uid="{EAB9A4E5-DA8D-4DC1-B14B-9EE1D4B3FF34}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99" xr16:uid="{77D43A8A-F5B6-46B0-9FF7-1B35F0C1697E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23" xr16:uid="{1113C040-5E01-4D2A-973C-826652DFB559}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93" xr16:uid="{FDEF5DBC-ECEA-4EAF-8C9C-B493635CDB4D}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127" xr16:uid="{AB6C6C80-B814-49BE-8856-23C8987B64F7}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85" xr16:uid="{FFBA20D4-DF53-46C8-8C06-4EAA0B067E9B}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121" xr16:uid="{D4AC8737-0A48-4C67-B499-321C6443E9A0}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162" xr16:uid="{C5FBC2C7-5DAF-492F-8FAC-6FD9993C7341}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17" xr16:uid="{77BCEC3A-222F-4482-AEB3-4D96F9BB9F69}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133" xr16:uid="{5A87492E-07D8-44DF-9AAE-71396B43A3D3}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99" xr16:uid="{A169E187-3E2C-462D-A7C7-85DEDDA85B3A}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141" xr16:uid="{AF21D46F-A655-430C-9C4B-FABC70D8749B}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207" xr16:uid="{AD1F73A3-0248-4D79-929B-98CBFA10F772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170" xr16:uid="{6B2F8E2C-BD57-4975-9275-CBED36276702}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03" xr16:uid="{BED9EE9E-16C2-4BDF-A35A-921CC7367995}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59" xr16:uid="{D1AF9842-2CF0-4581-9BB7-5CC31FE3153D}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139" xr16:uid="{CAEA1875-2D48-4082-B178-16C6D67DF83B}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55" xr16:uid="{3CBD5E77-4A73-4A00-B9F3-AA19088FF45F}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4" xr16:uid="{8F74EAD4-3CCA-41B8-831D-492BCBA11113}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4" connectionId="87" xr16:uid="{AA683D73-5960-42C1-965C-73AFEE8D90ED}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158" xr16:uid="{96DB5BEB-679D-4AA9-AC30-847AC2745E58}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202" xr16:uid="{7FE95B0B-319D-4705-89E0-3F13D26E2862}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56" xr16:uid="{F1ECAD76-4B47-4738-A5ED-0A1AE34A26E5}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52" xr16:uid="{CDCA4B19-0C29-4576-ACDF-6D1893EB6936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14" xr16:uid="{3385712C-89B3-4147-BBB4-E9126DBCCB8E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24" xr16:uid="{00DA7EEE-EDAC-43B7-9121-B8B54C4F2CCF}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215" xr16:uid="{1BF8F783-4EED-4920-937C-D58A10F3D7B7}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9" connectionId="233" xr16:uid="{880B58CE-7692-4964-BED6-6F093705A61B}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78" xr16:uid="{EBBF4B3B-5974-43D1-9C7C-92B67D4E5289}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4" connectionId="108" xr16:uid="{1401B949-32A9-4BA2-8C4D-7477673A45C2}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97" xr16:uid="{A593C982-454A-4CD6-9BD8-08D41C70735A}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68" xr16:uid="{8B7390B3-CF85-46C4-9D4B-826BCB7146F9}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01" xr16:uid="{832A50E8-0E80-4B3C-BB13-571D8FF2F28D}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75" xr16:uid="{BC77FEF6-6F11-4D46-A6F4-82F87EBF50AD}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66" xr16:uid="{4E2FD80A-E45A-4713-88A5-6D92F4DC04A1}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77" xr16:uid="{E05F0601-3B30-4DCC-BDD3-CA384F36B007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26" xr16:uid="{561D139F-B50D-4528-9C8A-7343B87A3542}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0" connectionId="57" xr16:uid="{6DA7BE9D-8B66-4A97-A340-519455EA8004}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54" xr16:uid="{27A71D1F-CC98-4E52-8E53-B06ECC81AC58}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131" xr16:uid="{A4FDBE13-910C-4E15-9974-E391783F1A5F}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1" connectionId="237" xr16:uid="{72EDFED6-496B-4EFA-A7B9-24CE4DC19FF9}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51" xr16:uid="{DEC6D12F-DB99-435D-9281-5222DCFE6D5A}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81" xr16:uid="{86878C24-F487-4553-B79B-EFC408CFA769}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190" xr16:uid="{813F0AA7-7AEB-4E35-BD69-E5F2EF63F6D1}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0" connectionId="234" xr16:uid="{709A5CEA-2680-4E84-8DCE-F0BC83047D08}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83" xr16:uid="{7063F974-438B-460D-800E-50F20471D315}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105" xr16:uid="{3FDE8E06-0155-47BE-9710-F8ADF1C6674E}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36" xr16:uid="{00000000-0016-0000-2800-000084010000}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125" xr16:uid="{21247431-04F8-453D-9ECE-B5FE9D33329F}" autoFormatId="16" applyNumberFormats="0" applyBorderFormats="0" applyFontFormats="1" applyPatternFormats="1" applyAlignmentFormats="0" applyWidthHeightFormats="0"/>
</file>

<file path=xl/queryTables/queryTable2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89" xr16:uid="{F8D82575-2DDB-487C-A916-1CE70C0B3F19}" autoFormatId="16" applyNumberFormats="0" applyBorderFormats="0" applyFontFormats="1" applyPatternFormats="1" applyAlignmentFormats="0" applyWidthHeightFormats="0"/>
</file>

<file path=xl/queryTables/queryTable2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80" xr16:uid="{EA7A1095-87BE-44EC-A421-7BC4E0AB9120}" autoFormatId="16" applyNumberFormats="0" applyBorderFormats="0" applyFontFormats="1" applyPatternFormats="1" applyAlignmentFormats="0" applyWidthHeightFormats="0"/>
</file>

<file path=xl/queryTables/queryTable2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70" xr16:uid="{2979AAF7-4420-474B-9183-EAED5D83911A}" autoFormatId="16" applyNumberFormats="0" applyBorderFormats="0" applyFontFormats="1" applyPatternFormats="1" applyAlignmentFormats="0" applyWidthHeightFormats="0"/>
</file>

<file path=xl/queryTables/queryTable2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160" xr16:uid="{744B07C4-D1ED-47E0-B32D-AE024042DA46}" autoFormatId="16" applyNumberFormats="0" applyBorderFormats="0" applyFontFormats="1" applyPatternFormats="1" applyAlignmentFormats="0" applyWidthHeightFormats="0"/>
</file>

<file path=xl/queryTables/queryTable2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50" xr16:uid="{54B6DE58-6D7C-45B5-B2C7-8D8EEB6226BB}" autoFormatId="16" applyNumberFormats="0" applyBorderFormats="0" applyFontFormats="1" applyPatternFormats="1" applyAlignmentFormats="0" applyWidthHeightFormats="0"/>
</file>

<file path=xl/queryTables/queryTable2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82" xr16:uid="{3C31F63C-FE74-4197-AB6A-F8E4C54D0C62}" autoFormatId="16" applyNumberFormats="0" applyBorderFormats="0" applyFontFormats="1" applyPatternFormats="1" applyAlignmentFormats="0" applyWidthHeightFormats="0"/>
</file>

<file path=xl/queryTables/queryTable2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116" xr16:uid="{5607C77F-1050-452C-97E4-081F034E0DF4}" autoFormatId="16" applyNumberFormats="0" applyBorderFormats="0" applyFontFormats="1" applyPatternFormats="1" applyAlignmentFormats="0" applyWidthHeightFormats="0"/>
</file>

<file path=xl/queryTables/queryTable2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72" xr16:uid="{596A10D6-2D15-4668-A0FC-00FCEC9E4225}" autoFormatId="16" applyNumberFormats="0" applyBorderFormats="0" applyFontFormats="1" applyPatternFormats="1" applyAlignmentFormats="0" applyWidthHeightFormats="0"/>
</file>

<file path=xl/queryTables/queryTable2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89" xr16:uid="{E7CDC9B0-3055-4B66-8939-E2577CA33797}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25" xr16:uid="{7A408BE7-0C26-4EC8-AE93-C65B7DA45D66}" autoFormatId="16" applyNumberFormats="0" applyBorderFormats="0" applyFontFormats="1" applyPatternFormats="1" applyAlignmentFormats="0" applyWidthHeightFormats="0"/>
</file>

<file path=xl/queryTables/queryTable2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7" connectionId="228" xr16:uid="{04126B5B-B1A6-4B6C-902D-71D60EF6A722}" autoFormatId="16" applyNumberFormats="0" applyBorderFormats="0" applyFontFormats="1" applyPatternFormats="1" applyAlignmentFormats="0" applyWidthHeightFormats="0"/>
</file>

<file path=xl/queryTables/queryTable2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53" xr16:uid="{BD8FF0BC-A376-46D8-BE51-7ADBD720B818}" autoFormatId="16" applyNumberFormats="0" applyBorderFormats="0" applyFontFormats="1" applyPatternFormats="1" applyAlignmentFormats="0" applyWidthHeightFormats="0"/>
</file>

<file path=xl/queryTables/queryTable2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211" xr16:uid="{9872E123-650C-44C7-B1C4-9F480856F8AF}" autoFormatId="16" applyNumberFormats="0" applyBorderFormats="0" applyFontFormats="1" applyPatternFormats="1" applyAlignmentFormats="0" applyWidthHeightFormats="0"/>
</file>

<file path=xl/queryTables/queryTable2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61" xr16:uid="{90E834F9-34BB-4F81-9F01-154A0FF38905}" autoFormatId="16" applyNumberFormats="0" applyBorderFormats="0" applyFontFormats="1" applyPatternFormats="1" applyAlignmentFormats="0" applyWidthHeightFormats="0"/>
</file>

<file path=xl/queryTables/queryTable2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95" xr16:uid="{8D23C5E2-7EE7-4BA9-8935-6767D68F4E63}" autoFormatId="16" applyNumberFormats="0" applyBorderFormats="0" applyFontFormats="1" applyPatternFormats="1" applyAlignmentFormats="0" applyWidthHeightFormats="0"/>
</file>

<file path=xl/queryTables/queryTable2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91" xr16:uid="{B1DA4982-4DD6-483D-8AE2-1784AE802711}" autoFormatId="16" applyNumberFormats="0" applyBorderFormats="0" applyFontFormats="1" applyPatternFormats="1" applyAlignmentFormats="0" applyWidthHeightFormats="0"/>
</file>

<file path=xl/queryTables/queryTable2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179" xr16:uid="{5360DAE6-F04A-45AF-A995-9C8E3E9C6F00}" autoFormatId="16" applyNumberFormats="0" applyBorderFormats="0" applyFontFormats="1" applyPatternFormats="1" applyAlignmentFormats="0" applyWidthHeightFormats="0"/>
</file>

<file path=xl/queryTables/queryTable2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129" xr16:uid="{E36B165D-38AE-4CA6-9B87-91369B026A01}" autoFormatId="16" applyNumberFormats="0" applyBorderFormats="0" applyFontFormats="1" applyPatternFormats="1" applyAlignmentFormats="0" applyWidthHeightFormats="0"/>
</file>

<file path=xl/queryTables/queryTable2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147" xr16:uid="{3570B786-479F-4E29-9B4B-6E89C8B4F70F}" autoFormatId="16" applyNumberFormats="0" applyBorderFormats="0" applyFontFormats="1" applyPatternFormats="1" applyAlignmentFormats="0" applyWidthHeightFormats="0"/>
</file>

<file path=xl/queryTables/queryTable2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76" xr16:uid="{7C41D718-9348-4344-B332-6DD26441A23C}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8" xr16:uid="{5720F337-DB18-43F3-BFB3-1B50D0C76F17}" autoFormatId="16" applyNumberFormats="0" applyBorderFormats="0" applyFontFormats="1" applyPatternFormats="1" applyAlignmentFormats="0" applyWidthHeightFormats="0"/>
</file>

<file path=xl/queryTables/queryTable2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143" xr16:uid="{9B9BC947-E285-4E7D-AA2B-2A9159AEC31D}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7" xr16:uid="{3C3D21D2-28EC-4B48-8B25-2DBCB94DA9A6}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0" connectionId="221" xr16:uid="{5B163F6D-7AAF-43CC-9721-1E9E3419B694}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11" xr16:uid="{0B1869B9-77B6-45D3-BABE-97DBA68C311B}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172" xr16:uid="{E6C896EF-1D76-4A98-8F3C-AFB2184795DC}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5" connectionId="209" xr16:uid="{C992F97E-FB1F-4406-9FFB-CC72D128475B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5" xr16:uid="{620D7755-AB18-4946-9E24-9527A0E4823B}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3" connectionId="216" xr16:uid="{99AC5C78-EA93-4F36-99BC-703ACC553C53}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6" connectionId="235" xr16:uid="{C7CC6310-93BF-4B54-BC5A-8160E74AF1F0}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67" xr16:uid="{EAABFF5B-DF02-4C26-9AD2-010B6F7B59AE}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3" connectionId="203" xr16:uid="{D52DCEF6-6186-4B95-BF76-5D86912B5A4B}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37" xr16:uid="{00000000-0016-0000-2800-000082010000}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10" xr16:uid="{529E62F2-C584-48AD-B3D8-2DD47D05AA64}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40" xr16:uid="{00000000-0016-0000-2800-00007C010000}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71" xr16:uid="{9E8DBB4D-2C5D-4686-9624-94CF19F1A889}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65" xr16:uid="{F2049C97-E788-47B0-9271-C125CA01BA9C}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38" xr16:uid="{00000000-0016-0000-2800-00008D01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35" xr16:uid="{00000000-0016-0000-2800-000089010000}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13" xr16:uid="{4BDCC948-77FE-4DAE-9862-31A714069F03}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111" xr16:uid="{00000000-0016-0000-2800-00008E010000}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4" connectionId="204" xr16:uid="{8297876E-9146-4974-B4AC-DDEB50B8DC5E}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22" xr16:uid="{ADA4B3F7-8C80-4141-A5A9-4B10DA9901A3}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7" xr16:uid="{6E76D474-BA99-4A02-9CF6-B5E9D0995997}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" xr16:uid="{894B6614-496D-44BA-B256-C662320FCECB}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109" xr16:uid="{00000000-0016-0000-2800-000087010000}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106" xr16:uid="{00000000-0016-0000-2800-00007E010000}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33" xr16:uid="{00000000-0016-0000-2800-00007F010000}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29" xr16:uid="{B8A36B12-660C-4142-889C-5501EEDC2697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27" xr16:uid="{A9C2454A-51BB-4FB3-BD71-BBC35F2B0611}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7" connectionId="21" xr16:uid="{CBFA56F5-4A82-41B4-9EB3-408BCC0B229E}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1" connectionId="222" xr16:uid="{4039DF7C-995E-4CEF-B890-F01207EB54B4}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64" xr16:uid="{00000000-0016-0000-2800-00008B010000}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63" xr16:uid="{77DAB6BD-7710-4D82-A3A8-E9A74BFD6B0F}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64" xr16:uid="{EF54F247-2D44-4B2E-8B19-0951E06B1362}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69" xr16:uid="{584A00FC-4630-4CFF-9328-B251A5ED537C}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30" xr16:uid="{00000000-0016-0000-2800-000086010000}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112" xr16:uid="{00000000-0016-0000-2800-00008A010000}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5" connectionId="230" xr16:uid="{4581F2C8-7BD6-4EE1-8683-AEF4EE6F5FAD}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46" xr16:uid="{F5DEB1D1-A23A-42BB-AA0D-C2FCBBD4387A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7" connectionId="213" xr16:uid="{49B8C48B-0812-4E17-A4B2-A48A94F2BACA}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4" xr16:uid="{C853C16E-5334-42E8-811C-D18EC47AF06B}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1" xr16:uid="{00000000-0016-0000-2800-000083010000}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20" xr16:uid="{37886AD1-E31A-4ECE-9CCE-1A65A349AC53}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7" connectionId="238" xr16:uid="{B216341B-1DBF-4A45-B0BB-7B20990C6303}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41" xr16:uid="{B25D7CC3-9DC7-4780-9898-6D4472438A30}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3" xr16:uid="{2311CB64-8451-4F10-9355-7B919F1C62AB}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2" xr16:uid="{00000000-0016-0000-2800-000085010000}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4" connectionId="229" xr16:uid="{8015BAB6-668C-4935-8933-50716A6F064F}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6" xr16:uid="{7C3CBD73-4720-430D-8352-E1D2561D29DE}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9" xr16:uid="{C43C81E7-B2E4-4238-BEBF-D4240095B8FA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196" xr16:uid="{C34CE352-F7FD-4D1C-BB1F-853D32F1CEEA}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39" xr16:uid="{00000000-0016-0000-2800-00008C010000}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44" xr16:uid="{A5551BE5-7AE0-44E9-AEE4-5626BFF28A13}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15" xr16:uid="{A40F5572-9708-4741-B27C-1EBCC1A3668E}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110" xr16:uid="{00000000-0016-0000-2800-000080010000}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195" xr16:uid="{02A53E42-1B8A-4ED7-8152-41C6BBFE6E29}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1" xr16:uid="{8717066A-789C-4068-BC2F-8F0C5620ADD5}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12" xr16:uid="{AA8A5871-826E-4BDF-98AC-77EA0B88A9BD}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68" xr16:uid="{451D0E8D-ABBD-45F9-9892-25D9A617F739}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2" connectionId="223" xr16:uid="{741535B4-CBDF-4970-A4EE-6BA2F1DE7342}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43" xr16:uid="{ECEE7666-5AE0-4907-B011-CEC2066F1D3D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34" xr16:uid="{00000000-0016-0000-2800-00007D010000}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85" xr16:uid="{00000000-0016-0000-2800-000081010000}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9" connectionId="220" xr16:uid="{2E7AFF5C-68CD-4E09-81CD-061E3064DECB}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45" xr16:uid="{00000000-0016-0000-2800-000088010000}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42" xr16:uid="{EC7FED70-438E-4E60-BBD1-0C8CF01A2127}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65" xr16:uid="{9E09286C-24A0-4685-B304-A668DA7579E0}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157" xr16:uid="{00000000-0016-0000-2900-00009A010000}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00" xr16:uid="{214AB54F-4254-4164-B52D-4EE5AE058671}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75" xr16:uid="{245079A4-54E0-46DA-B29F-E6FC44B7DAE0}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8" connectionId="227" xr16:uid="{C4290ECE-FE86-4E4C-940B-F5229AD27706}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2" connectionId="236" xr16:uid="{D7999B48-6B5D-4E0B-BBE8-6EEB5CF2D03E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16" xr16:uid="{CE43AAA0-6FFB-4E0B-8E45-8E4B9AC91267}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118" xr16:uid="{00000000-0016-0000-2900-000094010000}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50" xr16:uid="{85811145-A5CA-4D2B-946F-8BB6E6BF2A63}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128" xr16:uid="{00000000-0016-0000-2900-0000A0010000}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53" xr16:uid="{00000000-0016-0000-2900-00008F010000}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120" xr16:uid="{00000000-0016-0000-2900-000096010000}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205" xr16:uid="{C3C95473-5ACC-49E7-8B8F-DED024B9415B}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60" xr16:uid="{8A6C9562-E241-4B57-B574-7C4108EECF68}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76" xr16:uid="{06A8C688-2552-4A39-8E95-5EF9894524D6}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126" xr16:uid="{00000000-0016-0000-2900-000093010000}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98" xr16:uid="{C4B2BD41-117A-411F-BCA2-1DAF6C7C96C1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3.xml"/><Relationship Id="rId18" Type="http://schemas.openxmlformats.org/officeDocument/2006/relationships/queryTable" Target="../queryTables/queryTable18.xml"/><Relationship Id="rId26" Type="http://schemas.openxmlformats.org/officeDocument/2006/relationships/queryTable" Target="../queryTables/queryTable26.xml"/><Relationship Id="rId39" Type="http://schemas.openxmlformats.org/officeDocument/2006/relationships/queryTable" Target="../queryTables/queryTable39.xml"/><Relationship Id="rId21" Type="http://schemas.openxmlformats.org/officeDocument/2006/relationships/queryTable" Target="../queryTables/queryTable21.xml"/><Relationship Id="rId34" Type="http://schemas.openxmlformats.org/officeDocument/2006/relationships/queryTable" Target="../queryTables/queryTable34.xml"/><Relationship Id="rId42" Type="http://schemas.openxmlformats.org/officeDocument/2006/relationships/queryTable" Target="../queryTables/queryTable42.xml"/><Relationship Id="rId47" Type="http://schemas.openxmlformats.org/officeDocument/2006/relationships/queryTable" Target="../queryTables/queryTable47.xml"/><Relationship Id="rId50" Type="http://schemas.openxmlformats.org/officeDocument/2006/relationships/queryTable" Target="../queryTables/queryTable50.xml"/><Relationship Id="rId55" Type="http://schemas.openxmlformats.org/officeDocument/2006/relationships/queryTable" Target="../queryTables/queryTable55.xml"/><Relationship Id="rId63" Type="http://schemas.openxmlformats.org/officeDocument/2006/relationships/queryTable" Target="../queryTables/queryTable63.xml"/><Relationship Id="rId68" Type="http://schemas.openxmlformats.org/officeDocument/2006/relationships/queryTable" Target="../queryTables/queryTable68.xml"/><Relationship Id="rId76" Type="http://schemas.openxmlformats.org/officeDocument/2006/relationships/queryTable" Target="../queryTables/queryTable76.xml"/><Relationship Id="rId7" Type="http://schemas.openxmlformats.org/officeDocument/2006/relationships/queryTable" Target="../queryTables/queryTable7.xml"/><Relationship Id="rId71" Type="http://schemas.openxmlformats.org/officeDocument/2006/relationships/queryTable" Target="../queryTables/queryTable71.xml"/><Relationship Id="rId2" Type="http://schemas.openxmlformats.org/officeDocument/2006/relationships/queryTable" Target="../queryTables/queryTable2.xml"/><Relationship Id="rId16" Type="http://schemas.openxmlformats.org/officeDocument/2006/relationships/queryTable" Target="../queryTables/queryTable16.xml"/><Relationship Id="rId29" Type="http://schemas.openxmlformats.org/officeDocument/2006/relationships/queryTable" Target="../queryTables/queryTable29.xml"/><Relationship Id="rId11" Type="http://schemas.openxmlformats.org/officeDocument/2006/relationships/queryTable" Target="../queryTables/queryTable11.xml"/><Relationship Id="rId24" Type="http://schemas.openxmlformats.org/officeDocument/2006/relationships/queryTable" Target="../queryTables/queryTable24.xml"/><Relationship Id="rId32" Type="http://schemas.openxmlformats.org/officeDocument/2006/relationships/queryTable" Target="../queryTables/queryTable32.xml"/><Relationship Id="rId37" Type="http://schemas.openxmlformats.org/officeDocument/2006/relationships/queryTable" Target="../queryTables/queryTable37.xml"/><Relationship Id="rId40" Type="http://schemas.openxmlformats.org/officeDocument/2006/relationships/queryTable" Target="../queryTables/queryTable40.xml"/><Relationship Id="rId45" Type="http://schemas.openxmlformats.org/officeDocument/2006/relationships/queryTable" Target="../queryTables/queryTable45.xml"/><Relationship Id="rId53" Type="http://schemas.openxmlformats.org/officeDocument/2006/relationships/queryTable" Target="../queryTables/queryTable53.xml"/><Relationship Id="rId58" Type="http://schemas.openxmlformats.org/officeDocument/2006/relationships/queryTable" Target="../queryTables/queryTable58.xml"/><Relationship Id="rId66" Type="http://schemas.openxmlformats.org/officeDocument/2006/relationships/queryTable" Target="../queryTables/queryTable66.xml"/><Relationship Id="rId74" Type="http://schemas.openxmlformats.org/officeDocument/2006/relationships/queryTable" Target="../queryTables/queryTable74.xml"/><Relationship Id="rId79" Type="http://schemas.openxmlformats.org/officeDocument/2006/relationships/queryTable" Target="../queryTables/queryTable79.xml"/><Relationship Id="rId5" Type="http://schemas.openxmlformats.org/officeDocument/2006/relationships/queryTable" Target="../queryTables/queryTable5.xml"/><Relationship Id="rId61" Type="http://schemas.openxmlformats.org/officeDocument/2006/relationships/queryTable" Target="../queryTables/queryTable61.xml"/><Relationship Id="rId82" Type="http://schemas.openxmlformats.org/officeDocument/2006/relationships/queryTable" Target="../queryTables/queryTable82.xml"/><Relationship Id="rId10" Type="http://schemas.openxmlformats.org/officeDocument/2006/relationships/queryTable" Target="../queryTables/queryTable10.xml"/><Relationship Id="rId19" Type="http://schemas.openxmlformats.org/officeDocument/2006/relationships/queryTable" Target="../queryTables/queryTable19.xml"/><Relationship Id="rId31" Type="http://schemas.openxmlformats.org/officeDocument/2006/relationships/queryTable" Target="../queryTables/queryTable31.xml"/><Relationship Id="rId44" Type="http://schemas.openxmlformats.org/officeDocument/2006/relationships/queryTable" Target="../queryTables/queryTable44.xml"/><Relationship Id="rId52" Type="http://schemas.openxmlformats.org/officeDocument/2006/relationships/queryTable" Target="../queryTables/queryTable52.xml"/><Relationship Id="rId60" Type="http://schemas.openxmlformats.org/officeDocument/2006/relationships/queryTable" Target="../queryTables/queryTable60.xml"/><Relationship Id="rId65" Type="http://schemas.openxmlformats.org/officeDocument/2006/relationships/queryTable" Target="../queryTables/queryTable65.xml"/><Relationship Id="rId73" Type="http://schemas.openxmlformats.org/officeDocument/2006/relationships/queryTable" Target="../queryTables/queryTable73.xml"/><Relationship Id="rId78" Type="http://schemas.openxmlformats.org/officeDocument/2006/relationships/queryTable" Target="../queryTables/queryTable78.xml"/><Relationship Id="rId81" Type="http://schemas.openxmlformats.org/officeDocument/2006/relationships/queryTable" Target="../queryTables/queryTable81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Relationship Id="rId14" Type="http://schemas.openxmlformats.org/officeDocument/2006/relationships/queryTable" Target="../queryTables/queryTable14.xml"/><Relationship Id="rId22" Type="http://schemas.openxmlformats.org/officeDocument/2006/relationships/queryTable" Target="../queryTables/queryTable22.xml"/><Relationship Id="rId27" Type="http://schemas.openxmlformats.org/officeDocument/2006/relationships/queryTable" Target="../queryTables/queryTable27.xml"/><Relationship Id="rId30" Type="http://schemas.openxmlformats.org/officeDocument/2006/relationships/queryTable" Target="../queryTables/queryTable30.xml"/><Relationship Id="rId35" Type="http://schemas.openxmlformats.org/officeDocument/2006/relationships/queryTable" Target="../queryTables/queryTable35.xml"/><Relationship Id="rId43" Type="http://schemas.openxmlformats.org/officeDocument/2006/relationships/queryTable" Target="../queryTables/queryTable43.xml"/><Relationship Id="rId48" Type="http://schemas.openxmlformats.org/officeDocument/2006/relationships/queryTable" Target="../queryTables/queryTable48.xml"/><Relationship Id="rId56" Type="http://schemas.openxmlformats.org/officeDocument/2006/relationships/queryTable" Target="../queryTables/queryTable56.xml"/><Relationship Id="rId64" Type="http://schemas.openxmlformats.org/officeDocument/2006/relationships/queryTable" Target="../queryTables/queryTable64.xml"/><Relationship Id="rId69" Type="http://schemas.openxmlformats.org/officeDocument/2006/relationships/queryTable" Target="../queryTables/queryTable69.xml"/><Relationship Id="rId77" Type="http://schemas.openxmlformats.org/officeDocument/2006/relationships/queryTable" Target="../queryTables/queryTable77.xml"/><Relationship Id="rId8" Type="http://schemas.openxmlformats.org/officeDocument/2006/relationships/queryTable" Target="../queryTables/queryTable8.xml"/><Relationship Id="rId51" Type="http://schemas.openxmlformats.org/officeDocument/2006/relationships/queryTable" Target="../queryTables/queryTable51.xml"/><Relationship Id="rId72" Type="http://schemas.openxmlformats.org/officeDocument/2006/relationships/queryTable" Target="../queryTables/queryTable72.xml"/><Relationship Id="rId80" Type="http://schemas.openxmlformats.org/officeDocument/2006/relationships/queryTable" Target="../queryTables/queryTable80.xml"/><Relationship Id="rId3" Type="http://schemas.openxmlformats.org/officeDocument/2006/relationships/queryTable" Target="../queryTables/queryTable3.xml"/><Relationship Id="rId12" Type="http://schemas.openxmlformats.org/officeDocument/2006/relationships/queryTable" Target="../queryTables/queryTable12.xml"/><Relationship Id="rId17" Type="http://schemas.openxmlformats.org/officeDocument/2006/relationships/queryTable" Target="../queryTables/queryTable17.xml"/><Relationship Id="rId25" Type="http://schemas.openxmlformats.org/officeDocument/2006/relationships/queryTable" Target="../queryTables/queryTable25.xml"/><Relationship Id="rId33" Type="http://schemas.openxmlformats.org/officeDocument/2006/relationships/queryTable" Target="../queryTables/queryTable33.xml"/><Relationship Id="rId38" Type="http://schemas.openxmlformats.org/officeDocument/2006/relationships/queryTable" Target="../queryTables/queryTable38.xml"/><Relationship Id="rId46" Type="http://schemas.openxmlformats.org/officeDocument/2006/relationships/queryTable" Target="../queryTables/queryTable46.xml"/><Relationship Id="rId59" Type="http://schemas.openxmlformats.org/officeDocument/2006/relationships/queryTable" Target="../queryTables/queryTable59.xml"/><Relationship Id="rId67" Type="http://schemas.openxmlformats.org/officeDocument/2006/relationships/queryTable" Target="../queryTables/queryTable67.xml"/><Relationship Id="rId20" Type="http://schemas.openxmlformats.org/officeDocument/2006/relationships/queryTable" Target="../queryTables/queryTable20.xml"/><Relationship Id="rId41" Type="http://schemas.openxmlformats.org/officeDocument/2006/relationships/queryTable" Target="../queryTables/queryTable41.xml"/><Relationship Id="rId54" Type="http://schemas.openxmlformats.org/officeDocument/2006/relationships/queryTable" Target="../queryTables/queryTable54.xml"/><Relationship Id="rId62" Type="http://schemas.openxmlformats.org/officeDocument/2006/relationships/queryTable" Target="../queryTables/queryTable62.xml"/><Relationship Id="rId70" Type="http://schemas.openxmlformats.org/officeDocument/2006/relationships/queryTable" Target="../queryTables/queryTable70.xml"/><Relationship Id="rId75" Type="http://schemas.openxmlformats.org/officeDocument/2006/relationships/queryTable" Target="../queryTables/queryTable75.xml"/><Relationship Id="rId83" Type="http://schemas.openxmlformats.org/officeDocument/2006/relationships/queryTable" Target="../queryTables/queryTable83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15" Type="http://schemas.openxmlformats.org/officeDocument/2006/relationships/queryTable" Target="../queryTables/queryTable15.xml"/><Relationship Id="rId23" Type="http://schemas.openxmlformats.org/officeDocument/2006/relationships/queryTable" Target="../queryTables/queryTable23.xml"/><Relationship Id="rId28" Type="http://schemas.openxmlformats.org/officeDocument/2006/relationships/queryTable" Target="../queryTables/queryTable28.xml"/><Relationship Id="rId36" Type="http://schemas.openxmlformats.org/officeDocument/2006/relationships/queryTable" Target="../queryTables/queryTable36.xml"/><Relationship Id="rId49" Type="http://schemas.openxmlformats.org/officeDocument/2006/relationships/queryTable" Target="../queryTables/queryTable49.xml"/><Relationship Id="rId57" Type="http://schemas.openxmlformats.org/officeDocument/2006/relationships/queryTable" Target="../queryTables/queryTable57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96.xml"/><Relationship Id="rId18" Type="http://schemas.openxmlformats.org/officeDocument/2006/relationships/queryTable" Target="../queryTables/queryTable101.xml"/><Relationship Id="rId26" Type="http://schemas.openxmlformats.org/officeDocument/2006/relationships/queryTable" Target="../queryTables/queryTable109.xml"/><Relationship Id="rId39" Type="http://schemas.openxmlformats.org/officeDocument/2006/relationships/queryTable" Target="../queryTables/queryTable122.xml"/><Relationship Id="rId21" Type="http://schemas.openxmlformats.org/officeDocument/2006/relationships/queryTable" Target="../queryTables/queryTable104.xml"/><Relationship Id="rId34" Type="http://schemas.openxmlformats.org/officeDocument/2006/relationships/queryTable" Target="../queryTables/queryTable117.xml"/><Relationship Id="rId42" Type="http://schemas.openxmlformats.org/officeDocument/2006/relationships/queryTable" Target="../queryTables/queryTable125.xml"/><Relationship Id="rId47" Type="http://schemas.openxmlformats.org/officeDocument/2006/relationships/queryTable" Target="../queryTables/queryTable130.xml"/><Relationship Id="rId50" Type="http://schemas.openxmlformats.org/officeDocument/2006/relationships/queryTable" Target="../queryTables/queryTable133.xml"/><Relationship Id="rId55" Type="http://schemas.openxmlformats.org/officeDocument/2006/relationships/queryTable" Target="../queryTables/queryTable138.xml"/><Relationship Id="rId63" Type="http://schemas.openxmlformats.org/officeDocument/2006/relationships/queryTable" Target="../queryTables/queryTable146.xml"/><Relationship Id="rId68" Type="http://schemas.openxmlformats.org/officeDocument/2006/relationships/queryTable" Target="../queryTables/queryTable151.xml"/><Relationship Id="rId76" Type="http://schemas.openxmlformats.org/officeDocument/2006/relationships/queryTable" Target="../queryTables/queryTable159.xml"/><Relationship Id="rId7" Type="http://schemas.openxmlformats.org/officeDocument/2006/relationships/queryTable" Target="../queryTables/queryTable90.xml"/><Relationship Id="rId71" Type="http://schemas.openxmlformats.org/officeDocument/2006/relationships/queryTable" Target="../queryTables/queryTable154.xml"/><Relationship Id="rId2" Type="http://schemas.openxmlformats.org/officeDocument/2006/relationships/queryTable" Target="../queryTables/queryTable85.xml"/><Relationship Id="rId16" Type="http://schemas.openxmlformats.org/officeDocument/2006/relationships/queryTable" Target="../queryTables/queryTable99.xml"/><Relationship Id="rId29" Type="http://schemas.openxmlformats.org/officeDocument/2006/relationships/queryTable" Target="../queryTables/queryTable112.xml"/><Relationship Id="rId11" Type="http://schemas.openxmlformats.org/officeDocument/2006/relationships/queryTable" Target="../queryTables/queryTable94.xml"/><Relationship Id="rId24" Type="http://schemas.openxmlformats.org/officeDocument/2006/relationships/queryTable" Target="../queryTables/queryTable107.xml"/><Relationship Id="rId32" Type="http://schemas.openxmlformats.org/officeDocument/2006/relationships/queryTable" Target="../queryTables/queryTable115.xml"/><Relationship Id="rId37" Type="http://schemas.openxmlformats.org/officeDocument/2006/relationships/queryTable" Target="../queryTables/queryTable120.xml"/><Relationship Id="rId40" Type="http://schemas.openxmlformats.org/officeDocument/2006/relationships/queryTable" Target="../queryTables/queryTable123.xml"/><Relationship Id="rId45" Type="http://schemas.openxmlformats.org/officeDocument/2006/relationships/queryTable" Target="../queryTables/queryTable128.xml"/><Relationship Id="rId53" Type="http://schemas.openxmlformats.org/officeDocument/2006/relationships/queryTable" Target="../queryTables/queryTable136.xml"/><Relationship Id="rId58" Type="http://schemas.openxmlformats.org/officeDocument/2006/relationships/queryTable" Target="../queryTables/queryTable141.xml"/><Relationship Id="rId66" Type="http://schemas.openxmlformats.org/officeDocument/2006/relationships/queryTable" Target="../queryTables/queryTable149.xml"/><Relationship Id="rId74" Type="http://schemas.openxmlformats.org/officeDocument/2006/relationships/queryTable" Target="../queryTables/queryTable157.xml"/><Relationship Id="rId79" Type="http://schemas.openxmlformats.org/officeDocument/2006/relationships/queryTable" Target="../queryTables/queryTable162.xml"/><Relationship Id="rId5" Type="http://schemas.openxmlformats.org/officeDocument/2006/relationships/queryTable" Target="../queryTables/queryTable88.xml"/><Relationship Id="rId61" Type="http://schemas.openxmlformats.org/officeDocument/2006/relationships/queryTable" Target="../queryTables/queryTable144.xml"/><Relationship Id="rId10" Type="http://schemas.openxmlformats.org/officeDocument/2006/relationships/queryTable" Target="../queryTables/queryTable93.xml"/><Relationship Id="rId19" Type="http://schemas.openxmlformats.org/officeDocument/2006/relationships/queryTable" Target="../queryTables/queryTable102.xml"/><Relationship Id="rId31" Type="http://schemas.openxmlformats.org/officeDocument/2006/relationships/queryTable" Target="../queryTables/queryTable114.xml"/><Relationship Id="rId44" Type="http://schemas.openxmlformats.org/officeDocument/2006/relationships/queryTable" Target="../queryTables/queryTable127.xml"/><Relationship Id="rId52" Type="http://schemas.openxmlformats.org/officeDocument/2006/relationships/queryTable" Target="../queryTables/queryTable135.xml"/><Relationship Id="rId60" Type="http://schemas.openxmlformats.org/officeDocument/2006/relationships/queryTable" Target="../queryTables/queryTable143.xml"/><Relationship Id="rId65" Type="http://schemas.openxmlformats.org/officeDocument/2006/relationships/queryTable" Target="../queryTables/queryTable148.xml"/><Relationship Id="rId73" Type="http://schemas.openxmlformats.org/officeDocument/2006/relationships/queryTable" Target="../queryTables/queryTable156.xml"/><Relationship Id="rId78" Type="http://schemas.openxmlformats.org/officeDocument/2006/relationships/queryTable" Target="../queryTables/queryTable161.xml"/><Relationship Id="rId4" Type="http://schemas.openxmlformats.org/officeDocument/2006/relationships/queryTable" Target="../queryTables/queryTable87.xml"/><Relationship Id="rId9" Type="http://schemas.openxmlformats.org/officeDocument/2006/relationships/queryTable" Target="../queryTables/queryTable92.xml"/><Relationship Id="rId14" Type="http://schemas.openxmlformats.org/officeDocument/2006/relationships/queryTable" Target="../queryTables/queryTable97.xml"/><Relationship Id="rId22" Type="http://schemas.openxmlformats.org/officeDocument/2006/relationships/queryTable" Target="../queryTables/queryTable105.xml"/><Relationship Id="rId27" Type="http://schemas.openxmlformats.org/officeDocument/2006/relationships/queryTable" Target="../queryTables/queryTable110.xml"/><Relationship Id="rId30" Type="http://schemas.openxmlformats.org/officeDocument/2006/relationships/queryTable" Target="../queryTables/queryTable113.xml"/><Relationship Id="rId35" Type="http://schemas.openxmlformats.org/officeDocument/2006/relationships/queryTable" Target="../queryTables/queryTable118.xml"/><Relationship Id="rId43" Type="http://schemas.openxmlformats.org/officeDocument/2006/relationships/queryTable" Target="../queryTables/queryTable126.xml"/><Relationship Id="rId48" Type="http://schemas.openxmlformats.org/officeDocument/2006/relationships/queryTable" Target="../queryTables/queryTable131.xml"/><Relationship Id="rId56" Type="http://schemas.openxmlformats.org/officeDocument/2006/relationships/queryTable" Target="../queryTables/queryTable139.xml"/><Relationship Id="rId64" Type="http://schemas.openxmlformats.org/officeDocument/2006/relationships/queryTable" Target="../queryTables/queryTable147.xml"/><Relationship Id="rId69" Type="http://schemas.openxmlformats.org/officeDocument/2006/relationships/queryTable" Target="../queryTables/queryTable152.xml"/><Relationship Id="rId77" Type="http://schemas.openxmlformats.org/officeDocument/2006/relationships/queryTable" Target="../queryTables/queryTable160.xml"/><Relationship Id="rId8" Type="http://schemas.openxmlformats.org/officeDocument/2006/relationships/queryTable" Target="../queryTables/queryTable91.xml"/><Relationship Id="rId51" Type="http://schemas.openxmlformats.org/officeDocument/2006/relationships/queryTable" Target="../queryTables/queryTable134.xml"/><Relationship Id="rId72" Type="http://schemas.openxmlformats.org/officeDocument/2006/relationships/queryTable" Target="../queryTables/queryTable155.xml"/><Relationship Id="rId3" Type="http://schemas.openxmlformats.org/officeDocument/2006/relationships/queryTable" Target="../queryTables/queryTable86.xml"/><Relationship Id="rId12" Type="http://schemas.openxmlformats.org/officeDocument/2006/relationships/queryTable" Target="../queryTables/queryTable95.xml"/><Relationship Id="rId17" Type="http://schemas.openxmlformats.org/officeDocument/2006/relationships/queryTable" Target="../queryTables/queryTable100.xml"/><Relationship Id="rId25" Type="http://schemas.openxmlformats.org/officeDocument/2006/relationships/queryTable" Target="../queryTables/queryTable108.xml"/><Relationship Id="rId33" Type="http://schemas.openxmlformats.org/officeDocument/2006/relationships/queryTable" Target="../queryTables/queryTable116.xml"/><Relationship Id="rId38" Type="http://schemas.openxmlformats.org/officeDocument/2006/relationships/queryTable" Target="../queryTables/queryTable121.xml"/><Relationship Id="rId46" Type="http://schemas.openxmlformats.org/officeDocument/2006/relationships/queryTable" Target="../queryTables/queryTable129.xml"/><Relationship Id="rId59" Type="http://schemas.openxmlformats.org/officeDocument/2006/relationships/queryTable" Target="../queryTables/queryTable142.xml"/><Relationship Id="rId67" Type="http://schemas.openxmlformats.org/officeDocument/2006/relationships/queryTable" Target="../queryTables/queryTable150.xml"/><Relationship Id="rId20" Type="http://schemas.openxmlformats.org/officeDocument/2006/relationships/queryTable" Target="../queryTables/queryTable103.xml"/><Relationship Id="rId41" Type="http://schemas.openxmlformats.org/officeDocument/2006/relationships/queryTable" Target="../queryTables/queryTable124.xml"/><Relationship Id="rId54" Type="http://schemas.openxmlformats.org/officeDocument/2006/relationships/queryTable" Target="../queryTables/queryTable137.xml"/><Relationship Id="rId62" Type="http://schemas.openxmlformats.org/officeDocument/2006/relationships/queryTable" Target="../queryTables/queryTable145.xml"/><Relationship Id="rId70" Type="http://schemas.openxmlformats.org/officeDocument/2006/relationships/queryTable" Target="../queryTables/queryTable153.xml"/><Relationship Id="rId75" Type="http://schemas.openxmlformats.org/officeDocument/2006/relationships/queryTable" Target="../queryTables/queryTable158.xml"/><Relationship Id="rId1" Type="http://schemas.openxmlformats.org/officeDocument/2006/relationships/queryTable" Target="../queryTables/queryTable84.xml"/><Relationship Id="rId6" Type="http://schemas.openxmlformats.org/officeDocument/2006/relationships/queryTable" Target="../queryTables/queryTable89.xml"/><Relationship Id="rId15" Type="http://schemas.openxmlformats.org/officeDocument/2006/relationships/queryTable" Target="../queryTables/queryTable98.xml"/><Relationship Id="rId23" Type="http://schemas.openxmlformats.org/officeDocument/2006/relationships/queryTable" Target="../queryTables/queryTable106.xml"/><Relationship Id="rId28" Type="http://schemas.openxmlformats.org/officeDocument/2006/relationships/queryTable" Target="../queryTables/queryTable111.xml"/><Relationship Id="rId36" Type="http://schemas.openxmlformats.org/officeDocument/2006/relationships/queryTable" Target="../queryTables/queryTable119.xml"/><Relationship Id="rId49" Type="http://schemas.openxmlformats.org/officeDocument/2006/relationships/queryTable" Target="../queryTables/queryTable132.xml"/><Relationship Id="rId57" Type="http://schemas.openxmlformats.org/officeDocument/2006/relationships/queryTable" Target="../queryTables/queryTable140.xm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75.xml"/><Relationship Id="rId18" Type="http://schemas.openxmlformats.org/officeDocument/2006/relationships/queryTable" Target="../queryTables/queryTable180.xml"/><Relationship Id="rId26" Type="http://schemas.openxmlformats.org/officeDocument/2006/relationships/queryTable" Target="../queryTables/queryTable188.xml"/><Relationship Id="rId39" Type="http://schemas.openxmlformats.org/officeDocument/2006/relationships/queryTable" Target="../queryTables/queryTable201.xml"/><Relationship Id="rId21" Type="http://schemas.openxmlformats.org/officeDocument/2006/relationships/queryTable" Target="../queryTables/queryTable183.xml"/><Relationship Id="rId34" Type="http://schemas.openxmlformats.org/officeDocument/2006/relationships/queryTable" Target="../queryTables/queryTable196.xml"/><Relationship Id="rId42" Type="http://schemas.openxmlformats.org/officeDocument/2006/relationships/queryTable" Target="../queryTables/queryTable204.xml"/><Relationship Id="rId47" Type="http://schemas.openxmlformats.org/officeDocument/2006/relationships/queryTable" Target="../queryTables/queryTable209.xml"/><Relationship Id="rId50" Type="http://schemas.openxmlformats.org/officeDocument/2006/relationships/queryTable" Target="../queryTables/queryTable212.xml"/><Relationship Id="rId55" Type="http://schemas.openxmlformats.org/officeDocument/2006/relationships/queryTable" Target="../queryTables/queryTable217.xml"/><Relationship Id="rId63" Type="http://schemas.openxmlformats.org/officeDocument/2006/relationships/queryTable" Target="../queryTables/queryTable225.xml"/><Relationship Id="rId68" Type="http://schemas.openxmlformats.org/officeDocument/2006/relationships/queryTable" Target="../queryTables/queryTable230.xml"/><Relationship Id="rId76" Type="http://schemas.openxmlformats.org/officeDocument/2006/relationships/queryTable" Target="../queryTables/queryTable238.xml"/><Relationship Id="rId7" Type="http://schemas.openxmlformats.org/officeDocument/2006/relationships/queryTable" Target="../queryTables/queryTable169.xml"/><Relationship Id="rId71" Type="http://schemas.openxmlformats.org/officeDocument/2006/relationships/queryTable" Target="../queryTables/queryTable233.xml"/><Relationship Id="rId2" Type="http://schemas.openxmlformats.org/officeDocument/2006/relationships/queryTable" Target="../queryTables/queryTable164.xml"/><Relationship Id="rId16" Type="http://schemas.openxmlformats.org/officeDocument/2006/relationships/queryTable" Target="../queryTables/queryTable178.xml"/><Relationship Id="rId29" Type="http://schemas.openxmlformats.org/officeDocument/2006/relationships/queryTable" Target="../queryTables/queryTable191.xml"/><Relationship Id="rId11" Type="http://schemas.openxmlformats.org/officeDocument/2006/relationships/queryTable" Target="../queryTables/queryTable173.xml"/><Relationship Id="rId24" Type="http://schemas.openxmlformats.org/officeDocument/2006/relationships/queryTable" Target="../queryTables/queryTable186.xml"/><Relationship Id="rId32" Type="http://schemas.openxmlformats.org/officeDocument/2006/relationships/queryTable" Target="../queryTables/queryTable194.xml"/><Relationship Id="rId37" Type="http://schemas.openxmlformats.org/officeDocument/2006/relationships/queryTable" Target="../queryTables/queryTable199.xml"/><Relationship Id="rId40" Type="http://schemas.openxmlformats.org/officeDocument/2006/relationships/queryTable" Target="../queryTables/queryTable202.xml"/><Relationship Id="rId45" Type="http://schemas.openxmlformats.org/officeDocument/2006/relationships/queryTable" Target="../queryTables/queryTable207.xml"/><Relationship Id="rId53" Type="http://schemas.openxmlformats.org/officeDocument/2006/relationships/queryTable" Target="../queryTables/queryTable215.xml"/><Relationship Id="rId58" Type="http://schemas.openxmlformats.org/officeDocument/2006/relationships/queryTable" Target="../queryTables/queryTable220.xml"/><Relationship Id="rId66" Type="http://schemas.openxmlformats.org/officeDocument/2006/relationships/queryTable" Target="../queryTables/queryTable228.xml"/><Relationship Id="rId74" Type="http://schemas.openxmlformats.org/officeDocument/2006/relationships/queryTable" Target="../queryTables/queryTable236.xml"/><Relationship Id="rId5" Type="http://schemas.openxmlformats.org/officeDocument/2006/relationships/queryTable" Target="../queryTables/queryTable167.xml"/><Relationship Id="rId15" Type="http://schemas.openxmlformats.org/officeDocument/2006/relationships/queryTable" Target="../queryTables/queryTable177.xml"/><Relationship Id="rId23" Type="http://schemas.openxmlformats.org/officeDocument/2006/relationships/queryTable" Target="../queryTables/queryTable185.xml"/><Relationship Id="rId28" Type="http://schemas.openxmlformats.org/officeDocument/2006/relationships/queryTable" Target="../queryTables/queryTable190.xml"/><Relationship Id="rId36" Type="http://schemas.openxmlformats.org/officeDocument/2006/relationships/queryTable" Target="../queryTables/queryTable198.xml"/><Relationship Id="rId49" Type="http://schemas.openxmlformats.org/officeDocument/2006/relationships/queryTable" Target="../queryTables/queryTable211.xml"/><Relationship Id="rId57" Type="http://schemas.openxmlformats.org/officeDocument/2006/relationships/queryTable" Target="../queryTables/queryTable219.xml"/><Relationship Id="rId61" Type="http://schemas.openxmlformats.org/officeDocument/2006/relationships/queryTable" Target="../queryTables/queryTable223.xml"/><Relationship Id="rId10" Type="http://schemas.openxmlformats.org/officeDocument/2006/relationships/queryTable" Target="../queryTables/queryTable172.xml"/><Relationship Id="rId19" Type="http://schemas.openxmlformats.org/officeDocument/2006/relationships/queryTable" Target="../queryTables/queryTable181.xml"/><Relationship Id="rId31" Type="http://schemas.openxmlformats.org/officeDocument/2006/relationships/queryTable" Target="../queryTables/queryTable193.xml"/><Relationship Id="rId44" Type="http://schemas.openxmlformats.org/officeDocument/2006/relationships/queryTable" Target="../queryTables/queryTable206.xml"/><Relationship Id="rId52" Type="http://schemas.openxmlformats.org/officeDocument/2006/relationships/queryTable" Target="../queryTables/queryTable214.xml"/><Relationship Id="rId60" Type="http://schemas.openxmlformats.org/officeDocument/2006/relationships/queryTable" Target="../queryTables/queryTable222.xml"/><Relationship Id="rId65" Type="http://schemas.openxmlformats.org/officeDocument/2006/relationships/queryTable" Target="../queryTables/queryTable227.xml"/><Relationship Id="rId73" Type="http://schemas.openxmlformats.org/officeDocument/2006/relationships/queryTable" Target="../queryTables/queryTable235.xml"/><Relationship Id="rId78" Type="http://schemas.openxmlformats.org/officeDocument/2006/relationships/queryTable" Target="../queryTables/queryTable240.xml"/><Relationship Id="rId4" Type="http://schemas.openxmlformats.org/officeDocument/2006/relationships/queryTable" Target="../queryTables/queryTable166.xml"/><Relationship Id="rId9" Type="http://schemas.openxmlformats.org/officeDocument/2006/relationships/queryTable" Target="../queryTables/queryTable171.xml"/><Relationship Id="rId14" Type="http://schemas.openxmlformats.org/officeDocument/2006/relationships/queryTable" Target="../queryTables/queryTable176.xml"/><Relationship Id="rId22" Type="http://schemas.openxmlformats.org/officeDocument/2006/relationships/queryTable" Target="../queryTables/queryTable184.xml"/><Relationship Id="rId27" Type="http://schemas.openxmlformats.org/officeDocument/2006/relationships/queryTable" Target="../queryTables/queryTable189.xml"/><Relationship Id="rId30" Type="http://schemas.openxmlformats.org/officeDocument/2006/relationships/queryTable" Target="../queryTables/queryTable192.xml"/><Relationship Id="rId35" Type="http://schemas.openxmlformats.org/officeDocument/2006/relationships/queryTable" Target="../queryTables/queryTable197.xml"/><Relationship Id="rId43" Type="http://schemas.openxmlformats.org/officeDocument/2006/relationships/queryTable" Target="../queryTables/queryTable205.xml"/><Relationship Id="rId48" Type="http://schemas.openxmlformats.org/officeDocument/2006/relationships/queryTable" Target="../queryTables/queryTable210.xml"/><Relationship Id="rId56" Type="http://schemas.openxmlformats.org/officeDocument/2006/relationships/queryTable" Target="../queryTables/queryTable218.xml"/><Relationship Id="rId64" Type="http://schemas.openxmlformats.org/officeDocument/2006/relationships/queryTable" Target="../queryTables/queryTable226.xml"/><Relationship Id="rId69" Type="http://schemas.openxmlformats.org/officeDocument/2006/relationships/queryTable" Target="../queryTables/queryTable231.xml"/><Relationship Id="rId77" Type="http://schemas.openxmlformats.org/officeDocument/2006/relationships/queryTable" Target="../queryTables/queryTable239.xml"/><Relationship Id="rId8" Type="http://schemas.openxmlformats.org/officeDocument/2006/relationships/queryTable" Target="../queryTables/queryTable170.xml"/><Relationship Id="rId51" Type="http://schemas.openxmlformats.org/officeDocument/2006/relationships/queryTable" Target="../queryTables/queryTable213.xml"/><Relationship Id="rId72" Type="http://schemas.openxmlformats.org/officeDocument/2006/relationships/queryTable" Target="../queryTables/queryTable234.xml"/><Relationship Id="rId3" Type="http://schemas.openxmlformats.org/officeDocument/2006/relationships/queryTable" Target="../queryTables/queryTable165.xml"/><Relationship Id="rId12" Type="http://schemas.openxmlformats.org/officeDocument/2006/relationships/queryTable" Target="../queryTables/queryTable174.xml"/><Relationship Id="rId17" Type="http://schemas.openxmlformats.org/officeDocument/2006/relationships/queryTable" Target="../queryTables/queryTable179.xml"/><Relationship Id="rId25" Type="http://schemas.openxmlformats.org/officeDocument/2006/relationships/queryTable" Target="../queryTables/queryTable187.xml"/><Relationship Id="rId33" Type="http://schemas.openxmlformats.org/officeDocument/2006/relationships/queryTable" Target="../queryTables/queryTable195.xml"/><Relationship Id="rId38" Type="http://schemas.openxmlformats.org/officeDocument/2006/relationships/queryTable" Target="../queryTables/queryTable200.xml"/><Relationship Id="rId46" Type="http://schemas.openxmlformats.org/officeDocument/2006/relationships/queryTable" Target="../queryTables/queryTable208.xml"/><Relationship Id="rId59" Type="http://schemas.openxmlformats.org/officeDocument/2006/relationships/queryTable" Target="../queryTables/queryTable221.xml"/><Relationship Id="rId67" Type="http://schemas.openxmlformats.org/officeDocument/2006/relationships/queryTable" Target="../queryTables/queryTable229.xml"/><Relationship Id="rId20" Type="http://schemas.openxmlformats.org/officeDocument/2006/relationships/queryTable" Target="../queryTables/queryTable182.xml"/><Relationship Id="rId41" Type="http://schemas.openxmlformats.org/officeDocument/2006/relationships/queryTable" Target="../queryTables/queryTable203.xml"/><Relationship Id="rId54" Type="http://schemas.openxmlformats.org/officeDocument/2006/relationships/queryTable" Target="../queryTables/queryTable216.xml"/><Relationship Id="rId62" Type="http://schemas.openxmlformats.org/officeDocument/2006/relationships/queryTable" Target="../queryTables/queryTable224.xml"/><Relationship Id="rId70" Type="http://schemas.openxmlformats.org/officeDocument/2006/relationships/queryTable" Target="../queryTables/queryTable232.xml"/><Relationship Id="rId75" Type="http://schemas.openxmlformats.org/officeDocument/2006/relationships/queryTable" Target="../queryTables/queryTable237.xml"/><Relationship Id="rId1" Type="http://schemas.openxmlformats.org/officeDocument/2006/relationships/queryTable" Target="../queryTables/queryTable163.xml"/><Relationship Id="rId6" Type="http://schemas.openxmlformats.org/officeDocument/2006/relationships/queryTable" Target="../queryTables/queryTable16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T114"/>
  <sheetViews>
    <sheetView tabSelected="1" zoomScale="117" workbookViewId="0"/>
  </sheetViews>
  <sheetFormatPr defaultRowHeight="15" x14ac:dyDescent="0.25"/>
  <cols>
    <col min="3" max="3" width="6.28515625" hidden="1" customWidth="1"/>
    <col min="4" max="4" width="42.42578125" customWidth="1"/>
    <col min="7" max="7" width="12.140625" customWidth="1"/>
    <col min="9" max="9" width="29.42578125" customWidth="1"/>
    <col min="10" max="10" width="9.5703125" customWidth="1"/>
    <col min="15" max="20" width="9.140625" customWidth="1"/>
  </cols>
  <sheetData>
    <row r="2" spans="2:19" x14ac:dyDescent="0.25">
      <c r="I2" s="1"/>
      <c r="P2" s="2" t="s">
        <v>0</v>
      </c>
      <c r="Q2">
        <v>1.96</v>
      </c>
      <c r="S2">
        <v>2</v>
      </c>
    </row>
    <row r="3" spans="2:19" ht="12.75" customHeight="1" x14ac:dyDescent="0.25">
      <c r="I3" s="209"/>
      <c r="J3" s="209"/>
      <c r="K3" s="209"/>
      <c r="L3" s="209"/>
      <c r="M3" s="209"/>
      <c r="N3" s="209"/>
      <c r="P3" s="2" t="s">
        <v>1</v>
      </c>
      <c r="Q3">
        <v>1.68</v>
      </c>
    </row>
    <row r="4" spans="2:19" x14ac:dyDescent="0.25">
      <c r="I4" s="209"/>
      <c r="J4" s="209"/>
      <c r="K4" s="209"/>
      <c r="L4" s="209"/>
      <c r="M4" s="209"/>
      <c r="N4" s="209"/>
      <c r="P4" s="2" t="s">
        <v>2</v>
      </c>
      <c r="Q4">
        <v>1.68</v>
      </c>
    </row>
    <row r="5" spans="2:19" x14ac:dyDescent="0.25">
      <c r="I5" s="209"/>
      <c r="J5" s="209"/>
      <c r="K5" s="209"/>
      <c r="L5" s="209"/>
      <c r="M5" s="209"/>
      <c r="N5" s="209"/>
      <c r="P5" s="2" t="s">
        <v>3</v>
      </c>
      <c r="Q5">
        <v>1.68</v>
      </c>
    </row>
    <row r="6" spans="2:19" x14ac:dyDescent="0.25">
      <c r="I6" s="209"/>
      <c r="J6" s="209"/>
      <c r="K6" s="209"/>
      <c r="L6" s="209"/>
      <c r="M6" s="209"/>
      <c r="N6" s="209"/>
      <c r="P6" s="2" t="s">
        <v>4</v>
      </c>
      <c r="Q6">
        <v>1.83</v>
      </c>
    </row>
    <row r="7" spans="2:19" ht="15" customHeight="1" x14ac:dyDescent="0.25">
      <c r="P7" s="2" t="s">
        <v>5</v>
      </c>
      <c r="Q7">
        <v>1.71</v>
      </c>
    </row>
    <row r="8" spans="2:19" x14ac:dyDescent="0.25">
      <c r="B8" s="3"/>
      <c r="C8" s="3"/>
      <c r="D8" s="4" t="s">
        <v>6</v>
      </c>
      <c r="E8" s="3"/>
      <c r="F8" s="3"/>
      <c r="G8" s="3"/>
      <c r="H8" s="3"/>
      <c r="I8" s="3"/>
      <c r="J8" s="5"/>
      <c r="K8" s="6" t="s">
        <v>7</v>
      </c>
      <c r="L8" s="5"/>
      <c r="M8" s="5"/>
      <c r="N8" s="5"/>
      <c r="O8" s="5"/>
      <c r="P8" s="2" t="s">
        <v>8</v>
      </c>
      <c r="Q8">
        <v>2.16</v>
      </c>
    </row>
    <row r="9" spans="2:19" x14ac:dyDescent="0.25">
      <c r="B9" s="3"/>
      <c r="C9" s="3"/>
      <c r="D9" s="7" t="s">
        <v>9</v>
      </c>
      <c r="E9" s="8"/>
      <c r="F9" s="8"/>
      <c r="G9" s="9" t="s">
        <v>10</v>
      </c>
      <c r="H9" s="3"/>
      <c r="I9" s="3"/>
      <c r="J9" s="5"/>
      <c r="K9" s="10"/>
      <c r="L9" s="5"/>
      <c r="M9" s="5"/>
      <c r="N9" s="5"/>
      <c r="O9" s="5"/>
      <c r="P9" s="2" t="s">
        <v>11</v>
      </c>
      <c r="Q9">
        <v>3.05</v>
      </c>
    </row>
    <row r="10" spans="2:19" x14ac:dyDescent="0.25">
      <c r="B10" s="3"/>
      <c r="C10" s="4"/>
      <c r="D10" s="7" t="s">
        <v>12</v>
      </c>
      <c r="E10" s="8"/>
      <c r="F10" s="8"/>
      <c r="G10" s="11"/>
      <c r="H10" s="3"/>
      <c r="I10" s="3"/>
      <c r="J10" s="5"/>
      <c r="K10" s="5"/>
      <c r="L10" s="5"/>
      <c r="M10" s="5"/>
      <c r="N10" s="5"/>
      <c r="O10" s="5"/>
      <c r="P10" s="5"/>
    </row>
    <row r="11" spans="2:19" ht="12.75" customHeight="1" x14ac:dyDescent="0.25">
      <c r="B11" s="3"/>
      <c r="C11" s="3"/>
      <c r="D11" s="12" t="str">
        <f>IF(G9="Other",G10,VLOOKUP(G9,$D$107:$E$112,2,FALSE))&amp;"Output\"&amp;D14&amp;"\"</f>
        <v>C:\Users\59866\ICF\CAFE - Documents\API\api_output\Output\SSP3-7.0\</v>
      </c>
      <c r="E11" s="3"/>
      <c r="F11" s="3"/>
      <c r="G11" s="3"/>
      <c r="H11" s="3"/>
      <c r="I11" s="3"/>
      <c r="J11" s="5"/>
      <c r="K11" s="5"/>
      <c r="L11" s="5"/>
      <c r="M11" s="5"/>
      <c r="N11" s="5"/>
      <c r="O11" s="5"/>
      <c r="P11" s="5"/>
    </row>
    <row r="12" spans="2:19" x14ac:dyDescent="0.25">
      <c r="B12" s="3"/>
      <c r="C12" s="3"/>
      <c r="D12" s="12"/>
      <c r="E12" s="3"/>
      <c r="F12" s="3"/>
      <c r="G12" s="3"/>
      <c r="H12" s="3"/>
      <c r="I12" s="3"/>
      <c r="J12" s="5"/>
      <c r="K12" s="5"/>
      <c r="L12" s="5"/>
      <c r="M12" s="5"/>
      <c r="N12" s="5"/>
      <c r="O12" s="5"/>
      <c r="P12" s="5"/>
    </row>
    <row r="13" spans="2:19" x14ac:dyDescent="0.25">
      <c r="B13" s="3"/>
      <c r="C13" s="3"/>
      <c r="D13" s="4" t="s">
        <v>13</v>
      </c>
      <c r="E13" s="3"/>
      <c r="F13" s="3"/>
      <c r="G13" s="3"/>
      <c r="H13" s="3"/>
      <c r="I13" s="3"/>
      <c r="J13" s="5"/>
      <c r="K13" s="10"/>
      <c r="L13" s="5"/>
      <c r="M13" s="5"/>
      <c r="N13" s="5"/>
      <c r="O13" s="5"/>
      <c r="P13" s="5"/>
    </row>
    <row r="14" spans="2:19" x14ac:dyDescent="0.25">
      <c r="B14" s="3"/>
      <c r="C14" s="3"/>
      <c r="D14" s="3" t="s">
        <v>5</v>
      </c>
      <c r="E14" s="115" t="str">
        <f>IF(INDEX([1]ListofScenarios!$C$25:$C$28,MATCH([1]!RadioOut,[1]ListofScenarios!$B$25:$B$28,0),1)=D14,"","Scenario Doesn't Match Interpolation File!")</f>
        <v/>
      </c>
      <c r="F14" s="3"/>
      <c r="G14" s="3"/>
      <c r="H14" s="3"/>
      <c r="I14" s="3"/>
      <c r="J14" s="5"/>
      <c r="K14" s="5"/>
      <c r="L14" s="5"/>
      <c r="M14" s="5"/>
      <c r="N14" s="5"/>
      <c r="O14" s="5"/>
      <c r="P14" s="5"/>
    </row>
    <row r="15" spans="2:19" x14ac:dyDescent="0.25"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5"/>
    </row>
    <row r="16" spans="2:19" x14ac:dyDescent="0.25">
      <c r="B16" s="3"/>
      <c r="C16" s="3"/>
      <c r="D16" s="3"/>
      <c r="E16" s="3"/>
      <c r="F16" s="3"/>
      <c r="G16" s="3"/>
      <c r="H16" s="3"/>
      <c r="I16" s="3"/>
      <c r="J16" s="5"/>
      <c r="K16" s="5"/>
      <c r="L16" s="5"/>
      <c r="M16" s="5"/>
      <c r="N16" s="5"/>
      <c r="O16" s="5"/>
      <c r="P16" s="5"/>
    </row>
    <row r="17" spans="2:20" x14ac:dyDescent="0.25">
      <c r="B17" s="3"/>
      <c r="C17" s="3"/>
      <c r="D17" s="3"/>
      <c r="E17" s="3"/>
      <c r="F17" s="3"/>
      <c r="G17" s="3"/>
      <c r="H17" s="3"/>
      <c r="I17" s="3"/>
      <c r="J17" s="5"/>
      <c r="K17" s="5"/>
      <c r="L17" s="5"/>
      <c r="M17" s="5"/>
      <c r="N17" s="5"/>
      <c r="O17" s="5"/>
      <c r="P17" s="5"/>
    </row>
    <row r="18" spans="2:20" x14ac:dyDescent="0.25">
      <c r="B18" s="3"/>
      <c r="C18" s="3"/>
      <c r="D18" s="4" t="s">
        <v>14</v>
      </c>
      <c r="E18" s="3"/>
      <c r="F18" s="3"/>
      <c r="G18" s="3"/>
      <c r="H18" s="3"/>
      <c r="I18" s="3"/>
      <c r="J18" s="5"/>
      <c r="K18" s="5"/>
      <c r="L18" s="5"/>
      <c r="M18" s="5"/>
      <c r="N18" s="5"/>
      <c r="O18" s="5"/>
      <c r="P18" s="5"/>
    </row>
    <row r="19" spans="2:20" x14ac:dyDescent="0.25">
      <c r="B19" s="3"/>
      <c r="C19" s="12" t="str">
        <f>$C$56&amp;$D$11&amp;D19&amp;$C$58</f>
        <v>C:\Users\59866\ICF\CAFE - Documents\API\api_output\Output\SSP3-7.0\timeseries_output_Passenger_370_Alt 0_Alt 1</v>
      </c>
      <c r="D19" s="3" t="s">
        <v>15</v>
      </c>
      <c r="E19" s="3"/>
      <c r="F19" s="3"/>
      <c r="G19" s="3"/>
      <c r="H19" s="3"/>
      <c r="I19" s="3"/>
      <c r="J19" s="5"/>
      <c r="K19" s="10" t="s">
        <v>16</v>
      </c>
      <c r="L19" s="5"/>
      <c r="M19" s="5"/>
      <c r="N19" s="5"/>
      <c r="O19" s="5"/>
      <c r="P19" s="5"/>
    </row>
    <row r="20" spans="2:20" x14ac:dyDescent="0.25">
      <c r="B20" s="3"/>
      <c r="C20" s="12" t="str">
        <f>$C$56&amp;$D$11&amp;D20&amp;$C$58</f>
        <v>C:\Users\59866\ICF\CAFE - Documents\API\api_output\Output\SSP3-7.0\timeseries_output_Passenger_370_Alt 2_Alt 3</v>
      </c>
      <c r="D20" s="3" t="s">
        <v>17</v>
      </c>
      <c r="E20" s="3"/>
      <c r="F20" s="3"/>
      <c r="G20" s="3"/>
      <c r="H20" s="3"/>
      <c r="I20" s="3"/>
      <c r="J20" s="5"/>
      <c r="K20" s="5"/>
      <c r="L20" s="5"/>
      <c r="M20" s="5"/>
      <c r="N20" s="5"/>
      <c r="O20" s="5"/>
      <c r="P20" s="5"/>
    </row>
    <row r="21" spans="2:20" x14ac:dyDescent="0.25">
      <c r="B21" s="3"/>
      <c r="C21" s="12" t="str">
        <f>$C$56&amp;$D$11&amp;D21&amp;$C$58</f>
        <v>C:\Users\59866\ICF\CAFE - Documents\API\api_output\Output\SSP3-7.0\timeseries_output_Passenger_370_Alt 4_Alt 5</v>
      </c>
      <c r="D21" s="3" t="s">
        <v>18</v>
      </c>
      <c r="E21" s="3"/>
      <c r="F21" s="3"/>
      <c r="G21" s="3"/>
      <c r="H21" s="3"/>
      <c r="I21" s="3"/>
      <c r="J21" s="5"/>
      <c r="K21" s="10"/>
      <c r="L21" s="5"/>
      <c r="M21" s="5"/>
      <c r="N21" s="5"/>
      <c r="O21" s="5"/>
      <c r="P21" s="5"/>
      <c r="R21" s="2"/>
    </row>
    <row r="22" spans="2:20" x14ac:dyDescent="0.25">
      <c r="B22" s="3"/>
      <c r="C22" s="12"/>
      <c r="D22" s="3"/>
      <c r="E22" s="3"/>
      <c r="F22" s="3"/>
      <c r="G22" s="3"/>
      <c r="H22" s="3"/>
      <c r="I22" s="3"/>
      <c r="J22" s="5"/>
      <c r="K22" s="5"/>
      <c r="L22" s="5"/>
      <c r="M22" s="5"/>
      <c r="N22" s="5"/>
      <c r="O22" s="5"/>
      <c r="P22" s="5"/>
      <c r="T22" s="2"/>
    </row>
    <row r="23" spans="2:20" x14ac:dyDescent="0.25">
      <c r="B23" s="3"/>
      <c r="C23" s="12"/>
      <c r="D23" s="3"/>
      <c r="E23" s="3"/>
      <c r="F23" s="3"/>
      <c r="G23" s="3"/>
      <c r="H23" s="3"/>
      <c r="I23" s="3"/>
      <c r="J23" s="5"/>
      <c r="K23" s="5"/>
      <c r="L23" s="5"/>
      <c r="M23" s="5"/>
      <c r="N23" s="5"/>
      <c r="O23" s="5"/>
      <c r="P23" s="5"/>
    </row>
    <row r="24" spans="2:20" x14ac:dyDescent="0.25">
      <c r="B24" s="3"/>
      <c r="C24" s="12"/>
      <c r="D24" s="3"/>
      <c r="E24" s="3"/>
      <c r="F24" s="3"/>
      <c r="G24" s="3"/>
      <c r="H24" s="3"/>
      <c r="I24" s="3"/>
      <c r="J24" s="5"/>
      <c r="K24" s="5"/>
      <c r="L24" s="5"/>
      <c r="M24" s="5"/>
      <c r="N24" s="5"/>
      <c r="O24" s="5"/>
      <c r="P24" s="5"/>
    </row>
    <row r="25" spans="2:20" x14ac:dyDescent="0.25">
      <c r="B25" s="3"/>
      <c r="C25" s="12"/>
      <c r="D25" s="3"/>
      <c r="E25" s="3"/>
      <c r="F25" s="3"/>
      <c r="G25" s="3"/>
      <c r="H25" s="3"/>
      <c r="I25" s="3"/>
      <c r="J25" s="5"/>
      <c r="K25" s="5"/>
      <c r="L25" s="5"/>
      <c r="M25" s="5"/>
      <c r="N25" s="5"/>
      <c r="O25" s="5"/>
      <c r="P25" s="5"/>
    </row>
    <row r="26" spans="2:20" x14ac:dyDescent="0.25">
      <c r="B26" s="3"/>
      <c r="C26" s="12"/>
      <c r="D26" s="3"/>
      <c r="E26" s="3"/>
      <c r="F26" s="3"/>
      <c r="G26" s="3"/>
      <c r="H26" s="3"/>
      <c r="I26" s="3"/>
      <c r="J26" s="5"/>
      <c r="K26" s="5"/>
      <c r="L26" s="5"/>
      <c r="M26" s="5"/>
      <c r="N26" s="5"/>
      <c r="O26" s="5"/>
      <c r="P26" s="5"/>
    </row>
    <row r="27" spans="2:20" x14ac:dyDescent="0.25">
      <c r="B27" s="3"/>
      <c r="C27" s="12"/>
      <c r="D27" s="3"/>
      <c r="E27" s="3"/>
      <c r="F27" s="3"/>
      <c r="G27" s="3"/>
      <c r="H27" s="3"/>
      <c r="I27" s="3"/>
      <c r="J27" s="5"/>
      <c r="K27" s="5"/>
      <c r="L27" s="5"/>
      <c r="M27" s="5"/>
      <c r="N27" s="5"/>
      <c r="O27" s="5"/>
      <c r="P27" s="5"/>
    </row>
    <row r="28" spans="2:20" x14ac:dyDescent="0.25">
      <c r="B28" s="3"/>
      <c r="C28" s="12"/>
      <c r="D28" s="3"/>
      <c r="E28" s="3"/>
      <c r="F28" s="3"/>
      <c r="G28" s="3"/>
      <c r="H28" s="3"/>
      <c r="I28" s="3"/>
      <c r="J28" s="5"/>
      <c r="K28" s="5"/>
      <c r="L28" s="5"/>
      <c r="M28" s="5"/>
      <c r="N28" s="5"/>
      <c r="O28" s="5"/>
      <c r="P28" s="5"/>
    </row>
    <row r="29" spans="2:20" x14ac:dyDescent="0.25">
      <c r="B29" s="3"/>
      <c r="C29" s="3"/>
      <c r="D29" s="3"/>
      <c r="E29" s="3"/>
      <c r="F29" s="3"/>
      <c r="G29" s="3"/>
      <c r="H29" s="3"/>
      <c r="I29" s="3"/>
      <c r="J29" s="5"/>
      <c r="K29" s="5"/>
      <c r="L29" s="5"/>
      <c r="M29" s="5"/>
      <c r="N29" s="5"/>
      <c r="O29" s="5"/>
      <c r="P29" s="5"/>
    </row>
    <row r="30" spans="2:20" x14ac:dyDescent="0.25">
      <c r="B30" s="3"/>
      <c r="C30" s="12"/>
      <c r="D30" s="3"/>
      <c r="E30" s="3"/>
      <c r="F30" s="3"/>
      <c r="G30" s="3"/>
      <c r="H30" s="3"/>
      <c r="I30" s="3"/>
      <c r="J30" s="5"/>
      <c r="K30" s="5"/>
      <c r="L30" s="5"/>
      <c r="M30" s="5"/>
      <c r="N30" s="5"/>
      <c r="O30" s="5"/>
      <c r="P30" s="5"/>
    </row>
    <row r="31" spans="2:20" x14ac:dyDescent="0.25">
      <c r="B31" s="3"/>
      <c r="C31" s="12"/>
      <c r="D31" s="3"/>
      <c r="E31" s="3"/>
      <c r="F31" s="3"/>
      <c r="G31" s="3"/>
      <c r="H31" s="3"/>
      <c r="I31" s="3"/>
      <c r="J31" s="5"/>
      <c r="K31" s="5"/>
      <c r="L31" s="5"/>
      <c r="M31" s="5"/>
      <c r="N31" s="5"/>
      <c r="O31" s="5"/>
      <c r="P31" s="5"/>
    </row>
    <row r="32" spans="2:20" x14ac:dyDescent="0.25">
      <c r="B32" s="3"/>
      <c r="C32" s="12"/>
      <c r="D32" s="3"/>
      <c r="E32" s="3"/>
      <c r="F32" s="3"/>
      <c r="G32" s="3"/>
      <c r="H32" s="3"/>
      <c r="I32" s="3"/>
      <c r="J32" s="5"/>
      <c r="K32" s="5"/>
      <c r="L32" s="5"/>
      <c r="M32" s="5"/>
      <c r="N32" s="5"/>
      <c r="O32" s="5"/>
      <c r="P32" s="5"/>
    </row>
    <row r="33" spans="2:16" x14ac:dyDescent="0.25">
      <c r="B33" s="3"/>
      <c r="C33" s="12"/>
      <c r="D33" s="3"/>
      <c r="E33" s="3"/>
      <c r="F33" s="3"/>
      <c r="G33" s="3"/>
      <c r="H33" s="3"/>
      <c r="I33" s="3"/>
      <c r="J33" s="5"/>
      <c r="K33" s="5"/>
      <c r="L33" s="5"/>
      <c r="M33" s="5"/>
      <c r="N33" s="5"/>
      <c r="O33" s="5"/>
      <c r="P33" s="5"/>
    </row>
    <row r="34" spans="2:16" x14ac:dyDescent="0.25">
      <c r="B34" s="3"/>
      <c r="C34" s="12"/>
      <c r="D34" s="3"/>
      <c r="E34" s="3"/>
      <c r="F34" s="3"/>
      <c r="G34" s="3"/>
      <c r="H34" s="3"/>
      <c r="I34" s="3"/>
      <c r="J34" s="5"/>
      <c r="K34" s="5"/>
      <c r="L34" s="5"/>
      <c r="M34" s="5"/>
      <c r="N34" s="5"/>
      <c r="O34" s="5"/>
      <c r="P34" s="5"/>
    </row>
    <row r="35" spans="2:16" x14ac:dyDescent="0.25">
      <c r="B35" s="3"/>
      <c r="C35" s="12"/>
      <c r="D35" s="3"/>
      <c r="E35" s="3"/>
      <c r="F35" s="3"/>
      <c r="G35" s="3"/>
      <c r="H35" s="3"/>
      <c r="I35" s="3"/>
      <c r="J35" s="5"/>
      <c r="K35" s="5"/>
      <c r="L35" s="5"/>
      <c r="M35" s="5"/>
      <c r="N35" s="5"/>
      <c r="O35" s="5"/>
      <c r="P35" s="5"/>
    </row>
    <row r="36" spans="2:16" x14ac:dyDescent="0.25">
      <c r="B36" s="3"/>
      <c r="C36" s="12"/>
      <c r="D36" s="3"/>
      <c r="E36" s="3"/>
      <c r="F36" s="3"/>
      <c r="G36" s="3"/>
      <c r="H36" s="3"/>
      <c r="I36" s="3"/>
      <c r="J36" s="5"/>
      <c r="K36" s="5"/>
      <c r="L36" s="5"/>
      <c r="M36" s="5"/>
      <c r="N36" s="5"/>
      <c r="O36" s="5"/>
      <c r="P36" s="5"/>
    </row>
    <row r="37" spans="2:16" x14ac:dyDescent="0.25">
      <c r="B37" s="3"/>
      <c r="C37" s="12"/>
      <c r="D37" s="3"/>
      <c r="E37" s="3"/>
      <c r="F37" s="3"/>
      <c r="G37" s="3"/>
      <c r="H37" s="3"/>
      <c r="I37" s="3"/>
      <c r="J37" s="5"/>
      <c r="K37" s="5"/>
      <c r="L37" s="5"/>
      <c r="M37" s="5"/>
      <c r="N37" s="5"/>
      <c r="O37" s="5"/>
      <c r="P37" s="5"/>
    </row>
    <row r="38" spans="2:16" x14ac:dyDescent="0.25">
      <c r="B38" s="3"/>
      <c r="C38" s="12"/>
      <c r="D38" s="3"/>
      <c r="E38" s="3"/>
      <c r="F38" s="3"/>
      <c r="G38" s="3"/>
      <c r="H38" s="3"/>
      <c r="I38" s="3"/>
      <c r="J38" s="5"/>
      <c r="K38" s="5"/>
      <c r="L38" s="5"/>
      <c r="M38" s="5"/>
      <c r="N38" s="5"/>
      <c r="O38" s="5"/>
      <c r="P38" s="5"/>
    </row>
    <row r="39" spans="2:16" x14ac:dyDescent="0.25">
      <c r="B39" s="3"/>
      <c r="C39" s="12"/>
      <c r="D39" s="3"/>
      <c r="E39" s="3"/>
      <c r="F39" s="3"/>
      <c r="G39" s="3"/>
      <c r="H39" s="3"/>
      <c r="I39" s="3"/>
      <c r="J39" s="5"/>
      <c r="K39" s="5"/>
      <c r="L39" s="5"/>
      <c r="M39" s="5"/>
      <c r="N39" s="5"/>
      <c r="O39" s="5"/>
      <c r="P39" s="5"/>
    </row>
    <row r="40" spans="2:16" x14ac:dyDescent="0.25">
      <c r="B40" s="3"/>
      <c r="C40" s="3"/>
      <c r="D40" s="3"/>
      <c r="E40" s="3"/>
      <c r="F40" s="3"/>
      <c r="G40" s="3"/>
      <c r="H40" s="3"/>
      <c r="I40" s="3"/>
      <c r="J40" s="5"/>
      <c r="K40" s="5"/>
      <c r="L40" s="5"/>
      <c r="M40" s="5"/>
      <c r="N40" s="5"/>
      <c r="O40" s="5"/>
      <c r="P40" s="5"/>
    </row>
    <row r="41" spans="2:16" x14ac:dyDescent="0.25">
      <c r="B41" s="3"/>
      <c r="C41" s="3"/>
      <c r="D41" s="3"/>
      <c r="E41" s="3"/>
      <c r="F41" s="3"/>
      <c r="G41" s="3"/>
      <c r="H41" s="3"/>
      <c r="I41" s="3"/>
      <c r="J41" s="5"/>
      <c r="K41" s="5"/>
      <c r="L41" s="5"/>
      <c r="M41" s="5"/>
      <c r="N41" s="5"/>
      <c r="O41" s="5"/>
      <c r="P41" s="5"/>
    </row>
    <row r="42" spans="2:16" x14ac:dyDescent="0.25">
      <c r="B42" s="3"/>
      <c r="C42" s="12"/>
      <c r="D42" s="3"/>
      <c r="E42" s="3"/>
      <c r="F42" s="3"/>
      <c r="G42" s="3"/>
      <c r="H42" s="3"/>
      <c r="I42" s="3"/>
      <c r="J42" s="5"/>
      <c r="K42" s="5"/>
      <c r="L42" s="5"/>
      <c r="M42" s="5"/>
      <c r="N42" s="5"/>
      <c r="O42" s="5"/>
      <c r="P42" s="5"/>
    </row>
    <row r="43" spans="2:16" x14ac:dyDescent="0.25">
      <c r="B43" s="3"/>
      <c r="C43" s="12"/>
      <c r="D43" s="3"/>
      <c r="E43" s="3"/>
      <c r="F43" s="3"/>
      <c r="G43" s="3"/>
      <c r="H43" s="3"/>
      <c r="I43" s="3"/>
      <c r="J43" s="5"/>
      <c r="K43" s="5"/>
      <c r="L43" s="5"/>
      <c r="M43" s="5"/>
      <c r="N43" s="5"/>
      <c r="O43" s="5"/>
      <c r="P43" s="5"/>
    </row>
    <row r="44" spans="2:16" x14ac:dyDescent="0.25">
      <c r="B44" s="3"/>
      <c r="C44" s="12"/>
      <c r="D44" s="3"/>
      <c r="E44" s="3"/>
      <c r="F44" s="3"/>
      <c r="G44" s="3"/>
      <c r="H44" s="3"/>
      <c r="I44" s="3"/>
      <c r="J44" s="5"/>
      <c r="K44" s="5"/>
      <c r="L44" s="5"/>
      <c r="M44" s="5"/>
      <c r="N44" s="5"/>
      <c r="O44" s="5"/>
      <c r="P44" s="5"/>
    </row>
    <row r="45" spans="2:16" x14ac:dyDescent="0.25">
      <c r="B45" s="3"/>
      <c r="C45" s="12"/>
      <c r="D45" s="3"/>
      <c r="E45" s="3"/>
      <c r="F45" s="3"/>
      <c r="G45" s="3"/>
      <c r="H45" s="3"/>
      <c r="I45" s="3"/>
      <c r="J45" s="5"/>
      <c r="K45" s="5"/>
      <c r="L45" s="5"/>
      <c r="M45" s="5"/>
      <c r="N45" s="5"/>
      <c r="O45" s="5"/>
      <c r="P45" s="5"/>
    </row>
    <row r="46" spans="2:16" x14ac:dyDescent="0.25">
      <c r="B46" s="3"/>
      <c r="C46" s="12"/>
      <c r="D46" s="3"/>
      <c r="E46" s="3"/>
      <c r="F46" s="3"/>
      <c r="G46" s="3"/>
      <c r="H46" s="3"/>
      <c r="I46" s="3"/>
      <c r="J46" s="5"/>
      <c r="K46" s="5"/>
      <c r="L46" s="5"/>
      <c r="M46" s="5"/>
      <c r="N46" s="5"/>
      <c r="O46" s="5"/>
      <c r="P46" s="5"/>
    </row>
    <row r="47" spans="2:16" x14ac:dyDescent="0.25">
      <c r="B47" s="3"/>
      <c r="C47" s="12"/>
      <c r="D47" s="3"/>
      <c r="E47" s="3"/>
      <c r="F47" s="3"/>
      <c r="G47" s="3"/>
      <c r="H47" s="3"/>
      <c r="I47" s="3"/>
      <c r="J47" s="5"/>
      <c r="K47" s="5"/>
      <c r="L47" s="5"/>
      <c r="M47" s="5"/>
      <c r="N47" s="5"/>
      <c r="O47" s="5"/>
      <c r="P47" s="5"/>
    </row>
    <row r="48" spans="2:16" x14ac:dyDescent="0.25">
      <c r="B48" s="3"/>
      <c r="C48" s="12"/>
      <c r="D48" s="3"/>
      <c r="E48" s="3"/>
      <c r="F48" s="3"/>
      <c r="G48" s="3"/>
      <c r="H48" s="3"/>
      <c r="I48" s="3"/>
      <c r="J48" s="5"/>
      <c r="K48" s="5"/>
      <c r="L48" s="5"/>
      <c r="M48" s="5"/>
      <c r="N48" s="5"/>
      <c r="O48" s="5"/>
      <c r="P48" s="5"/>
    </row>
    <row r="49" spans="2:16" x14ac:dyDescent="0.25">
      <c r="B49" s="3"/>
      <c r="C49" s="12"/>
      <c r="D49" s="3"/>
      <c r="E49" s="3"/>
      <c r="F49" s="3"/>
      <c r="G49" s="3"/>
      <c r="H49" s="3"/>
      <c r="I49" s="3"/>
      <c r="J49" s="5"/>
      <c r="K49" s="5"/>
      <c r="L49" s="5"/>
      <c r="M49" s="5"/>
      <c r="N49" s="5"/>
      <c r="O49" s="5"/>
      <c r="P49" s="5"/>
    </row>
    <row r="50" spans="2:16" x14ac:dyDescent="0.25">
      <c r="B50" s="3"/>
      <c r="C50" s="12"/>
      <c r="D50" s="3"/>
      <c r="E50" s="3"/>
      <c r="F50" s="3"/>
      <c r="G50" s="3"/>
      <c r="H50" s="3"/>
      <c r="I50" s="3"/>
      <c r="J50" s="5"/>
      <c r="K50" s="5"/>
      <c r="L50" s="5"/>
      <c r="M50" s="5"/>
      <c r="N50" s="5"/>
      <c r="O50" s="5"/>
      <c r="P50" s="5"/>
    </row>
    <row r="51" spans="2:16" x14ac:dyDescent="0.25">
      <c r="B51" s="3"/>
      <c r="C51" s="12"/>
      <c r="D51" s="3"/>
      <c r="E51" s="3"/>
      <c r="F51" s="3"/>
      <c r="G51" s="3"/>
      <c r="H51" s="3"/>
      <c r="I51" s="3"/>
      <c r="J51" s="5"/>
      <c r="K51" s="5"/>
      <c r="L51" s="5"/>
      <c r="M51" s="5"/>
      <c r="N51" s="5"/>
      <c r="O51" s="5"/>
      <c r="P51" s="5"/>
    </row>
    <row r="52" spans="2:16" x14ac:dyDescent="0.25">
      <c r="B52" s="3"/>
      <c r="C52" s="12"/>
      <c r="D52" s="3"/>
      <c r="E52" s="3"/>
      <c r="F52" s="3"/>
      <c r="G52" s="3"/>
      <c r="H52" s="3"/>
      <c r="I52" s="3"/>
      <c r="J52" s="5"/>
      <c r="K52" s="5"/>
      <c r="L52" s="5"/>
      <c r="M52" s="5"/>
      <c r="N52" s="5"/>
      <c r="O52" s="5"/>
      <c r="P52" s="5"/>
    </row>
    <row r="56" spans="2:16" x14ac:dyDescent="0.25">
      <c r="C56" s="2"/>
    </row>
    <row r="103" spans="4:6" x14ac:dyDescent="0.25">
      <c r="D103" s="118" t="s">
        <v>19</v>
      </c>
      <c r="E103" s="118"/>
      <c r="F103" s="118"/>
    </row>
    <row r="105" spans="4:6" x14ac:dyDescent="0.25">
      <c r="D105" s="2"/>
    </row>
    <row r="106" spans="4:6" x14ac:dyDescent="0.25">
      <c r="D106" s="2"/>
    </row>
    <row r="107" spans="4:6" x14ac:dyDescent="0.25">
      <c r="D107" s="2" t="s">
        <v>20</v>
      </c>
      <c r="E107" s="13" t="s">
        <v>21</v>
      </c>
    </row>
    <row r="108" spans="4:6" x14ac:dyDescent="0.25">
      <c r="D108" s="2" t="s">
        <v>22</v>
      </c>
      <c r="E108" s="13" t="s">
        <v>23</v>
      </c>
    </row>
    <row r="109" spans="4:6" x14ac:dyDescent="0.25">
      <c r="D109" s="2" t="s">
        <v>24</v>
      </c>
      <c r="E109" s="117" t="s">
        <v>25</v>
      </c>
    </row>
    <row r="110" spans="4:6" x14ac:dyDescent="0.25">
      <c r="D110" s="2" t="s">
        <v>10</v>
      </c>
      <c r="E110" t="s">
        <v>26</v>
      </c>
    </row>
    <row r="111" spans="4:6" x14ac:dyDescent="0.25">
      <c r="D111" s="2" t="s">
        <v>27</v>
      </c>
      <c r="E111" s="2" t="s">
        <v>28</v>
      </c>
    </row>
    <row r="112" spans="4:6" x14ac:dyDescent="0.25">
      <c r="D112" s="2" t="s">
        <v>29</v>
      </c>
      <c r="E112" t="s">
        <v>30</v>
      </c>
    </row>
    <row r="113" spans="4:4" x14ac:dyDescent="0.25">
      <c r="D113" s="2" t="s">
        <v>3</v>
      </c>
    </row>
    <row r="114" spans="4:4" x14ac:dyDescent="0.25">
      <c r="D114" s="2"/>
    </row>
  </sheetData>
  <mergeCells count="1">
    <mergeCell ref="I3:N6"/>
  </mergeCells>
  <phoneticPr fontId="17" type="noConversion"/>
  <dataValidations count="2">
    <dataValidation type="list" allowBlank="1" showInputMessage="1" showErrorMessage="1" sqref="D14" xr:uid="{00000000-0002-0000-0000-000000000000}">
      <formula1>$P$5:$P$9</formula1>
    </dataValidation>
    <dataValidation type="list" allowBlank="1" showInputMessage="1" showErrorMessage="1" sqref="G9" xr:uid="{00000000-0002-0000-0000-000001000000}">
      <formula1>$D$107:$D$112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 moveWithCells="1">
                  <from>
                    <xdr:col>10</xdr:col>
                    <xdr:colOff>28575</xdr:colOff>
                    <xdr:row>20</xdr:row>
                    <xdr:rowOff>123825</xdr:rowOff>
                  </from>
                  <to>
                    <xdr:col>12</xdr:col>
                    <xdr:colOff>180975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Tables">
                <anchor moveWithCells="1" sizeWithCells="1">
                  <from>
                    <xdr:col>9</xdr:col>
                    <xdr:colOff>561975</xdr:colOff>
                    <xdr:row>34</xdr:row>
                    <xdr:rowOff>104775</xdr:rowOff>
                  </from>
                  <to>
                    <xdr:col>11</xdr:col>
                    <xdr:colOff>228600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Graphs">
                <anchor moveWithCells="1" sizeWithCells="1">
                  <from>
                    <xdr:col>11</xdr:col>
                    <xdr:colOff>352425</xdr:colOff>
                    <xdr:row>34</xdr:row>
                    <xdr:rowOff>104775</xdr:rowOff>
                  </from>
                  <to>
                    <xdr:col>13</xdr:col>
                    <xdr:colOff>85725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10</xdr:col>
                    <xdr:colOff>104775</xdr:colOff>
                    <xdr:row>21</xdr:row>
                    <xdr:rowOff>76200</xdr:rowOff>
                  </from>
                  <to>
                    <xdr:col>12</xdr:col>
                    <xdr:colOff>9525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10</xdr:col>
                    <xdr:colOff>114300</xdr:colOff>
                    <xdr:row>22</xdr:row>
                    <xdr:rowOff>180975</xdr:rowOff>
                  </from>
                  <to>
                    <xdr:col>12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Button 11">
              <controlPr defaultSize="0" print="0" autoFill="0" autoPict="0" macro="[0]!Populate">
                <anchor moveWithCells="1" sizeWithCells="1">
                  <from>
                    <xdr:col>10</xdr:col>
                    <xdr:colOff>219075</xdr:colOff>
                    <xdr:row>13</xdr:row>
                    <xdr:rowOff>66675</xdr:rowOff>
                  </from>
                  <to>
                    <xdr:col>13</xdr:col>
                    <xdr:colOff>371475</xdr:colOff>
                    <xdr:row>16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5">
    <tabColor theme="7" tint="0.59999389629810485"/>
  </sheetPr>
  <dimension ref="A1:DU356"/>
  <sheetViews>
    <sheetView workbookViewId="0"/>
  </sheetViews>
  <sheetFormatPr defaultRowHeight="15" x14ac:dyDescent="0.25"/>
  <cols>
    <col min="1" max="1" width="6.42578125" bestFit="1" customWidth="1"/>
    <col min="2" max="2" width="13.7109375" bestFit="1" customWidth="1"/>
    <col min="3" max="3" width="10.140625" bestFit="1" customWidth="1"/>
    <col min="4" max="4" width="6.42578125" bestFit="1" customWidth="1"/>
    <col min="5" max="5" width="9.5703125" bestFit="1" customWidth="1"/>
    <col min="6" max="6" width="30" bestFit="1" customWidth="1"/>
    <col min="7" max="7" width="6.140625" bestFit="1" customWidth="1"/>
    <col min="8" max="8" width="25.7109375" bestFit="1" customWidth="1"/>
    <col min="9" max="9" width="25.140625" bestFit="1" customWidth="1"/>
    <col min="10" max="10" width="11.85546875" customWidth="1"/>
    <col min="11" max="122" width="11.85546875" bestFit="1" customWidth="1"/>
    <col min="123" max="123" width="9.85546875" bestFit="1" customWidth="1"/>
    <col min="124" max="125" width="8" bestFit="1" customWidth="1"/>
  </cols>
  <sheetData>
    <row r="1" spans="1:125" x14ac:dyDescent="0.2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  <c r="G1" t="s">
        <v>126</v>
      </c>
      <c r="H1" t="s">
        <v>127</v>
      </c>
      <c r="I1" t="s">
        <v>128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5" x14ac:dyDescent="0.25">
      <c r="A2" t="s">
        <v>129</v>
      </c>
      <c r="B2" t="s">
        <v>130</v>
      </c>
      <c r="C2" t="s">
        <v>131</v>
      </c>
      <c r="D2" t="s">
        <v>132</v>
      </c>
      <c r="E2">
        <v>5</v>
      </c>
      <c r="F2" t="s">
        <v>133</v>
      </c>
      <c r="G2" t="s">
        <v>134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402.49679200000003</v>
      </c>
      <c r="AK2">
        <v>405.12375900000001</v>
      </c>
      <c r="AL2">
        <v>407.83293600000002</v>
      </c>
      <c r="AM2">
        <v>410.62873050000002</v>
      </c>
      <c r="AN2">
        <v>413.51847350000003</v>
      </c>
      <c r="AO2">
        <v>416.49516949999997</v>
      </c>
      <c r="AP2">
        <v>419.54312299999998</v>
      </c>
      <c r="AQ2">
        <v>422.65471300000002</v>
      </c>
      <c r="AR2">
        <v>425.78752850000001</v>
      </c>
      <c r="AS2">
        <v>428.99762650000002</v>
      </c>
      <c r="AT2">
        <v>432.267042</v>
      </c>
      <c r="AU2">
        <v>435.54690449999998</v>
      </c>
      <c r="AV2">
        <v>438.88433149999997</v>
      </c>
      <c r="AW2">
        <v>442.28183849999999</v>
      </c>
      <c r="AX2">
        <v>445.74171899999999</v>
      </c>
      <c r="AY2">
        <v>449.29505599999999</v>
      </c>
      <c r="AZ2">
        <v>452.86659800000001</v>
      </c>
      <c r="BA2">
        <v>456.4480605</v>
      </c>
      <c r="BB2">
        <v>460.08972799999998</v>
      </c>
      <c r="BC2">
        <v>463.74918700000001</v>
      </c>
      <c r="BD2">
        <v>467.48240399999997</v>
      </c>
      <c r="BE2">
        <v>471.24510550000002</v>
      </c>
      <c r="BF2">
        <v>475.05130650000001</v>
      </c>
      <c r="BG2">
        <v>478.902242</v>
      </c>
      <c r="BH2">
        <v>482.79774099999997</v>
      </c>
      <c r="BI2">
        <v>486.7365575</v>
      </c>
      <c r="BJ2">
        <v>490.70495499999998</v>
      </c>
      <c r="BK2">
        <v>494.70639749999998</v>
      </c>
      <c r="BL2">
        <v>498.72065900000001</v>
      </c>
      <c r="BM2">
        <v>502.74095549999998</v>
      </c>
      <c r="BN2">
        <v>506.7925765</v>
      </c>
      <c r="BO2">
        <v>510.88155999999998</v>
      </c>
      <c r="BP2">
        <v>515.03203150000002</v>
      </c>
      <c r="BQ2">
        <v>519.20518849999996</v>
      </c>
      <c r="BR2">
        <v>523.47213699999998</v>
      </c>
      <c r="BS2">
        <v>527.793139</v>
      </c>
      <c r="BT2">
        <v>532.11016749999999</v>
      </c>
      <c r="BU2">
        <v>536.40250749999996</v>
      </c>
      <c r="BV2">
        <v>540.73095550000005</v>
      </c>
      <c r="BW2">
        <v>545.07430350000004</v>
      </c>
      <c r="BX2">
        <v>549.44155650000005</v>
      </c>
      <c r="BY2">
        <v>553.84727550000002</v>
      </c>
      <c r="BZ2">
        <v>558.28801950000002</v>
      </c>
      <c r="CA2">
        <v>562.80187049999995</v>
      </c>
      <c r="CB2">
        <v>567.3433225</v>
      </c>
      <c r="CC2">
        <v>571.90707950000001</v>
      </c>
      <c r="CD2">
        <v>576.49831500000005</v>
      </c>
      <c r="CE2">
        <v>581.11819049999997</v>
      </c>
      <c r="CF2">
        <v>585.76854500000002</v>
      </c>
      <c r="CG2">
        <v>590.45085849999998</v>
      </c>
      <c r="CH2">
        <v>595.166785</v>
      </c>
      <c r="CI2">
        <v>599.91919849999999</v>
      </c>
      <c r="CJ2">
        <v>604.69918250000001</v>
      </c>
      <c r="CK2">
        <v>609.50561700000003</v>
      </c>
      <c r="CL2">
        <v>614.34587499999998</v>
      </c>
      <c r="CM2">
        <v>619.21758750000004</v>
      </c>
      <c r="CN2">
        <v>624.1183125</v>
      </c>
      <c r="CO2">
        <v>629.05063299999995</v>
      </c>
      <c r="CP2">
        <v>633.99000899999999</v>
      </c>
      <c r="CQ2">
        <v>638.92517799999996</v>
      </c>
      <c r="CR2">
        <v>643.8937985</v>
      </c>
      <c r="CS2">
        <v>648.92622800000004</v>
      </c>
      <c r="CT2">
        <v>654.05075999999997</v>
      </c>
      <c r="CU2">
        <v>659.21769600000005</v>
      </c>
      <c r="CV2">
        <v>664.42776200000003</v>
      </c>
      <c r="CW2">
        <v>669.64364399999999</v>
      </c>
      <c r="CX2">
        <v>674.88265049999995</v>
      </c>
      <c r="CY2">
        <v>680.17475850000005</v>
      </c>
      <c r="CZ2">
        <v>685.51678000000004</v>
      </c>
      <c r="DA2">
        <v>690.90860050000003</v>
      </c>
      <c r="DB2">
        <v>696.3497605</v>
      </c>
      <c r="DC2">
        <v>701.84019550000005</v>
      </c>
      <c r="DD2">
        <v>707.38071000000002</v>
      </c>
      <c r="DE2">
        <v>712.97208550000005</v>
      </c>
      <c r="DF2">
        <v>718.66030899999998</v>
      </c>
      <c r="DG2">
        <v>724.41289949999998</v>
      </c>
      <c r="DH2">
        <v>730.23520350000001</v>
      </c>
      <c r="DI2">
        <v>736.12461350000001</v>
      </c>
      <c r="DJ2">
        <v>742.07634350000001</v>
      </c>
      <c r="DK2">
        <v>748.12891850000005</v>
      </c>
      <c r="DL2">
        <v>754.25956050000002</v>
      </c>
      <c r="DM2">
        <v>760.44774749999999</v>
      </c>
      <c r="DN2">
        <v>766.6380355</v>
      </c>
      <c r="DO2">
        <v>772.90312849999998</v>
      </c>
      <c r="DP2">
        <v>779.24917700000003</v>
      </c>
    </row>
    <row r="3" spans="1:125" x14ac:dyDescent="0.25">
      <c r="A3" t="s">
        <v>129</v>
      </c>
      <c r="B3" t="s">
        <v>130</v>
      </c>
      <c r="C3" t="s">
        <v>131</v>
      </c>
      <c r="D3" t="s">
        <v>132</v>
      </c>
      <c r="E3">
        <v>5</v>
      </c>
      <c r="F3" t="s">
        <v>135</v>
      </c>
      <c r="G3" t="s">
        <v>136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0.913613495</v>
      </c>
      <c r="AJ3">
        <v>0.927821907</v>
      </c>
      <c r="AK3">
        <v>0.94154131900000004</v>
      </c>
      <c r="AL3">
        <v>0.95723108300000004</v>
      </c>
      <c r="AM3">
        <v>0.97498658299999996</v>
      </c>
      <c r="AN3">
        <v>0.99412288699999996</v>
      </c>
      <c r="AO3">
        <v>1.018532397</v>
      </c>
      <c r="AP3">
        <v>1.047682966</v>
      </c>
      <c r="AQ3">
        <v>1.0763828280000001</v>
      </c>
      <c r="AR3">
        <v>1.106709779</v>
      </c>
      <c r="AS3" s="116">
        <v>1.1338711029999999</v>
      </c>
      <c r="AT3">
        <v>1.157810593</v>
      </c>
      <c r="AU3">
        <v>1.185909858</v>
      </c>
      <c r="AV3">
        <v>1.2116567789999999</v>
      </c>
      <c r="AW3">
        <v>1.237470407</v>
      </c>
      <c r="AX3">
        <v>1.2659018280000001</v>
      </c>
      <c r="AY3">
        <v>1.2958323279999999</v>
      </c>
      <c r="AZ3">
        <v>1.3240338679999999</v>
      </c>
      <c r="BA3">
        <v>1.3533721030000001</v>
      </c>
      <c r="BB3">
        <v>1.3859816620000001</v>
      </c>
      <c r="BC3">
        <v>1.4211828479999999</v>
      </c>
      <c r="BD3">
        <v>1.4618593479999999</v>
      </c>
      <c r="BE3">
        <v>1.491191328</v>
      </c>
      <c r="BF3">
        <v>1.5135849750000001</v>
      </c>
      <c r="BG3">
        <v>1.542140456</v>
      </c>
      <c r="BH3">
        <v>1.5660770930000001</v>
      </c>
      <c r="BI3">
        <v>1.591152152</v>
      </c>
      <c r="BJ3">
        <v>1.617609936</v>
      </c>
      <c r="BK3">
        <v>1.6426244169999999</v>
      </c>
      <c r="BL3">
        <v>1.6697279169999999</v>
      </c>
      <c r="BM3">
        <v>1.7015009750000001</v>
      </c>
      <c r="BN3">
        <v>1.739155789</v>
      </c>
      <c r="BO3">
        <v>1.7725622889999999</v>
      </c>
      <c r="BP3">
        <v>1.803406799</v>
      </c>
      <c r="BQ3">
        <v>1.830396299</v>
      </c>
      <c r="BR3">
        <v>1.8542783380000001</v>
      </c>
      <c r="BS3">
        <v>1.881468162</v>
      </c>
      <c r="BT3">
        <v>1.9096277109999999</v>
      </c>
      <c r="BU3">
        <v>1.933211172</v>
      </c>
      <c r="BV3">
        <v>1.9614102010000001</v>
      </c>
      <c r="BW3">
        <v>1.9907454069999999</v>
      </c>
      <c r="BX3">
        <v>2.0211685250000002</v>
      </c>
      <c r="BY3">
        <v>2.0505230249999999</v>
      </c>
      <c r="BZ3">
        <v>2.0798010250000001</v>
      </c>
      <c r="CA3">
        <v>2.1074789749999998</v>
      </c>
      <c r="CB3">
        <v>2.1334449750000002</v>
      </c>
      <c r="CC3">
        <v>2.1567295249999998</v>
      </c>
      <c r="CD3">
        <v>2.1808459070000001</v>
      </c>
      <c r="CE3">
        <v>2.2055809069999999</v>
      </c>
      <c r="CF3">
        <v>2.2309461129999999</v>
      </c>
      <c r="CG3">
        <v>2.2572616129999998</v>
      </c>
      <c r="CH3">
        <v>2.2861379359999998</v>
      </c>
      <c r="CI3">
        <v>2.317442926</v>
      </c>
      <c r="CJ3">
        <v>2.3482363679999998</v>
      </c>
      <c r="CK3">
        <v>2.3766002300000002</v>
      </c>
      <c r="CL3">
        <v>2.4033298190000001</v>
      </c>
      <c r="CM3">
        <v>2.4294225250000001</v>
      </c>
      <c r="CN3">
        <v>2.4522415739999999</v>
      </c>
      <c r="CO3">
        <v>2.4778697790000002</v>
      </c>
      <c r="CP3">
        <v>2.5033759070000001</v>
      </c>
      <c r="CQ3" s="116">
        <v>2.5260845540000001</v>
      </c>
      <c r="CR3">
        <v>2.5536659460000002</v>
      </c>
      <c r="CS3">
        <v>2.5823934460000002</v>
      </c>
      <c r="CT3">
        <v>2.6104355250000002</v>
      </c>
      <c r="CU3">
        <v>2.6398745250000002</v>
      </c>
      <c r="CV3">
        <v>2.6695055249999999</v>
      </c>
      <c r="CW3">
        <v>2.6996939260000001</v>
      </c>
      <c r="CX3">
        <v>2.7281019259999999</v>
      </c>
      <c r="CY3">
        <v>2.7555269259999999</v>
      </c>
      <c r="CZ3">
        <v>2.782917426</v>
      </c>
      <c r="DA3">
        <v>2.8093769260000001</v>
      </c>
      <c r="DB3">
        <v>2.8358769260000001</v>
      </c>
      <c r="DC3">
        <v>2.8631154259999998</v>
      </c>
      <c r="DD3">
        <v>2.8907749069999999</v>
      </c>
      <c r="DE3">
        <v>2.9199399069999998</v>
      </c>
      <c r="DF3">
        <v>2.9506284260000002</v>
      </c>
      <c r="DG3">
        <v>2.9817449950000001</v>
      </c>
      <c r="DH3">
        <v>3.013217907</v>
      </c>
      <c r="DI3">
        <v>3.0430839070000002</v>
      </c>
      <c r="DJ3">
        <v>3.0712839070000002</v>
      </c>
      <c r="DK3">
        <v>3.0977312700000001</v>
      </c>
      <c r="DL3">
        <v>3.1235557699999998</v>
      </c>
      <c r="DM3">
        <v>3.1498283580000002</v>
      </c>
      <c r="DN3">
        <v>3.1766902699999999</v>
      </c>
      <c r="DO3">
        <v>3.2044833970000002</v>
      </c>
      <c r="DP3">
        <v>3.2348881230000002</v>
      </c>
    </row>
    <row r="4" spans="1:125" x14ac:dyDescent="0.25">
      <c r="A4" t="s">
        <v>129</v>
      </c>
      <c r="B4" t="s">
        <v>130</v>
      </c>
      <c r="C4" t="s">
        <v>131</v>
      </c>
      <c r="D4" t="s">
        <v>132</v>
      </c>
      <c r="E4">
        <v>17</v>
      </c>
      <c r="F4" t="s">
        <v>133</v>
      </c>
      <c r="G4" t="s">
        <v>134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402.57249919999998</v>
      </c>
      <c r="AK4">
        <v>405.26998980000002</v>
      </c>
      <c r="AL4">
        <v>408.04885589999998</v>
      </c>
      <c r="AM4">
        <v>410.90651109999999</v>
      </c>
      <c r="AN4">
        <v>413.85177859999999</v>
      </c>
      <c r="AO4">
        <v>416.87982749999998</v>
      </c>
      <c r="AP4">
        <v>419.95723040000001</v>
      </c>
      <c r="AQ4">
        <v>423.10688679999998</v>
      </c>
      <c r="AR4">
        <v>426.31912560000001</v>
      </c>
      <c r="AS4">
        <v>429.56407300000001</v>
      </c>
      <c r="AT4">
        <v>432.90993580000003</v>
      </c>
      <c r="AU4">
        <v>436.27405820000001</v>
      </c>
      <c r="AV4">
        <v>439.70918640000002</v>
      </c>
      <c r="AW4">
        <v>443.16477359999999</v>
      </c>
      <c r="AX4" s="116">
        <v>446.7009971</v>
      </c>
      <c r="AY4">
        <v>450.31369189999998</v>
      </c>
      <c r="AZ4">
        <v>453.92969419999997</v>
      </c>
      <c r="BA4">
        <v>457.62987900000002</v>
      </c>
      <c r="BB4">
        <v>461.37353030000003</v>
      </c>
      <c r="BC4">
        <v>465.1431771</v>
      </c>
      <c r="BD4">
        <v>468.95358970000001</v>
      </c>
      <c r="BE4">
        <v>472.82628240000003</v>
      </c>
      <c r="BF4">
        <v>476.76367829999998</v>
      </c>
      <c r="BG4">
        <v>480.63671010000002</v>
      </c>
      <c r="BH4">
        <v>484.63858279999999</v>
      </c>
      <c r="BI4">
        <v>488.70298209999999</v>
      </c>
      <c r="BJ4">
        <v>492.73559310000002</v>
      </c>
      <c r="BK4">
        <v>496.78743120000001</v>
      </c>
      <c r="BL4">
        <v>500.95767849999999</v>
      </c>
      <c r="BM4">
        <v>505.1082887</v>
      </c>
      <c r="BN4">
        <v>509.3568065</v>
      </c>
      <c r="BO4">
        <v>513.64369610000006</v>
      </c>
      <c r="BP4">
        <v>517.97433409999996</v>
      </c>
      <c r="BQ4">
        <v>522.34611129999996</v>
      </c>
      <c r="BR4">
        <v>526.7503729</v>
      </c>
      <c r="BS4">
        <v>531.1506766</v>
      </c>
      <c r="BT4">
        <v>535.55398730000002</v>
      </c>
      <c r="BU4">
        <v>539.97783649999997</v>
      </c>
      <c r="BV4">
        <v>544.42960730000004</v>
      </c>
      <c r="BW4">
        <v>548.90002779999998</v>
      </c>
      <c r="BX4">
        <v>553.42592730000001</v>
      </c>
      <c r="BY4">
        <v>557.98218420000001</v>
      </c>
      <c r="BZ4">
        <v>562.60790350000002</v>
      </c>
      <c r="CA4">
        <v>567.306915</v>
      </c>
      <c r="CB4">
        <v>572.02671599999996</v>
      </c>
      <c r="CC4">
        <v>576.74730290000002</v>
      </c>
      <c r="CD4">
        <v>581.54647499999999</v>
      </c>
      <c r="CE4">
        <v>586.36801119999996</v>
      </c>
      <c r="CF4">
        <v>591.11825759999999</v>
      </c>
      <c r="CG4">
        <v>595.91059499999994</v>
      </c>
      <c r="CH4">
        <v>600.79585770000006</v>
      </c>
      <c r="CI4">
        <v>605.71992820000003</v>
      </c>
      <c r="CJ4">
        <v>610.67010860000005</v>
      </c>
      <c r="CK4">
        <v>615.63817570000003</v>
      </c>
      <c r="CL4">
        <v>620.67954280000004</v>
      </c>
      <c r="CM4">
        <v>625.75793580000004</v>
      </c>
      <c r="CN4">
        <v>630.87088219999998</v>
      </c>
      <c r="CO4">
        <v>636.00560670000004</v>
      </c>
      <c r="CP4">
        <v>641.18106780000005</v>
      </c>
      <c r="CQ4">
        <v>646.41983189999996</v>
      </c>
      <c r="CR4">
        <v>651.63529310000001</v>
      </c>
      <c r="CS4">
        <v>656.87110089999999</v>
      </c>
      <c r="CT4">
        <v>662.14492640000003</v>
      </c>
      <c r="CU4">
        <v>667.49275220000004</v>
      </c>
      <c r="CV4">
        <v>672.90501919999997</v>
      </c>
      <c r="CW4">
        <v>678.33596439999997</v>
      </c>
      <c r="CX4">
        <v>683.82195420000005</v>
      </c>
      <c r="CY4">
        <v>689.36063950000005</v>
      </c>
      <c r="CZ4">
        <v>694.94835460000002</v>
      </c>
      <c r="DA4">
        <v>700.58615329999998</v>
      </c>
      <c r="DB4">
        <v>706.26097140000002</v>
      </c>
      <c r="DC4">
        <v>711.93241009999997</v>
      </c>
      <c r="DD4">
        <v>717.75062590000005</v>
      </c>
      <c r="DE4">
        <v>723.59475569999995</v>
      </c>
      <c r="DF4">
        <v>729.48418790000005</v>
      </c>
      <c r="DG4">
        <v>735.44648710000001</v>
      </c>
      <c r="DH4">
        <v>741.4692364</v>
      </c>
      <c r="DI4">
        <v>747.50846330000002</v>
      </c>
      <c r="DJ4">
        <v>753.62277610000001</v>
      </c>
      <c r="DK4">
        <v>759.86035479999998</v>
      </c>
      <c r="DL4">
        <v>766.17354899999998</v>
      </c>
      <c r="DM4">
        <v>772.52529370000002</v>
      </c>
      <c r="DN4">
        <v>778.90625199999999</v>
      </c>
      <c r="DO4">
        <v>785.35304059999999</v>
      </c>
      <c r="DP4">
        <v>791.89629149999996</v>
      </c>
    </row>
    <row r="5" spans="1:125" x14ac:dyDescent="0.25">
      <c r="A5" t="s">
        <v>129</v>
      </c>
      <c r="B5" t="s">
        <v>130</v>
      </c>
      <c r="C5" t="s">
        <v>131</v>
      </c>
      <c r="D5" t="s">
        <v>132</v>
      </c>
      <c r="E5">
        <v>17</v>
      </c>
      <c r="F5" t="s">
        <v>135</v>
      </c>
      <c r="G5" t="s">
        <v>136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1.0015203319999999</v>
      </c>
      <c r="AJ5">
        <v>1.0121058169999999</v>
      </c>
      <c r="AK5">
        <v>1.028821728</v>
      </c>
      <c r="AL5">
        <v>1.047466834</v>
      </c>
      <c r="AM5">
        <v>1.065796572</v>
      </c>
      <c r="AN5">
        <v>1.0891289479999999</v>
      </c>
      <c r="AO5">
        <v>1.1188307479999999</v>
      </c>
      <c r="AP5">
        <v>1.152693323</v>
      </c>
      <c r="AQ5">
        <v>1.1864386769999999</v>
      </c>
      <c r="AR5">
        <v>1.216521577</v>
      </c>
      <c r="AS5">
        <v>1.249789297</v>
      </c>
      <c r="AT5">
        <v>1.278330148</v>
      </c>
      <c r="AU5">
        <v>1.31077566</v>
      </c>
      <c r="AV5">
        <v>1.343301726</v>
      </c>
      <c r="AW5">
        <v>1.3717188810000001</v>
      </c>
      <c r="AX5">
        <v>1.40090264</v>
      </c>
      <c r="AY5">
        <v>1.4322719850000001</v>
      </c>
      <c r="AZ5" s="116">
        <v>1.4603356320000001</v>
      </c>
      <c r="BA5" s="116">
        <v>1.490889028</v>
      </c>
      <c r="BB5" s="116">
        <v>1.5258135150000001</v>
      </c>
      <c r="BC5" s="116">
        <v>1.5631685749999999</v>
      </c>
      <c r="BD5" s="116">
        <v>1.601228605</v>
      </c>
      <c r="BE5" s="116">
        <v>1.63589224</v>
      </c>
      <c r="BF5" s="116">
        <v>1.6704659129999999</v>
      </c>
      <c r="BG5" s="116">
        <v>1.700865721</v>
      </c>
      <c r="BH5" s="116">
        <v>1.736543554</v>
      </c>
      <c r="BI5" s="116">
        <v>1.7687608560000001</v>
      </c>
      <c r="BJ5" s="116">
        <v>1.7994693850000001</v>
      </c>
      <c r="BK5" s="116">
        <v>1.8309135400000001</v>
      </c>
      <c r="BL5" s="116">
        <v>1.8674088280000001</v>
      </c>
      <c r="BM5" s="116">
        <v>1.9058382169999999</v>
      </c>
      <c r="BN5" s="116">
        <v>1.9432183169999999</v>
      </c>
      <c r="BO5" s="116">
        <v>1.984097926</v>
      </c>
      <c r="BP5" s="116">
        <v>2.0205742889999998</v>
      </c>
      <c r="BQ5" s="116">
        <v>2.0548517890000002</v>
      </c>
      <c r="BR5" s="116">
        <v>2.0843946889999998</v>
      </c>
      <c r="BS5" s="116">
        <v>2.113038489</v>
      </c>
      <c r="BT5" s="116">
        <v>2.1398857740000001</v>
      </c>
      <c r="BU5" s="116">
        <v>2.1660205260000001</v>
      </c>
      <c r="BV5" s="116">
        <v>2.1953326259999999</v>
      </c>
      <c r="BW5" s="116">
        <v>2.2299336620000001</v>
      </c>
      <c r="BX5" s="116">
        <v>2.2634676599999999</v>
      </c>
      <c r="BY5" s="116">
        <v>2.295645677</v>
      </c>
      <c r="BZ5" s="116">
        <v>2.3280477259999999</v>
      </c>
      <c r="CA5" s="116">
        <v>2.36038726</v>
      </c>
      <c r="CB5" s="116">
        <v>2.3896777600000001</v>
      </c>
      <c r="CC5" s="116">
        <v>2.4151124990000001</v>
      </c>
      <c r="CD5" s="116">
        <v>2.443636626</v>
      </c>
      <c r="CE5" s="116">
        <v>2.4710672260000002</v>
      </c>
      <c r="CF5" s="116">
        <v>2.49952665</v>
      </c>
      <c r="CG5" s="116">
        <v>2.5296899169999998</v>
      </c>
      <c r="CH5" s="116">
        <v>2.5649942050000001</v>
      </c>
      <c r="CI5" s="116">
        <v>2.5970973499999999</v>
      </c>
      <c r="CJ5" s="116">
        <v>2.631354317</v>
      </c>
      <c r="CK5" s="116">
        <v>2.664087775</v>
      </c>
      <c r="CL5" s="116">
        <v>2.6943940259999999</v>
      </c>
      <c r="CM5" s="116">
        <v>2.722278626</v>
      </c>
      <c r="CN5" s="116">
        <v>2.7501502499999999</v>
      </c>
      <c r="CO5" s="116">
        <v>2.778940075</v>
      </c>
      <c r="CP5" s="116">
        <v>2.8074083750000001</v>
      </c>
      <c r="CQ5" s="116">
        <v>2.836354375</v>
      </c>
      <c r="CR5" s="116">
        <v>2.8656288089999999</v>
      </c>
      <c r="CS5" s="116">
        <v>2.8961154439999999</v>
      </c>
      <c r="CT5" s="116">
        <v>2.9278230440000002</v>
      </c>
      <c r="CU5" s="116">
        <v>2.9614037440000001</v>
      </c>
      <c r="CV5" s="116">
        <v>2.9949611260000002</v>
      </c>
      <c r="CW5" s="116">
        <v>3.027974044</v>
      </c>
      <c r="CX5" s="116">
        <v>3.059398844</v>
      </c>
      <c r="CY5" s="116">
        <v>3.0886277440000001</v>
      </c>
      <c r="CZ5" s="116">
        <v>3.1181388499999998</v>
      </c>
      <c r="DA5" s="116">
        <v>3.1462916500000002</v>
      </c>
      <c r="DB5" s="116">
        <v>3.17420685</v>
      </c>
      <c r="DC5" s="116">
        <v>3.203367917</v>
      </c>
      <c r="DD5" s="116">
        <v>3.2312020229999998</v>
      </c>
      <c r="DE5" s="116">
        <v>3.2602353229999999</v>
      </c>
      <c r="DF5" s="116">
        <v>3.2961833870000001</v>
      </c>
      <c r="DG5" s="116">
        <v>3.3320382639999999</v>
      </c>
      <c r="DH5" s="116">
        <v>3.3702263769999998</v>
      </c>
      <c r="DI5" s="116">
        <v>3.4033825769999999</v>
      </c>
      <c r="DJ5" s="116">
        <v>3.4334357600000001</v>
      </c>
      <c r="DK5" s="116">
        <v>3.4643697599999999</v>
      </c>
      <c r="DL5" s="116">
        <v>3.4943101599999999</v>
      </c>
      <c r="DM5" s="116">
        <v>3.5230693500000001</v>
      </c>
      <c r="DN5" s="116">
        <v>3.54912494</v>
      </c>
      <c r="DO5" s="116">
        <v>3.5774482399999998</v>
      </c>
      <c r="DP5" s="116">
        <v>3.6101496069999999</v>
      </c>
      <c r="DQ5" s="116"/>
      <c r="DR5" s="116"/>
      <c r="DS5" s="116"/>
      <c r="DT5" s="116"/>
      <c r="DU5" s="116"/>
    </row>
    <row r="6" spans="1:125" x14ac:dyDescent="0.25">
      <c r="A6" t="s">
        <v>129</v>
      </c>
      <c r="B6" t="s">
        <v>130</v>
      </c>
      <c r="C6" t="s">
        <v>131</v>
      </c>
      <c r="D6" t="s">
        <v>132</v>
      </c>
      <c r="E6">
        <v>50</v>
      </c>
      <c r="F6" t="s">
        <v>133</v>
      </c>
      <c r="G6" t="s">
        <v>134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402.72071999999997</v>
      </c>
      <c r="AK6">
        <v>405.54852</v>
      </c>
      <c r="AL6">
        <v>408.46171500000003</v>
      </c>
      <c r="AM6">
        <v>411.451235</v>
      </c>
      <c r="AN6">
        <v>414.52581500000002</v>
      </c>
      <c r="AO6">
        <v>417.68987499999997</v>
      </c>
      <c r="AP6">
        <v>420.93246499999998</v>
      </c>
      <c r="AQ6">
        <v>424.21940000000001</v>
      </c>
      <c r="AR6">
        <v>427.58485000000002</v>
      </c>
      <c r="AS6">
        <v>431.05778500000002</v>
      </c>
      <c r="AT6">
        <v>434.55179500000003</v>
      </c>
      <c r="AU6">
        <v>438.08300500000001</v>
      </c>
      <c r="AV6">
        <v>441.70218999999997</v>
      </c>
      <c r="AW6">
        <v>445.40823999999998</v>
      </c>
      <c r="AX6">
        <v>449.16010499999999</v>
      </c>
      <c r="AY6">
        <v>453.01137</v>
      </c>
      <c r="AZ6">
        <v>456.868495</v>
      </c>
      <c r="BA6">
        <v>460.88053500000001</v>
      </c>
      <c r="BB6">
        <v>464.893595</v>
      </c>
      <c r="BC6">
        <v>468.95273500000002</v>
      </c>
      <c r="BD6">
        <v>473.07832000000002</v>
      </c>
      <c r="BE6">
        <v>477.22906999999998</v>
      </c>
      <c r="BF6">
        <v>481.50742000000002</v>
      </c>
      <c r="BG6">
        <v>485.810675</v>
      </c>
      <c r="BH6">
        <v>490.19072499999999</v>
      </c>
      <c r="BI6">
        <v>494.71839</v>
      </c>
      <c r="BJ6">
        <v>499.21130499999998</v>
      </c>
      <c r="BK6">
        <v>503.79329999999999</v>
      </c>
      <c r="BL6">
        <v>508.32901500000003</v>
      </c>
      <c r="BM6">
        <v>512.93183499999998</v>
      </c>
      <c r="BN6">
        <v>517.60469999999998</v>
      </c>
      <c r="BO6">
        <v>522.27122999999995</v>
      </c>
      <c r="BP6">
        <v>527.03561000000002</v>
      </c>
      <c r="BQ6">
        <v>531.84950500000002</v>
      </c>
      <c r="BR6">
        <v>536.74428999999998</v>
      </c>
      <c r="BS6">
        <v>541.78274499999998</v>
      </c>
      <c r="BT6">
        <v>546.78513999999996</v>
      </c>
      <c r="BU6">
        <v>551.77369499999998</v>
      </c>
      <c r="BV6">
        <v>556.88846999999998</v>
      </c>
      <c r="BW6">
        <v>561.99139500000001</v>
      </c>
      <c r="BX6">
        <v>567.07389499999999</v>
      </c>
      <c r="BY6">
        <v>572.16963499999997</v>
      </c>
      <c r="BZ6">
        <v>577.38045999999997</v>
      </c>
      <c r="CA6">
        <v>582.52974500000005</v>
      </c>
      <c r="CB6">
        <v>587.75643000000002</v>
      </c>
      <c r="CC6">
        <v>593.09259499999996</v>
      </c>
      <c r="CD6">
        <v>598.47470999999996</v>
      </c>
      <c r="CE6">
        <v>603.92005500000005</v>
      </c>
      <c r="CF6">
        <v>609.39130999999998</v>
      </c>
      <c r="CG6">
        <v>614.89126999999996</v>
      </c>
      <c r="CH6">
        <v>620.52588500000002</v>
      </c>
      <c r="CI6">
        <v>626.12774000000002</v>
      </c>
      <c r="CJ6">
        <v>631.79548</v>
      </c>
      <c r="CK6">
        <v>637.38174500000002</v>
      </c>
      <c r="CL6">
        <v>643.08511999999996</v>
      </c>
      <c r="CM6">
        <v>648.74057000000005</v>
      </c>
      <c r="CN6">
        <v>654.59972500000003</v>
      </c>
      <c r="CO6">
        <v>660.45609999999999</v>
      </c>
      <c r="CP6">
        <v>666.34067000000005</v>
      </c>
      <c r="CQ6">
        <v>672.24267999999995</v>
      </c>
      <c r="CR6">
        <v>678.30978000000005</v>
      </c>
      <c r="CS6">
        <v>684.28426999999999</v>
      </c>
      <c r="CT6">
        <v>690.25552000000005</v>
      </c>
      <c r="CU6">
        <v>696.34470999999996</v>
      </c>
      <c r="CV6">
        <v>702.47878000000003</v>
      </c>
      <c r="CW6">
        <v>708.68077000000005</v>
      </c>
      <c r="CX6">
        <v>714.81517499999995</v>
      </c>
      <c r="CY6">
        <v>721.09303499999999</v>
      </c>
      <c r="CZ6">
        <v>727.50389500000006</v>
      </c>
      <c r="DA6">
        <v>733.802055</v>
      </c>
      <c r="DB6">
        <v>740.43540499999995</v>
      </c>
      <c r="DC6">
        <v>747.26902500000006</v>
      </c>
      <c r="DD6">
        <v>753.94583</v>
      </c>
      <c r="DE6">
        <v>760.68338000000006</v>
      </c>
      <c r="DF6">
        <v>767.48321499999997</v>
      </c>
      <c r="DG6">
        <v>774.27077499999996</v>
      </c>
      <c r="DH6">
        <v>781.10440000000006</v>
      </c>
      <c r="DI6">
        <v>788.01518499999997</v>
      </c>
      <c r="DJ6">
        <v>794.84942999999998</v>
      </c>
      <c r="DK6">
        <v>801.79325500000004</v>
      </c>
      <c r="DL6">
        <v>808.79540999999995</v>
      </c>
      <c r="DM6">
        <v>816.02400999999998</v>
      </c>
      <c r="DN6">
        <v>823.43510500000002</v>
      </c>
      <c r="DO6">
        <v>830.84217000000001</v>
      </c>
      <c r="DP6">
        <v>838.31201499999997</v>
      </c>
    </row>
    <row r="7" spans="1:125" x14ac:dyDescent="0.25">
      <c r="A7" t="s">
        <v>129</v>
      </c>
      <c r="B7" t="s">
        <v>130</v>
      </c>
      <c r="C7" t="s">
        <v>131</v>
      </c>
      <c r="D7" t="s">
        <v>132</v>
      </c>
      <c r="E7">
        <v>50</v>
      </c>
      <c r="F7" t="s">
        <v>135</v>
      </c>
      <c r="G7" t="s">
        <v>136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1.1153566130000001</v>
      </c>
      <c r="AJ7">
        <v>1.1305858280000001</v>
      </c>
      <c r="AK7">
        <v>1.1499395539999999</v>
      </c>
      <c r="AL7">
        <v>1.169091417</v>
      </c>
      <c r="AM7">
        <v>1.19150475</v>
      </c>
      <c r="AN7">
        <v>1.2183734749999999</v>
      </c>
      <c r="AO7">
        <v>1.2531030830000001</v>
      </c>
      <c r="AP7">
        <v>1.292293181</v>
      </c>
      <c r="AQ7">
        <v>1.336305828</v>
      </c>
      <c r="AR7">
        <v>1.3750415149999999</v>
      </c>
      <c r="AS7">
        <v>1.410985436</v>
      </c>
      <c r="AT7">
        <v>1.446327887</v>
      </c>
      <c r="AU7" s="116">
        <v>1.481101123</v>
      </c>
      <c r="AV7" s="116">
        <v>1.5189045539999999</v>
      </c>
      <c r="AW7" s="116">
        <v>1.555842103</v>
      </c>
      <c r="AX7" s="116">
        <v>1.5939998479999999</v>
      </c>
      <c r="AY7" s="116">
        <v>1.630054946</v>
      </c>
      <c r="AZ7" s="116">
        <v>1.667271025</v>
      </c>
      <c r="BA7" s="116">
        <v>1.712173181</v>
      </c>
      <c r="BB7" s="116">
        <v>1.7581334749999999</v>
      </c>
      <c r="BC7" s="116">
        <v>1.8032599460000001</v>
      </c>
      <c r="BD7" s="116">
        <v>1.8466796519999999</v>
      </c>
      <c r="BE7" s="116">
        <v>1.8887224949999999</v>
      </c>
      <c r="BF7" s="116">
        <v>1.932029652</v>
      </c>
      <c r="BG7" s="116">
        <v>1.971431809</v>
      </c>
      <c r="BH7" s="116">
        <v>2.007971221</v>
      </c>
      <c r="BI7" s="116">
        <v>2.0457450439999998</v>
      </c>
      <c r="BJ7" s="116">
        <v>2.0835124949999999</v>
      </c>
      <c r="BK7" s="116">
        <v>2.1243774950000001</v>
      </c>
      <c r="BL7" s="116">
        <v>2.1655699460000002</v>
      </c>
      <c r="BM7" s="116">
        <v>2.2077180830000001</v>
      </c>
      <c r="BN7" s="116">
        <v>2.248928083</v>
      </c>
      <c r="BO7" s="116">
        <v>2.2905030829999999</v>
      </c>
      <c r="BP7" s="116">
        <v>2.334466221</v>
      </c>
      <c r="BQ7" s="116">
        <v>2.3758823969999998</v>
      </c>
      <c r="BR7" s="116">
        <v>2.4136644559999998</v>
      </c>
      <c r="BS7" s="116">
        <v>2.4487494559999998</v>
      </c>
      <c r="BT7" s="116">
        <v>2.4828573970000001</v>
      </c>
      <c r="BU7" s="116">
        <v>2.516142887</v>
      </c>
      <c r="BV7" s="116">
        <v>2.5530341619999999</v>
      </c>
      <c r="BW7" s="116">
        <v>2.5930085740000002</v>
      </c>
      <c r="BX7" s="116">
        <v>2.6349574950000001</v>
      </c>
      <c r="BY7" s="116">
        <v>2.6756922990000001</v>
      </c>
      <c r="BZ7" s="116">
        <v>2.7149073970000002</v>
      </c>
      <c r="CA7" s="116">
        <v>2.7533561230000001</v>
      </c>
      <c r="CB7" s="116">
        <v>2.788310632</v>
      </c>
      <c r="CC7" s="116">
        <v>2.8209521030000002</v>
      </c>
      <c r="CD7" s="116">
        <v>2.855398181</v>
      </c>
      <c r="CE7" s="116">
        <v>2.891756123</v>
      </c>
      <c r="CF7" s="116">
        <v>2.9293081810000001</v>
      </c>
      <c r="CG7" s="116">
        <v>2.965027005</v>
      </c>
      <c r="CH7" s="116">
        <v>3.0012684749999998</v>
      </c>
      <c r="CI7" s="116">
        <v>3.043023475</v>
      </c>
      <c r="CJ7" s="116">
        <v>3.0827853379999999</v>
      </c>
      <c r="CK7" s="116">
        <v>3.1200403379999999</v>
      </c>
      <c r="CL7" s="116">
        <v>3.1570892599999998</v>
      </c>
      <c r="CM7" s="116">
        <v>3.1951105339999999</v>
      </c>
      <c r="CN7" s="116">
        <v>3.2361866130000001</v>
      </c>
      <c r="CO7" s="116">
        <v>3.2682673969999998</v>
      </c>
      <c r="CP7" s="116">
        <v>3.3043338680000001</v>
      </c>
      <c r="CQ7">
        <v>3.340821123</v>
      </c>
      <c r="CR7">
        <v>3.379661123</v>
      </c>
      <c r="CS7">
        <v>3.4189556319999999</v>
      </c>
      <c r="CT7">
        <v>3.460020632</v>
      </c>
      <c r="CU7">
        <v>3.502425632</v>
      </c>
      <c r="CV7">
        <v>3.5451556320000002</v>
      </c>
      <c r="CW7">
        <v>3.585753966</v>
      </c>
      <c r="CX7">
        <v>3.6247639660000002</v>
      </c>
      <c r="CY7" s="116">
        <v>3.6621339659999999</v>
      </c>
      <c r="CZ7" s="116">
        <v>3.6990039659999998</v>
      </c>
      <c r="DA7" s="116">
        <v>3.7345289660000001</v>
      </c>
      <c r="DB7" s="116">
        <v>3.7697489659999999</v>
      </c>
      <c r="DC7" s="116">
        <v>3.8074130830000001</v>
      </c>
      <c r="DD7" s="116">
        <v>3.8477680830000001</v>
      </c>
      <c r="DE7" s="116">
        <v>3.8886883769999998</v>
      </c>
      <c r="DF7" s="116">
        <v>3.9347525929999998</v>
      </c>
      <c r="DG7" s="116">
        <v>3.982377397</v>
      </c>
      <c r="DH7" s="116">
        <v>4.0299399459999998</v>
      </c>
      <c r="DI7" s="116">
        <v>4.0706214169999999</v>
      </c>
      <c r="DJ7" s="116">
        <v>4.1075364170000004</v>
      </c>
      <c r="DK7" s="116">
        <v>4.1431107300000001</v>
      </c>
      <c r="DL7" s="116">
        <v>4.1812257300000004</v>
      </c>
      <c r="DM7" s="116">
        <v>4.2189980829999998</v>
      </c>
      <c r="DN7" s="116">
        <v>4.2571680829999998</v>
      </c>
      <c r="DO7" s="116">
        <v>4.2964848480000004</v>
      </c>
      <c r="DP7" s="116">
        <v>4.3395398480000003</v>
      </c>
    </row>
    <row r="8" spans="1:125" x14ac:dyDescent="0.25">
      <c r="A8" t="s">
        <v>129</v>
      </c>
      <c r="B8" t="s">
        <v>130</v>
      </c>
      <c r="C8" t="s">
        <v>131</v>
      </c>
      <c r="D8" t="s">
        <v>132</v>
      </c>
      <c r="E8">
        <v>83</v>
      </c>
      <c r="F8" t="s">
        <v>133</v>
      </c>
      <c r="G8" t="s">
        <v>134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402.92042500000002</v>
      </c>
      <c r="AK8">
        <v>405.94771279999998</v>
      </c>
      <c r="AL8">
        <v>409.06795890000001</v>
      </c>
      <c r="AM8">
        <v>412.27545099999998</v>
      </c>
      <c r="AN8">
        <v>415.5612868</v>
      </c>
      <c r="AO8">
        <v>418.92499770000001</v>
      </c>
      <c r="AP8">
        <v>422.35510119999998</v>
      </c>
      <c r="AQ8">
        <v>425.83912149999998</v>
      </c>
      <c r="AR8">
        <v>429.41477680000003</v>
      </c>
      <c r="AS8">
        <v>433.03629369999999</v>
      </c>
      <c r="AT8">
        <v>436.77940489999997</v>
      </c>
      <c r="AU8">
        <v>440.57934330000001</v>
      </c>
      <c r="AV8">
        <v>444.44794510000003</v>
      </c>
      <c r="AW8">
        <v>448.39421399999998</v>
      </c>
      <c r="AX8">
        <v>452.43464749999998</v>
      </c>
      <c r="AY8">
        <v>456.52842179999999</v>
      </c>
      <c r="AZ8">
        <v>460.70951059999999</v>
      </c>
      <c r="BA8">
        <v>464.98833400000001</v>
      </c>
      <c r="BB8">
        <v>469.25637490000003</v>
      </c>
      <c r="BC8">
        <v>473.61389980000001</v>
      </c>
      <c r="BD8">
        <v>478.02104420000001</v>
      </c>
      <c r="BE8">
        <v>482.55302949999998</v>
      </c>
      <c r="BF8">
        <v>487.261619</v>
      </c>
      <c r="BG8">
        <v>491.86074389999999</v>
      </c>
      <c r="BH8">
        <v>496.64898979999998</v>
      </c>
      <c r="BI8">
        <v>501.64460170000001</v>
      </c>
      <c r="BJ8">
        <v>506.5990352</v>
      </c>
      <c r="BK8">
        <v>511.47110359999999</v>
      </c>
      <c r="BL8">
        <v>516.34101039999996</v>
      </c>
      <c r="BM8">
        <v>521.44498290000001</v>
      </c>
      <c r="BN8">
        <v>526.60037599999998</v>
      </c>
      <c r="BO8">
        <v>531.83804620000001</v>
      </c>
      <c r="BP8">
        <v>537.14275769999995</v>
      </c>
      <c r="BQ8">
        <v>542.55334989999994</v>
      </c>
      <c r="BR8">
        <v>547.97592250000002</v>
      </c>
      <c r="BS8">
        <v>553.53346729999998</v>
      </c>
      <c r="BT8">
        <v>559.03419499999995</v>
      </c>
      <c r="BU8">
        <v>564.60054300000002</v>
      </c>
      <c r="BV8">
        <v>570.20423289999997</v>
      </c>
      <c r="BW8">
        <v>575.84112100000004</v>
      </c>
      <c r="BX8">
        <v>581.56066769999995</v>
      </c>
      <c r="BY8">
        <v>587.35808610000004</v>
      </c>
      <c r="BZ8">
        <v>593.11759989999996</v>
      </c>
      <c r="CA8">
        <v>598.90562969999996</v>
      </c>
      <c r="CB8">
        <v>604.76836890000004</v>
      </c>
      <c r="CC8">
        <v>610.67920260000005</v>
      </c>
      <c r="CD8">
        <v>616.65230789999998</v>
      </c>
      <c r="CE8">
        <v>622.66538019999996</v>
      </c>
      <c r="CF8">
        <v>628.71862920000001</v>
      </c>
      <c r="CG8">
        <v>634.84276950000003</v>
      </c>
      <c r="CH8">
        <v>641.05496019999998</v>
      </c>
      <c r="CI8">
        <v>647.36413189999996</v>
      </c>
      <c r="CJ8">
        <v>653.73631660000001</v>
      </c>
      <c r="CK8">
        <v>660.24979159999998</v>
      </c>
      <c r="CL8">
        <v>666.6535748</v>
      </c>
      <c r="CM8">
        <v>673.17693589999999</v>
      </c>
      <c r="CN8">
        <v>679.7150461</v>
      </c>
      <c r="CO8">
        <v>686.08024330000001</v>
      </c>
      <c r="CP8">
        <v>692.69586990000005</v>
      </c>
      <c r="CQ8">
        <v>699.41528210000001</v>
      </c>
      <c r="CR8">
        <v>706.26340540000001</v>
      </c>
      <c r="CS8">
        <v>712.85559980000005</v>
      </c>
      <c r="CT8">
        <v>719.40665369999999</v>
      </c>
      <c r="CU8">
        <v>726.27147769999999</v>
      </c>
      <c r="CV8">
        <v>733.18646420000005</v>
      </c>
      <c r="CW8">
        <v>740.19235679999997</v>
      </c>
      <c r="CX8">
        <v>747.32351979999999</v>
      </c>
      <c r="CY8">
        <v>754.52018520000001</v>
      </c>
      <c r="CZ8">
        <v>761.82312460000003</v>
      </c>
      <c r="DA8">
        <v>769.11342160000004</v>
      </c>
      <c r="DB8">
        <v>776.54903660000002</v>
      </c>
      <c r="DC8">
        <v>784.00831689999995</v>
      </c>
      <c r="DD8">
        <v>791.44847870000001</v>
      </c>
      <c r="DE8">
        <v>799.11400130000004</v>
      </c>
      <c r="DF8">
        <v>806.57636779999996</v>
      </c>
      <c r="DG8">
        <v>814.18709699999999</v>
      </c>
      <c r="DH8">
        <v>822.19634499999995</v>
      </c>
      <c r="DI8">
        <v>829.99352109999995</v>
      </c>
      <c r="DJ8">
        <v>837.98086479999995</v>
      </c>
      <c r="DK8">
        <v>845.92804569999998</v>
      </c>
      <c r="DL8">
        <v>853.82770689999995</v>
      </c>
      <c r="DM8">
        <v>862.05415200000004</v>
      </c>
      <c r="DN8">
        <v>870.24345410000001</v>
      </c>
      <c r="DO8">
        <v>878.09547369999996</v>
      </c>
      <c r="DP8">
        <v>886.21279779999998</v>
      </c>
    </row>
    <row r="9" spans="1:125" x14ac:dyDescent="0.25">
      <c r="A9" t="s">
        <v>129</v>
      </c>
      <c r="B9" t="s">
        <v>130</v>
      </c>
      <c r="C9" t="s">
        <v>131</v>
      </c>
      <c r="D9" t="s">
        <v>132</v>
      </c>
      <c r="E9">
        <v>83</v>
      </c>
      <c r="F9" t="s">
        <v>135</v>
      </c>
      <c r="G9" t="s">
        <v>136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1.2161785190000001</v>
      </c>
      <c r="AJ9">
        <v>1.23658695</v>
      </c>
      <c r="AK9">
        <v>1.2587825070000001</v>
      </c>
      <c r="AL9">
        <v>1.284802083</v>
      </c>
      <c r="AM9">
        <v>1.3104036720000001</v>
      </c>
      <c r="AN9">
        <v>1.339886213</v>
      </c>
      <c r="AO9">
        <v>1.381743838</v>
      </c>
      <c r="AP9">
        <v>1.429235756</v>
      </c>
      <c r="AQ9">
        <v>1.4798457300000001</v>
      </c>
      <c r="AR9">
        <v>1.52989123</v>
      </c>
      <c r="AS9">
        <v>1.5743968230000001</v>
      </c>
      <c r="AT9">
        <v>1.618879789</v>
      </c>
      <c r="AU9">
        <v>1.657241374</v>
      </c>
      <c r="AV9">
        <v>1.7002681070000001</v>
      </c>
      <c r="AW9">
        <v>1.7447436110000001</v>
      </c>
      <c r="AX9">
        <v>1.788818287</v>
      </c>
      <c r="AY9">
        <v>1.840460862</v>
      </c>
      <c r="AZ9">
        <v>1.887503862</v>
      </c>
      <c r="BA9">
        <v>1.93744355</v>
      </c>
      <c r="BB9">
        <v>1.9883250210000001</v>
      </c>
      <c r="BC9">
        <v>2.0395417500000002</v>
      </c>
      <c r="BD9">
        <v>2.0982071050000002</v>
      </c>
      <c r="BE9">
        <v>2.1495540480000002</v>
      </c>
      <c r="BF9">
        <v>2.206929513</v>
      </c>
      <c r="BG9">
        <v>2.2587415829999999</v>
      </c>
      <c r="BH9">
        <v>2.3083091969999998</v>
      </c>
      <c r="BI9">
        <v>2.354131958</v>
      </c>
      <c r="BJ9">
        <v>2.4003940969999999</v>
      </c>
      <c r="BK9">
        <v>2.4525560849999999</v>
      </c>
      <c r="BL9">
        <v>2.506036709</v>
      </c>
      <c r="BM9">
        <v>2.5593463459999999</v>
      </c>
      <c r="BN9">
        <v>2.618465966</v>
      </c>
      <c r="BO9">
        <v>2.6765690229999999</v>
      </c>
      <c r="BP9">
        <v>2.7312059359999998</v>
      </c>
      <c r="BQ9">
        <v>2.77702297</v>
      </c>
      <c r="BR9">
        <v>2.8193108229999999</v>
      </c>
      <c r="BS9">
        <v>2.8603319229999999</v>
      </c>
      <c r="BT9">
        <v>2.9011550750000001</v>
      </c>
      <c r="BU9">
        <v>2.9463880750000002</v>
      </c>
      <c r="BV9">
        <v>2.9931013420000001</v>
      </c>
      <c r="BW9">
        <v>3.0403425720000001</v>
      </c>
      <c r="BX9">
        <v>3.090795672</v>
      </c>
      <c r="BY9">
        <v>3.1413654719999999</v>
      </c>
      <c r="BZ9">
        <v>3.1906968500000001</v>
      </c>
      <c r="CA9">
        <v>3.2416923089999998</v>
      </c>
      <c r="CB9">
        <v>3.2924010049999999</v>
      </c>
      <c r="CC9">
        <v>3.334805142</v>
      </c>
      <c r="CD9">
        <v>3.3790030419999999</v>
      </c>
      <c r="CE9">
        <v>3.4224940419999998</v>
      </c>
      <c r="CF9">
        <v>3.469228609</v>
      </c>
      <c r="CG9">
        <v>3.5152492089999998</v>
      </c>
      <c r="CH9">
        <v>3.5624540420000002</v>
      </c>
      <c r="CI9">
        <v>3.6151335069999999</v>
      </c>
      <c r="CJ9">
        <v>3.6684818849999998</v>
      </c>
      <c r="CK9">
        <v>3.7213749850000002</v>
      </c>
      <c r="CL9">
        <v>3.7679337030000002</v>
      </c>
      <c r="CM9">
        <v>3.8082974030000001</v>
      </c>
      <c r="CN9">
        <v>3.847989203</v>
      </c>
      <c r="CO9">
        <v>3.8910071089999998</v>
      </c>
      <c r="CP9">
        <v>3.9348576749999999</v>
      </c>
      <c r="CQ9">
        <v>3.9802787909999999</v>
      </c>
      <c r="CR9" s="116">
        <v>4.0264569640000003</v>
      </c>
      <c r="CS9">
        <v>4.0684218830000001</v>
      </c>
      <c r="CT9">
        <v>4.1169882419999997</v>
      </c>
      <c r="CU9">
        <v>4.1678075420000003</v>
      </c>
      <c r="CV9">
        <v>4.2181604479999999</v>
      </c>
      <c r="CW9">
        <v>4.2707474479999998</v>
      </c>
      <c r="CX9">
        <v>4.3217521479999998</v>
      </c>
      <c r="CY9">
        <v>4.37287655</v>
      </c>
      <c r="CZ9">
        <v>4.4247602620000004</v>
      </c>
      <c r="DA9">
        <v>4.4796464619999998</v>
      </c>
      <c r="DB9">
        <v>4.5254713420000003</v>
      </c>
      <c r="DC9">
        <v>4.5700060169999999</v>
      </c>
      <c r="DD9">
        <v>4.6182264279999998</v>
      </c>
      <c r="DE9">
        <v>4.6647180170000002</v>
      </c>
      <c r="DF9">
        <v>4.7177109169999998</v>
      </c>
      <c r="DG9">
        <v>4.7720590830000003</v>
      </c>
      <c r="DH9">
        <v>4.827786583</v>
      </c>
      <c r="DI9">
        <v>4.8795457830000002</v>
      </c>
      <c r="DJ9">
        <v>4.9259062829999998</v>
      </c>
      <c r="DK9">
        <v>4.9752121499999999</v>
      </c>
      <c r="DL9">
        <v>5.0186647830000002</v>
      </c>
      <c r="DM9">
        <v>5.0618588830000002</v>
      </c>
      <c r="DN9">
        <v>5.1058737829999998</v>
      </c>
      <c r="DO9">
        <v>5.1522357830000001</v>
      </c>
      <c r="DP9">
        <v>5.2021909830000004</v>
      </c>
    </row>
    <row r="10" spans="1:125" x14ac:dyDescent="0.25">
      <c r="A10" t="s">
        <v>129</v>
      </c>
      <c r="B10" t="s">
        <v>130</v>
      </c>
      <c r="C10" t="s">
        <v>131</v>
      </c>
      <c r="D10" t="s">
        <v>132</v>
      </c>
      <c r="E10">
        <v>95</v>
      </c>
      <c r="F10" t="s">
        <v>133</v>
      </c>
      <c r="G10" t="s">
        <v>134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403.07559099999997</v>
      </c>
      <c r="AK10">
        <v>406.23773399999999</v>
      </c>
      <c r="AL10">
        <v>409.47539949999998</v>
      </c>
      <c r="AM10">
        <v>412.77100000000002</v>
      </c>
      <c r="AN10">
        <v>416.16337449999997</v>
      </c>
      <c r="AO10">
        <v>419.67321049999998</v>
      </c>
      <c r="AP10">
        <v>423.24290999999999</v>
      </c>
      <c r="AQ10">
        <v>426.86756550000001</v>
      </c>
      <c r="AR10">
        <v>430.62819300000001</v>
      </c>
      <c r="AS10">
        <v>434.48091799999997</v>
      </c>
      <c r="AT10">
        <v>438.41414099999997</v>
      </c>
      <c r="AU10">
        <v>442.4001705</v>
      </c>
      <c r="AV10">
        <v>446.5010565</v>
      </c>
      <c r="AW10">
        <v>450.67409249999997</v>
      </c>
      <c r="AX10">
        <v>454.97441450000002</v>
      </c>
      <c r="AY10">
        <v>459.35042600000003</v>
      </c>
      <c r="AZ10">
        <v>463.71802600000001</v>
      </c>
      <c r="BA10">
        <v>468.258848</v>
      </c>
      <c r="BB10">
        <v>472.82877400000001</v>
      </c>
      <c r="BC10">
        <v>477.30508750000001</v>
      </c>
      <c r="BD10">
        <v>481.93417299999999</v>
      </c>
      <c r="BE10">
        <v>486.930857</v>
      </c>
      <c r="BF10">
        <v>491.8714425</v>
      </c>
      <c r="BG10">
        <v>496.80268899999999</v>
      </c>
      <c r="BH10">
        <v>501.86809049999999</v>
      </c>
      <c r="BI10">
        <v>507.17069300000003</v>
      </c>
      <c r="BJ10">
        <v>512.348793</v>
      </c>
      <c r="BK10">
        <v>517.61689950000005</v>
      </c>
      <c r="BL10">
        <v>523.22528199999999</v>
      </c>
      <c r="BM10">
        <v>528.59419800000001</v>
      </c>
      <c r="BN10">
        <v>534.19739900000002</v>
      </c>
      <c r="BO10">
        <v>539.93659049999997</v>
      </c>
      <c r="BP10">
        <v>545.37118750000002</v>
      </c>
      <c r="BQ10">
        <v>551.07035550000001</v>
      </c>
      <c r="BR10">
        <v>557.10446449999995</v>
      </c>
      <c r="BS10">
        <v>563.11718499999995</v>
      </c>
      <c r="BT10">
        <v>569.37130749999994</v>
      </c>
      <c r="BU10">
        <v>575.39534500000002</v>
      </c>
      <c r="BV10">
        <v>581.68343600000003</v>
      </c>
      <c r="BW10">
        <v>588.0390635</v>
      </c>
      <c r="BX10">
        <v>594.45554100000004</v>
      </c>
      <c r="BY10">
        <v>600.95713850000004</v>
      </c>
      <c r="BZ10">
        <v>607.4696725</v>
      </c>
      <c r="CA10">
        <v>614.04242999999997</v>
      </c>
      <c r="CB10">
        <v>620.67021499999998</v>
      </c>
      <c r="CC10">
        <v>627.00819349999995</v>
      </c>
      <c r="CD10">
        <v>633.27242149999995</v>
      </c>
      <c r="CE10">
        <v>639.54415600000004</v>
      </c>
      <c r="CF10">
        <v>645.84435150000002</v>
      </c>
      <c r="CG10">
        <v>652.17712949999998</v>
      </c>
      <c r="CH10">
        <v>658.54767700000002</v>
      </c>
      <c r="CI10">
        <v>664.96653800000001</v>
      </c>
      <c r="CJ10">
        <v>671.44044199999996</v>
      </c>
      <c r="CK10">
        <v>678.24816550000003</v>
      </c>
      <c r="CL10">
        <v>685.198441</v>
      </c>
      <c r="CM10">
        <v>692.29135299999996</v>
      </c>
      <c r="CN10">
        <v>699.41524449999997</v>
      </c>
      <c r="CO10">
        <v>706.27469350000001</v>
      </c>
      <c r="CP10">
        <v>713.36588949999998</v>
      </c>
      <c r="CQ10">
        <v>721.05087249999997</v>
      </c>
      <c r="CR10">
        <v>728.36405850000006</v>
      </c>
      <c r="CS10">
        <v>735.71704299999999</v>
      </c>
      <c r="CT10">
        <v>743.11388750000003</v>
      </c>
      <c r="CU10">
        <v>750.56847649999997</v>
      </c>
      <c r="CV10">
        <v>758.18655000000001</v>
      </c>
      <c r="CW10">
        <v>765.84853750000002</v>
      </c>
      <c r="CX10">
        <v>773.58700899999997</v>
      </c>
      <c r="CY10">
        <v>781.39810199999999</v>
      </c>
      <c r="CZ10">
        <v>789.27729499999998</v>
      </c>
      <c r="DA10">
        <v>797.22375799999998</v>
      </c>
      <c r="DB10">
        <v>805.23423449999996</v>
      </c>
      <c r="DC10">
        <v>813.30867599999999</v>
      </c>
      <c r="DD10">
        <v>821.45110550000004</v>
      </c>
      <c r="DE10">
        <v>829.66472199999998</v>
      </c>
      <c r="DF10">
        <v>837.95518500000003</v>
      </c>
      <c r="DG10">
        <v>846.32855500000005</v>
      </c>
      <c r="DH10">
        <v>854.80002950000005</v>
      </c>
      <c r="DI10">
        <v>863.36690050000004</v>
      </c>
      <c r="DJ10">
        <v>872.01700149999999</v>
      </c>
      <c r="DK10">
        <v>880.7375965</v>
      </c>
      <c r="DL10">
        <v>889.89837050000006</v>
      </c>
      <c r="DM10">
        <v>899.19713049999996</v>
      </c>
      <c r="DN10">
        <v>908.13391049999996</v>
      </c>
      <c r="DO10">
        <v>917.08225949999996</v>
      </c>
      <c r="DP10">
        <v>926.13366900000005</v>
      </c>
    </row>
    <row r="11" spans="1:125" x14ac:dyDescent="0.25">
      <c r="A11" t="s">
        <v>129</v>
      </c>
      <c r="B11" t="s">
        <v>130</v>
      </c>
      <c r="C11" t="s">
        <v>131</v>
      </c>
      <c r="D11" t="s">
        <v>132</v>
      </c>
      <c r="E11">
        <v>95</v>
      </c>
      <c r="F11" t="s">
        <v>135</v>
      </c>
      <c r="G11" t="s">
        <v>136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1.2955971420000001</v>
      </c>
      <c r="AJ11">
        <v>1.321092505</v>
      </c>
      <c r="AK11">
        <v>1.3444545050000001</v>
      </c>
      <c r="AL11">
        <v>1.371091603</v>
      </c>
      <c r="AM11">
        <v>1.399716103</v>
      </c>
      <c r="AN11">
        <v>1.437215583</v>
      </c>
      <c r="AO11">
        <v>1.482338642</v>
      </c>
      <c r="AP11">
        <v>1.534453995</v>
      </c>
      <c r="AQ11">
        <v>1.5868874850000001</v>
      </c>
      <c r="AR11">
        <v>1.639723662</v>
      </c>
      <c r="AS11">
        <v>1.6991297110000001</v>
      </c>
      <c r="AT11">
        <v>1.7430673189999999</v>
      </c>
      <c r="AU11">
        <v>1.7986743279999999</v>
      </c>
      <c r="AV11">
        <v>1.8469377789999999</v>
      </c>
      <c r="AW11">
        <v>1.9004968090000001</v>
      </c>
      <c r="AX11">
        <v>1.953765779</v>
      </c>
      <c r="AY11">
        <v>2.0083562599999998</v>
      </c>
      <c r="AZ11" s="116">
        <v>2.0621885249999998</v>
      </c>
      <c r="BA11" s="116">
        <v>2.1179932890000002</v>
      </c>
      <c r="BB11" s="116">
        <v>2.1800083090000002</v>
      </c>
      <c r="BC11" s="116">
        <v>2.2445736319999998</v>
      </c>
      <c r="BD11" s="116">
        <v>2.307539132</v>
      </c>
      <c r="BE11" s="116">
        <v>2.3727485150000001</v>
      </c>
      <c r="BF11" s="116">
        <v>2.4365631419999998</v>
      </c>
      <c r="BG11" s="116">
        <v>2.5011511419999999</v>
      </c>
      <c r="BH11" s="116">
        <v>2.562790642</v>
      </c>
      <c r="BI11" s="116">
        <v>2.623092642</v>
      </c>
      <c r="BJ11" s="116">
        <v>2.6841486319999999</v>
      </c>
      <c r="BK11" s="116">
        <v>2.7435584259999999</v>
      </c>
      <c r="BL11" s="116">
        <v>2.8017434259999998</v>
      </c>
      <c r="BM11" s="116">
        <v>2.8645249260000001</v>
      </c>
      <c r="BN11" s="116">
        <v>2.929693426</v>
      </c>
      <c r="BO11" s="116">
        <v>2.995737074</v>
      </c>
      <c r="BP11" s="116">
        <v>3.0597355739999998</v>
      </c>
      <c r="BQ11" s="116">
        <v>3.1184615739999999</v>
      </c>
      <c r="BR11" s="116">
        <v>3.1710830739999998</v>
      </c>
      <c r="BS11" s="116">
        <v>3.2213760740000001</v>
      </c>
      <c r="BT11" s="116">
        <v>3.2753267400000001</v>
      </c>
      <c r="BU11" s="116">
        <v>3.329914789</v>
      </c>
      <c r="BV11" s="116">
        <v>3.3885532889999999</v>
      </c>
      <c r="BW11" s="116">
        <v>3.4523702890000001</v>
      </c>
      <c r="BX11" s="116">
        <v>3.5209227890000001</v>
      </c>
      <c r="BY11" s="116">
        <v>3.5884857299999999</v>
      </c>
      <c r="BZ11" s="116">
        <v>3.6533813679999998</v>
      </c>
      <c r="CA11" s="116">
        <v>3.7192787890000001</v>
      </c>
      <c r="CB11" s="116">
        <v>3.7815627209999998</v>
      </c>
      <c r="CC11" s="116">
        <v>3.839904985</v>
      </c>
      <c r="CD11" s="116">
        <v>3.8977799850000001</v>
      </c>
      <c r="CE11" s="116">
        <v>3.9549778280000001</v>
      </c>
      <c r="CF11" s="116">
        <v>4.0061512889999999</v>
      </c>
      <c r="CG11" s="116">
        <v>4.0655502889999999</v>
      </c>
      <c r="CH11" s="116">
        <v>4.1322230050000002</v>
      </c>
      <c r="CI11" s="116">
        <v>4.2020280049999998</v>
      </c>
      <c r="CJ11" s="116">
        <v>4.2722830050000002</v>
      </c>
      <c r="CK11" s="116">
        <v>4.3373144459999997</v>
      </c>
      <c r="CL11" s="116">
        <v>4.3995029460000001</v>
      </c>
      <c r="CM11" s="116">
        <v>4.4593296909999998</v>
      </c>
      <c r="CN11" s="116">
        <v>4.518031691</v>
      </c>
      <c r="CO11" s="116">
        <v>4.5771886909999999</v>
      </c>
      <c r="CP11" s="116">
        <v>4.6334021620000003</v>
      </c>
      <c r="CQ11" s="116">
        <v>4.6859886619999997</v>
      </c>
      <c r="CR11" s="116">
        <v>4.7390441619999999</v>
      </c>
      <c r="CS11" s="116">
        <v>4.7941142890000004</v>
      </c>
      <c r="CT11" s="116">
        <v>4.8571267889999996</v>
      </c>
      <c r="CU11" s="116">
        <v>4.9234162890000004</v>
      </c>
      <c r="CV11" s="116">
        <v>4.9907381519999996</v>
      </c>
      <c r="CW11" s="116">
        <v>5.0564451520000002</v>
      </c>
      <c r="CX11" s="116">
        <v>5.1202376520000001</v>
      </c>
      <c r="CY11" s="116">
        <v>5.1807146519999998</v>
      </c>
      <c r="CZ11" s="116">
        <v>5.2397191520000002</v>
      </c>
      <c r="DA11">
        <v>5.2959051519999996</v>
      </c>
      <c r="DB11">
        <v>5.3509491520000001</v>
      </c>
      <c r="DC11" s="116">
        <v>5.4077301520000001</v>
      </c>
      <c r="DD11">
        <v>5.4665771520000002</v>
      </c>
      <c r="DE11">
        <v>5.5292056519999999</v>
      </c>
      <c r="DF11">
        <v>5.596935652</v>
      </c>
      <c r="DG11">
        <v>5.6672391519999996</v>
      </c>
      <c r="DH11">
        <v>5.7397366520000004</v>
      </c>
      <c r="DI11">
        <v>5.8057420640000004</v>
      </c>
      <c r="DJ11">
        <v>5.8662690639999999</v>
      </c>
      <c r="DK11">
        <v>5.924547564</v>
      </c>
      <c r="DL11">
        <v>5.9812890640000003</v>
      </c>
      <c r="DM11">
        <v>6.0371506520000002</v>
      </c>
      <c r="DN11">
        <v>6.093618652</v>
      </c>
      <c r="DO11">
        <v>6.1532871519999999</v>
      </c>
      <c r="DP11">
        <v>6.2179661519999998</v>
      </c>
    </row>
    <row r="12" spans="1:125" x14ac:dyDescent="0.25">
      <c r="A12" t="s">
        <v>129</v>
      </c>
      <c r="B12" t="s">
        <v>130</v>
      </c>
      <c r="C12" t="s">
        <v>137</v>
      </c>
      <c r="D12" t="s">
        <v>132</v>
      </c>
      <c r="E12">
        <v>5</v>
      </c>
      <c r="F12" t="s">
        <v>133</v>
      </c>
      <c r="G12" t="s">
        <v>134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16">
        <v>0</v>
      </c>
      <c r="AV12" s="116">
        <v>4.0000000000000003E-5</v>
      </c>
      <c r="AW12" s="116">
        <v>1.2E-4</v>
      </c>
      <c r="AX12">
        <v>2.3000000000000001E-4</v>
      </c>
      <c r="AY12">
        <v>3.8000000000000002E-4</v>
      </c>
      <c r="AZ12">
        <v>5.5999999999999995E-4</v>
      </c>
      <c r="BA12">
        <v>8.4000000000000003E-4</v>
      </c>
      <c r="BB12">
        <v>1.09E-3</v>
      </c>
      <c r="BC12">
        <v>1.39E-3</v>
      </c>
      <c r="BD12">
        <v>1.7700000000000001E-3</v>
      </c>
      <c r="BE12">
        <v>2.0899999999999998E-3</v>
      </c>
      <c r="BF12" s="116">
        <v>2.47E-3</v>
      </c>
      <c r="BG12" s="116">
        <v>2.8700000000000002E-3</v>
      </c>
      <c r="BH12" s="116">
        <v>3.2699999999999999E-3</v>
      </c>
      <c r="BI12" s="116">
        <v>3.6600000000000001E-3</v>
      </c>
      <c r="BJ12" s="116">
        <v>4.1099999999999999E-3</v>
      </c>
      <c r="BK12" s="116">
        <v>4.5700000000000003E-3</v>
      </c>
      <c r="BL12" s="116">
        <v>5.0200000000000002E-3</v>
      </c>
      <c r="BM12" s="116">
        <v>5.4799999999999996E-3</v>
      </c>
      <c r="BN12" s="116">
        <v>5.9300000000000004E-3</v>
      </c>
      <c r="BO12" s="116">
        <v>6.4099999999999999E-3</v>
      </c>
      <c r="BP12" s="116">
        <v>6.8300000000000001E-3</v>
      </c>
      <c r="BQ12" s="116">
        <v>7.2700000000000004E-3</v>
      </c>
      <c r="BR12" s="116">
        <v>7.6800000000000002E-3</v>
      </c>
      <c r="BS12" s="116">
        <v>8.09E-3</v>
      </c>
      <c r="BT12" s="116">
        <v>8.5094999999999997E-3</v>
      </c>
      <c r="BU12" s="116">
        <v>8.8999999999999999E-3</v>
      </c>
      <c r="BV12" s="116">
        <v>9.2999999999999992E-3</v>
      </c>
      <c r="BW12" s="116">
        <v>9.6900000000000007E-3</v>
      </c>
      <c r="BX12" s="116">
        <v>1.009E-2</v>
      </c>
      <c r="BY12" s="116">
        <v>1.048E-2</v>
      </c>
      <c r="BZ12" s="116">
        <v>1.0869999999999999E-2</v>
      </c>
      <c r="CA12" s="116">
        <v>1.1270000000000001E-2</v>
      </c>
      <c r="CB12" s="116">
        <v>1.16495E-2</v>
      </c>
      <c r="CC12" s="116">
        <v>1.2059500000000001E-2</v>
      </c>
      <c r="CD12" s="116">
        <v>1.243E-2</v>
      </c>
      <c r="CE12" s="116">
        <v>1.282E-2</v>
      </c>
      <c r="CF12" s="116">
        <v>1.32195E-2</v>
      </c>
      <c r="CG12" s="116">
        <v>1.359E-2</v>
      </c>
      <c r="CH12" s="116">
        <v>1.3990000000000001E-2</v>
      </c>
      <c r="CI12" s="116">
        <v>1.43795E-2</v>
      </c>
      <c r="CJ12" s="116">
        <v>1.47695E-2</v>
      </c>
      <c r="CK12" s="116">
        <v>1.512E-2</v>
      </c>
      <c r="CL12" s="116">
        <v>1.5499499999999999E-2</v>
      </c>
      <c r="CM12" s="116">
        <v>1.5929499999999999E-2</v>
      </c>
      <c r="CN12" s="116">
        <v>1.6309000000000001E-2</v>
      </c>
      <c r="CO12" s="116">
        <v>1.6699499999999999E-2</v>
      </c>
      <c r="CP12" s="116">
        <v>1.7079E-2</v>
      </c>
      <c r="CQ12" s="116">
        <v>1.7458499999999998E-2</v>
      </c>
      <c r="CR12" s="116">
        <v>1.7829999999999999E-2</v>
      </c>
      <c r="CS12" s="116">
        <v>1.8259500000000001E-2</v>
      </c>
      <c r="CT12" s="116">
        <v>1.8648999999999999E-2</v>
      </c>
      <c r="CU12" s="116">
        <v>1.9009499999999999E-2</v>
      </c>
      <c r="CV12" s="116">
        <v>1.93995E-2</v>
      </c>
      <c r="CW12" s="116">
        <v>1.9838999999999999E-2</v>
      </c>
      <c r="CX12">
        <v>2.0189499999999999E-2</v>
      </c>
      <c r="CY12">
        <v>2.0619499999999999E-2</v>
      </c>
      <c r="CZ12">
        <v>2.0949499999999999E-2</v>
      </c>
      <c r="DA12">
        <v>2.1339500000000001E-2</v>
      </c>
      <c r="DB12">
        <v>2.1759500000000001E-2</v>
      </c>
      <c r="DC12">
        <v>2.2110000000000001E-2</v>
      </c>
      <c r="DD12">
        <v>2.25495E-2</v>
      </c>
      <c r="DE12">
        <v>2.2908999999999999E-2</v>
      </c>
      <c r="DF12">
        <v>2.3279999999999999E-2</v>
      </c>
      <c r="DG12">
        <v>2.3619999999999999E-2</v>
      </c>
      <c r="DH12">
        <v>2.3998499999999999E-2</v>
      </c>
      <c r="DI12" s="116">
        <v>2.43365E-2</v>
      </c>
      <c r="DJ12" s="116">
        <v>2.4715999999999998E-2</v>
      </c>
      <c r="DK12">
        <v>2.5028499999999999E-2</v>
      </c>
      <c r="DL12">
        <v>2.5486499999999999E-2</v>
      </c>
      <c r="DM12">
        <v>2.5958999999999999E-2</v>
      </c>
      <c r="DN12">
        <v>2.5957999999999998E-2</v>
      </c>
      <c r="DO12">
        <v>2.6689999999999998E-2</v>
      </c>
      <c r="DP12">
        <v>2.70285E-2</v>
      </c>
    </row>
    <row r="13" spans="1:125" x14ac:dyDescent="0.25">
      <c r="A13" t="s">
        <v>129</v>
      </c>
      <c r="B13" t="s">
        <v>130</v>
      </c>
      <c r="C13" t="s">
        <v>137</v>
      </c>
      <c r="D13" t="s">
        <v>132</v>
      </c>
      <c r="E13">
        <v>5</v>
      </c>
      <c r="F13" t="s">
        <v>135</v>
      </c>
      <c r="G13" t="s">
        <v>138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v>0</v>
      </c>
      <c r="AZ13" s="116">
        <v>0</v>
      </c>
      <c r="BA13" s="116">
        <v>1.0000000000000001E-5</v>
      </c>
      <c r="BB13" s="116">
        <v>1.0000000000000001E-5</v>
      </c>
      <c r="BC13" s="116">
        <v>1.0000000000000001E-5</v>
      </c>
      <c r="BD13" s="116">
        <v>1.0000000000000001E-5</v>
      </c>
      <c r="BE13" s="116">
        <v>1.0000000000000001E-5</v>
      </c>
      <c r="BF13" s="116">
        <v>1.0000000000000001E-5</v>
      </c>
      <c r="BG13" s="116">
        <v>1.0000000000000001E-5</v>
      </c>
      <c r="BH13" s="116">
        <v>2.0000000000000002E-5</v>
      </c>
      <c r="BI13" s="116">
        <v>2.0000000000000002E-5</v>
      </c>
      <c r="BJ13" s="116">
        <v>2.0000000000000002E-5</v>
      </c>
      <c r="BK13" s="116">
        <v>2.0000000000000002E-5</v>
      </c>
      <c r="BL13" s="116">
        <v>2.0000000000000002E-5</v>
      </c>
      <c r="BM13" s="116">
        <v>2.0000000000000002E-5</v>
      </c>
      <c r="BN13" s="116">
        <v>2.0000000000000002E-5</v>
      </c>
      <c r="BO13" s="116">
        <v>3.0000000000000001E-5</v>
      </c>
      <c r="BP13" s="116">
        <v>3.0000000000000001E-5</v>
      </c>
      <c r="BQ13" s="116">
        <v>3.0000000000000001E-5</v>
      </c>
      <c r="BR13" s="116">
        <v>3.0000000000000001E-5</v>
      </c>
      <c r="BS13" s="116">
        <v>3.0000000000000001E-5</v>
      </c>
      <c r="BT13" s="116">
        <v>3.0000000000000001E-5</v>
      </c>
      <c r="BU13" s="116">
        <v>3.0000000000000001E-5</v>
      </c>
      <c r="BV13" s="116">
        <v>4.0000000000000003E-5</v>
      </c>
      <c r="BW13" s="116">
        <v>4.0000000000000003E-5</v>
      </c>
      <c r="BX13" s="116">
        <v>4.0000000000000003E-5</v>
      </c>
      <c r="BY13" s="116">
        <v>4.0000000000000003E-5</v>
      </c>
      <c r="BZ13" s="116">
        <v>4.0000000000000003E-5</v>
      </c>
      <c r="CA13" s="116">
        <v>4.0000000000000003E-5</v>
      </c>
      <c r="CB13" s="116">
        <v>4.0000000000000003E-5</v>
      </c>
      <c r="CC13" s="116">
        <v>5.0000000000000002E-5</v>
      </c>
      <c r="CD13" s="116">
        <v>5.0000000000000002E-5</v>
      </c>
      <c r="CE13" s="116">
        <v>5.0000000000000002E-5</v>
      </c>
      <c r="CF13" s="116">
        <v>5.0000000000000002E-5</v>
      </c>
      <c r="CG13" s="116">
        <v>5.0000000000000002E-5</v>
      </c>
      <c r="CH13" s="116">
        <v>5.0000000000000002E-5</v>
      </c>
      <c r="CI13" s="116">
        <v>5.0000000000000002E-5</v>
      </c>
      <c r="CJ13" s="116">
        <v>6.0000000000000002E-5</v>
      </c>
      <c r="CK13" s="116">
        <v>6.0000000000000002E-5</v>
      </c>
      <c r="CL13" s="116">
        <v>6.0000000000000002E-5</v>
      </c>
      <c r="CM13" s="116">
        <v>6.0000000000000002E-5</v>
      </c>
      <c r="CN13" s="116">
        <v>6.0000000000000002E-5</v>
      </c>
      <c r="CO13" s="116">
        <v>6.0000000000000002E-5</v>
      </c>
      <c r="CP13" s="116">
        <v>6.0000000000000002E-5</v>
      </c>
      <c r="CQ13" s="116">
        <v>6.0000000000000002E-5</v>
      </c>
      <c r="CR13" s="116">
        <v>6.9499999999999995E-5</v>
      </c>
      <c r="CS13" s="116">
        <v>6.9999999999999994E-5</v>
      </c>
      <c r="CT13" s="116">
        <v>6.9999999999999994E-5</v>
      </c>
      <c r="CU13" s="116">
        <v>6.9999999999999994E-5</v>
      </c>
      <c r="CV13" s="116">
        <v>6.9999999999999994E-5</v>
      </c>
      <c r="CW13" s="116">
        <v>6.9999999999999994E-5</v>
      </c>
      <c r="CX13" s="116">
        <v>6.9999999999999994E-5</v>
      </c>
      <c r="CY13" s="116">
        <v>6.9999999999999994E-5</v>
      </c>
      <c r="CZ13" s="116">
        <v>6.9999999999999994E-5</v>
      </c>
      <c r="DA13" s="116">
        <v>6.9999999999999994E-5</v>
      </c>
      <c r="DB13" s="116">
        <v>8.0000000000000007E-5</v>
      </c>
      <c r="DC13" s="116">
        <v>8.0000000000000007E-5</v>
      </c>
      <c r="DD13" s="116">
        <v>8.0000000000000007E-5</v>
      </c>
      <c r="DE13" s="116">
        <v>8.0000000000000007E-5</v>
      </c>
      <c r="DF13" s="116">
        <v>8.0000000000000007E-5</v>
      </c>
      <c r="DG13" s="116">
        <v>8.0000000000000007E-5</v>
      </c>
      <c r="DH13" s="116">
        <v>8.0000000000000007E-5</v>
      </c>
      <c r="DI13" s="116">
        <v>8.0000000000000007E-5</v>
      </c>
      <c r="DJ13" s="116">
        <v>8.0000000000000007E-5</v>
      </c>
      <c r="DK13" s="116">
        <v>8.0000000000000007E-5</v>
      </c>
      <c r="DL13" s="116">
        <v>8.0000000000000007E-5</v>
      </c>
      <c r="DM13" s="116">
        <v>8.0000000000000007E-5</v>
      </c>
      <c r="DN13" s="116">
        <v>9.0000000000000006E-5</v>
      </c>
      <c r="DO13" s="116">
        <v>9.0000000000000006E-5</v>
      </c>
      <c r="DP13" s="116">
        <v>9.0000000000000006E-5</v>
      </c>
    </row>
    <row r="14" spans="1:125" x14ac:dyDescent="0.25">
      <c r="A14" t="s">
        <v>129</v>
      </c>
      <c r="B14" t="s">
        <v>130</v>
      </c>
      <c r="C14" t="s">
        <v>137</v>
      </c>
      <c r="D14" t="s">
        <v>132</v>
      </c>
      <c r="E14">
        <v>17</v>
      </c>
      <c r="F14" t="s">
        <v>133</v>
      </c>
      <c r="G14" t="s">
        <v>134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 s="116">
        <v>4.0000000000000003E-5</v>
      </c>
      <c r="AW14" s="116">
        <v>1.2999999999999999E-4</v>
      </c>
      <c r="AX14">
        <v>2.5000000000000001E-4</v>
      </c>
      <c r="AY14">
        <v>4.0999999999999999E-4</v>
      </c>
      <c r="AZ14">
        <v>6.0999999999999997E-4</v>
      </c>
      <c r="BA14">
        <v>8.8999999999999995E-4</v>
      </c>
      <c r="BB14">
        <v>1.16E-3</v>
      </c>
      <c r="BC14">
        <v>1.47E-3</v>
      </c>
      <c r="BD14">
        <v>1.8600000000000001E-3</v>
      </c>
      <c r="BE14">
        <v>2.1900000000000001E-3</v>
      </c>
      <c r="BF14" s="116">
        <v>2.5600000000000002E-3</v>
      </c>
      <c r="BG14" s="116">
        <v>2.97E-3</v>
      </c>
      <c r="BH14" s="116">
        <v>3.3700000000000002E-3</v>
      </c>
      <c r="BI14" s="116">
        <v>3.7599999999999999E-3</v>
      </c>
      <c r="BJ14" s="116">
        <v>4.1900000000000001E-3</v>
      </c>
      <c r="BK14" s="116">
        <v>4.6600000000000001E-3</v>
      </c>
      <c r="BL14" s="116">
        <v>5.1200000000000004E-3</v>
      </c>
      <c r="BM14" s="116">
        <v>5.5683E-3</v>
      </c>
      <c r="BN14" s="116">
        <v>6.0099999999999997E-3</v>
      </c>
      <c r="BO14" s="116">
        <v>6.4900000000000001E-3</v>
      </c>
      <c r="BP14" s="116">
        <v>6.9199999999999999E-3</v>
      </c>
      <c r="BQ14" s="116">
        <v>7.3499999999999998E-3</v>
      </c>
      <c r="BR14" s="116">
        <v>7.7600000000000004E-3</v>
      </c>
      <c r="BS14" s="116">
        <v>8.1799999999999998E-3</v>
      </c>
      <c r="BT14" s="116">
        <v>8.6E-3</v>
      </c>
      <c r="BU14" s="116">
        <v>9.0100000000000006E-3</v>
      </c>
      <c r="BV14" s="116">
        <v>9.4182999999999992E-3</v>
      </c>
      <c r="BW14" s="116">
        <v>9.8200000000000006E-3</v>
      </c>
      <c r="BX14" s="116">
        <v>1.023E-2</v>
      </c>
      <c r="BY14" s="116">
        <v>1.0630000000000001E-2</v>
      </c>
      <c r="BZ14" s="116">
        <v>1.103E-2</v>
      </c>
      <c r="CA14" s="116">
        <v>1.1429999999999999E-2</v>
      </c>
      <c r="CB14" s="116">
        <v>1.1820000000000001E-2</v>
      </c>
      <c r="CC14" s="116">
        <v>1.2228299999999999E-2</v>
      </c>
      <c r="CD14" s="116">
        <v>1.2618300000000001E-2</v>
      </c>
      <c r="CE14" s="116">
        <v>1.302E-2</v>
      </c>
      <c r="CF14" s="116">
        <v>1.342E-2</v>
      </c>
      <c r="CG14" s="116">
        <v>1.3809999999999999E-2</v>
      </c>
      <c r="CH14" s="116">
        <v>1.421E-2</v>
      </c>
      <c r="CI14" s="116">
        <v>1.461E-2</v>
      </c>
      <c r="CJ14" s="116">
        <v>1.5010000000000001E-2</v>
      </c>
      <c r="CK14" s="116">
        <v>1.54083E-2</v>
      </c>
      <c r="CL14" s="116">
        <v>1.5800000000000002E-2</v>
      </c>
      <c r="CM14" s="116">
        <v>1.6208299999999998E-2</v>
      </c>
      <c r="CN14" s="116">
        <v>1.6608299999999999E-2</v>
      </c>
      <c r="CO14" s="116">
        <v>1.7010000000000001E-2</v>
      </c>
      <c r="CP14" s="116">
        <v>1.7409999999999998E-2</v>
      </c>
      <c r="CQ14" s="116">
        <v>1.7819999999999999E-2</v>
      </c>
      <c r="CR14" s="116">
        <v>1.822E-2</v>
      </c>
      <c r="CS14" s="116">
        <v>1.864E-2</v>
      </c>
      <c r="CT14" s="116">
        <v>1.90466E-2</v>
      </c>
      <c r="CU14" s="116">
        <v>1.9438299999999999E-2</v>
      </c>
      <c r="CV14" s="116">
        <v>1.9859999999999999E-2</v>
      </c>
      <c r="CW14">
        <v>2.0279999999999999E-2</v>
      </c>
      <c r="CX14">
        <v>2.06783E-2</v>
      </c>
      <c r="CY14">
        <v>2.111E-2</v>
      </c>
      <c r="CZ14">
        <v>2.147E-2</v>
      </c>
      <c r="DA14">
        <v>2.1888299999999999E-2</v>
      </c>
      <c r="DB14">
        <v>2.2290000000000001E-2</v>
      </c>
      <c r="DC14">
        <v>2.2700000000000001E-2</v>
      </c>
      <c r="DD14">
        <v>2.3138300000000001E-2</v>
      </c>
      <c r="DE14">
        <v>2.351E-2</v>
      </c>
      <c r="DF14">
        <v>2.3910000000000001E-2</v>
      </c>
      <c r="DG14">
        <v>2.4289999999999999E-2</v>
      </c>
      <c r="DH14">
        <v>2.4680000000000001E-2</v>
      </c>
      <c r="DI14">
        <v>2.504E-2</v>
      </c>
      <c r="DJ14">
        <v>2.54383E-2</v>
      </c>
      <c r="DK14">
        <v>2.5838300000000002E-2</v>
      </c>
      <c r="DL14">
        <v>2.6248299999999999E-2</v>
      </c>
      <c r="DM14">
        <v>2.67183E-2</v>
      </c>
      <c r="DN14">
        <v>2.7040000000000002E-2</v>
      </c>
      <c r="DO14">
        <v>2.751E-2</v>
      </c>
      <c r="DP14">
        <v>2.7869999999999999E-2</v>
      </c>
    </row>
    <row r="15" spans="1:125" x14ac:dyDescent="0.25">
      <c r="A15" t="s">
        <v>129</v>
      </c>
      <c r="B15" t="s">
        <v>130</v>
      </c>
      <c r="C15" t="s">
        <v>137</v>
      </c>
      <c r="D15" t="s">
        <v>132</v>
      </c>
      <c r="E15">
        <v>17</v>
      </c>
      <c r="F15" t="s">
        <v>135</v>
      </c>
      <c r="G15" t="s">
        <v>138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v>1.0000000000000001E-5</v>
      </c>
      <c r="AZ15" s="116">
        <v>1.0000000000000001E-5</v>
      </c>
      <c r="BA15" s="116">
        <v>1.0000000000000001E-5</v>
      </c>
      <c r="BB15" s="116">
        <v>1.0000000000000001E-5</v>
      </c>
      <c r="BC15" s="116">
        <v>1.0000000000000001E-5</v>
      </c>
      <c r="BD15" s="116">
        <v>1.0000000000000001E-5</v>
      </c>
      <c r="BE15" s="116">
        <v>2.0000000000000002E-5</v>
      </c>
      <c r="BF15" s="116">
        <v>2.0000000000000002E-5</v>
      </c>
      <c r="BG15" s="116">
        <v>2.0000000000000002E-5</v>
      </c>
      <c r="BH15" s="116">
        <v>2.0000000000000002E-5</v>
      </c>
      <c r="BI15" s="116">
        <v>2.0000000000000002E-5</v>
      </c>
      <c r="BJ15" s="116">
        <v>2.0000000000000002E-5</v>
      </c>
      <c r="BK15" s="116">
        <v>3.0000000000000001E-5</v>
      </c>
      <c r="BL15" s="116">
        <v>3.0000000000000001E-5</v>
      </c>
      <c r="BM15" s="116">
        <v>3.0000000000000001E-5</v>
      </c>
      <c r="BN15" s="116">
        <v>3.0000000000000001E-5</v>
      </c>
      <c r="BO15" s="116">
        <v>3.0000000000000001E-5</v>
      </c>
      <c r="BP15" s="116">
        <v>3.0000000000000001E-5</v>
      </c>
      <c r="BQ15" s="116">
        <v>3.0000000000000001E-5</v>
      </c>
      <c r="BR15" s="116">
        <v>4.0000000000000003E-5</v>
      </c>
      <c r="BS15" s="116">
        <v>4.0000000000000003E-5</v>
      </c>
      <c r="BT15" s="116">
        <v>4.0000000000000003E-5</v>
      </c>
      <c r="BU15" s="116">
        <v>4.0000000000000003E-5</v>
      </c>
      <c r="BV15" s="116">
        <v>4.0000000000000003E-5</v>
      </c>
      <c r="BW15" s="116">
        <v>4.0000000000000003E-5</v>
      </c>
      <c r="BX15" s="116">
        <v>4.0000000000000003E-5</v>
      </c>
      <c r="BY15" s="116">
        <v>5.0000000000000002E-5</v>
      </c>
      <c r="BZ15" s="116">
        <v>5.0000000000000002E-5</v>
      </c>
      <c r="CA15" s="116">
        <v>5.0000000000000002E-5</v>
      </c>
      <c r="CB15" s="116">
        <v>5.0000000000000002E-5</v>
      </c>
      <c r="CC15" s="116">
        <v>5.0000000000000002E-5</v>
      </c>
      <c r="CD15" s="116">
        <v>5.0000000000000002E-5</v>
      </c>
      <c r="CE15" s="116">
        <v>6.0000000000000002E-5</v>
      </c>
      <c r="CF15" s="116">
        <v>6.0000000000000002E-5</v>
      </c>
      <c r="CG15" s="116">
        <v>6.0000000000000002E-5</v>
      </c>
      <c r="CH15" s="116">
        <v>6.0000000000000002E-5</v>
      </c>
      <c r="CI15" s="116">
        <v>6.0000000000000002E-5</v>
      </c>
      <c r="CJ15" s="116">
        <v>6.0000000000000002E-5</v>
      </c>
      <c r="CK15" s="116">
        <v>6.0000000000000002E-5</v>
      </c>
      <c r="CL15" s="116">
        <v>6.9999999999999994E-5</v>
      </c>
      <c r="CM15" s="116">
        <v>6.9999999999999994E-5</v>
      </c>
      <c r="CN15" s="116">
        <v>6.9999999999999994E-5</v>
      </c>
      <c r="CO15" s="116">
        <v>6.9999999999999994E-5</v>
      </c>
      <c r="CP15" s="116">
        <v>6.9999999999999994E-5</v>
      </c>
      <c r="CQ15" s="116">
        <v>6.9999999999999994E-5</v>
      </c>
      <c r="CR15" s="116">
        <v>6.9999999999999994E-5</v>
      </c>
      <c r="CS15" s="116">
        <v>8.0000000000000007E-5</v>
      </c>
      <c r="CT15" s="116">
        <v>8.0000000000000007E-5</v>
      </c>
      <c r="CU15" s="116">
        <v>8.0000000000000007E-5</v>
      </c>
      <c r="CV15" s="116">
        <v>8.0000000000000007E-5</v>
      </c>
      <c r="CW15" s="116">
        <v>8.0000000000000007E-5</v>
      </c>
      <c r="CX15" s="116">
        <v>8.0000000000000007E-5</v>
      </c>
      <c r="CY15" s="116">
        <v>8.0000000000000007E-5</v>
      </c>
      <c r="CZ15" s="116">
        <v>8.0000000000000007E-5</v>
      </c>
      <c r="DA15" s="116">
        <v>9.0000000000000006E-5</v>
      </c>
      <c r="DB15" s="116">
        <v>9.0000000000000006E-5</v>
      </c>
      <c r="DC15" s="116">
        <v>9.0000000000000006E-5</v>
      </c>
      <c r="DD15" s="116">
        <v>9.0000000000000006E-5</v>
      </c>
      <c r="DE15" s="116">
        <v>9.0000000000000006E-5</v>
      </c>
      <c r="DF15" s="116">
        <v>9.0000000000000006E-5</v>
      </c>
      <c r="DG15" s="116">
        <v>9.0000000000000006E-5</v>
      </c>
      <c r="DH15" s="116">
        <v>9.0000000000000006E-5</v>
      </c>
      <c r="DI15" s="116">
        <v>9.0000000000000006E-5</v>
      </c>
      <c r="DJ15" s="116">
        <v>1E-4</v>
      </c>
      <c r="DK15" s="116">
        <v>1E-4</v>
      </c>
      <c r="DL15" s="116">
        <v>1E-4</v>
      </c>
      <c r="DM15" s="116">
        <v>1E-4</v>
      </c>
      <c r="DN15" s="116">
        <v>1E-4</v>
      </c>
      <c r="DO15" s="116">
        <v>1E-4</v>
      </c>
      <c r="DP15" s="116">
        <v>1E-4</v>
      </c>
    </row>
    <row r="16" spans="1:125" x14ac:dyDescent="0.25">
      <c r="A16" t="s">
        <v>129</v>
      </c>
      <c r="B16" t="s">
        <v>130</v>
      </c>
      <c r="C16" t="s">
        <v>137</v>
      </c>
      <c r="D16" t="s">
        <v>132</v>
      </c>
      <c r="E16">
        <v>50</v>
      </c>
      <c r="F16" t="s">
        <v>133</v>
      </c>
      <c r="G16" t="s">
        <v>134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16">
        <v>0</v>
      </c>
      <c r="AV16" s="116">
        <v>5.0000000000000002E-5</v>
      </c>
      <c r="AW16" s="116">
        <v>1.2999999999999999E-4</v>
      </c>
      <c r="AX16" s="116">
        <v>2.5999999999999998E-4</v>
      </c>
      <c r="AY16">
        <v>4.2999999999999999E-4</v>
      </c>
      <c r="AZ16">
        <v>6.4000000000000005E-4</v>
      </c>
      <c r="BA16">
        <v>9.2000000000000003E-4</v>
      </c>
      <c r="BB16">
        <v>1.1999999999999999E-3</v>
      </c>
      <c r="BC16">
        <v>1.5100000000000001E-3</v>
      </c>
      <c r="BD16">
        <v>1.91E-3</v>
      </c>
      <c r="BE16">
        <v>2.2399999999999998E-3</v>
      </c>
      <c r="BF16" s="116">
        <v>2.6199999999999999E-3</v>
      </c>
      <c r="BG16" s="116">
        <v>3.0300000000000001E-3</v>
      </c>
      <c r="BH16" s="116">
        <v>3.4299999999999999E-3</v>
      </c>
      <c r="BI16" s="116">
        <v>3.8300000000000001E-3</v>
      </c>
      <c r="BJ16" s="116">
        <v>4.2700000000000004E-3</v>
      </c>
      <c r="BK16" s="116">
        <v>4.7400000000000003E-3</v>
      </c>
      <c r="BL16" s="116">
        <v>5.1999999999999998E-3</v>
      </c>
      <c r="BM16" s="116">
        <v>5.6600000000000001E-3</v>
      </c>
      <c r="BN16" s="116">
        <v>6.11E-3</v>
      </c>
      <c r="BO16" s="116">
        <v>6.6100000000000004E-3</v>
      </c>
      <c r="BP16" s="116">
        <v>7.0499999999999998E-3</v>
      </c>
      <c r="BQ16" s="116">
        <v>7.4999999999999997E-3</v>
      </c>
      <c r="BR16" s="116">
        <v>7.9299999999999995E-3</v>
      </c>
      <c r="BS16" s="116">
        <v>8.3800000000000003E-3</v>
      </c>
      <c r="BT16" s="116">
        <v>8.8199999999999997E-3</v>
      </c>
      <c r="BU16" s="116">
        <v>9.2599999999999991E-3</v>
      </c>
      <c r="BV16" s="116">
        <v>9.6900000000000007E-3</v>
      </c>
      <c r="BW16" s="116">
        <v>1.013E-2</v>
      </c>
      <c r="BX16" s="116">
        <v>1.0580000000000001E-2</v>
      </c>
      <c r="BY16" s="116">
        <v>1.1010000000000001E-2</v>
      </c>
      <c r="BZ16" s="116">
        <v>1.145E-2</v>
      </c>
      <c r="CA16" s="116">
        <v>1.189E-2</v>
      </c>
      <c r="CB16" s="116">
        <v>1.2319999999999999E-2</v>
      </c>
      <c r="CC16" s="116">
        <v>1.2765E-2</v>
      </c>
      <c r="CD16" s="116">
        <v>1.319E-2</v>
      </c>
      <c r="CE16" s="116">
        <v>1.363E-2</v>
      </c>
      <c r="CF16" s="116">
        <v>1.409E-2</v>
      </c>
      <c r="CG16" s="116">
        <v>1.4500000000000001E-2</v>
      </c>
      <c r="CH16" s="116">
        <v>1.4970000000000001E-2</v>
      </c>
      <c r="CI16" s="116">
        <v>1.5389999999999999E-2</v>
      </c>
      <c r="CJ16" s="116">
        <v>1.585E-2</v>
      </c>
      <c r="CK16" s="116">
        <v>1.626E-2</v>
      </c>
      <c r="CL16" s="116">
        <v>1.6735E-2</v>
      </c>
      <c r="CM16" s="116">
        <v>1.7194999999999998E-2</v>
      </c>
      <c r="CN16" s="116">
        <v>1.7649999999999999E-2</v>
      </c>
      <c r="CO16" s="116">
        <v>1.8105E-2</v>
      </c>
      <c r="CP16" s="116">
        <v>1.8550000000000001E-2</v>
      </c>
      <c r="CQ16" s="116">
        <v>1.898E-2</v>
      </c>
      <c r="CR16" s="116">
        <v>1.9445E-2</v>
      </c>
      <c r="CS16" s="116">
        <v>1.9945000000000001E-2</v>
      </c>
      <c r="CT16" s="116">
        <v>2.0379999999999999E-2</v>
      </c>
      <c r="CU16" s="116">
        <v>2.0844999999999999E-2</v>
      </c>
      <c r="CV16" s="116">
        <v>2.1319999999999999E-2</v>
      </c>
      <c r="CW16">
        <v>2.1770000000000001E-2</v>
      </c>
      <c r="CX16" s="116">
        <v>2.2255E-2</v>
      </c>
      <c r="CY16">
        <v>2.2720000000000001E-2</v>
      </c>
      <c r="CZ16">
        <v>2.3140000000000001E-2</v>
      </c>
      <c r="DA16">
        <v>2.3595000000000001E-2</v>
      </c>
      <c r="DB16">
        <v>2.4065E-2</v>
      </c>
      <c r="DC16">
        <v>2.4494999999999999E-2</v>
      </c>
      <c r="DD16">
        <v>2.4985E-2</v>
      </c>
      <c r="DE16">
        <v>2.5385000000000001E-2</v>
      </c>
      <c r="DF16">
        <v>2.5855E-2</v>
      </c>
      <c r="DG16">
        <v>2.6280000000000001E-2</v>
      </c>
      <c r="DH16">
        <v>2.6720000000000001E-2</v>
      </c>
      <c r="DI16">
        <v>2.7089999999999999E-2</v>
      </c>
      <c r="DJ16">
        <v>2.7519999999999999E-2</v>
      </c>
      <c r="DK16">
        <v>2.7965E-2</v>
      </c>
      <c r="DL16">
        <v>2.8405E-2</v>
      </c>
      <c r="DM16">
        <v>2.9005E-2</v>
      </c>
      <c r="DN16">
        <v>2.929E-2</v>
      </c>
      <c r="DO16">
        <v>2.9895000000000001E-2</v>
      </c>
      <c r="DP16">
        <v>3.0200000000000001E-2</v>
      </c>
    </row>
    <row r="17" spans="1:120" x14ac:dyDescent="0.25">
      <c r="A17" t="s">
        <v>129</v>
      </c>
      <c r="B17" t="s">
        <v>130</v>
      </c>
      <c r="C17" t="s">
        <v>137</v>
      </c>
      <c r="D17" t="s">
        <v>132</v>
      </c>
      <c r="E17">
        <v>50</v>
      </c>
      <c r="F17" t="s">
        <v>135</v>
      </c>
      <c r="G17" t="s">
        <v>138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 s="116">
        <v>0</v>
      </c>
      <c r="AV17" s="116">
        <v>0</v>
      </c>
      <c r="AW17" s="116">
        <v>1.0000000000000001E-5</v>
      </c>
      <c r="AX17" s="116">
        <v>1.0000000000000001E-5</v>
      </c>
      <c r="AY17" s="116">
        <v>1.0000000000000001E-5</v>
      </c>
      <c r="AZ17" s="116">
        <v>1.0000000000000001E-5</v>
      </c>
      <c r="BA17" s="116">
        <v>1.0000000000000001E-5</v>
      </c>
      <c r="BB17" s="116">
        <v>2.0000000000000002E-5</v>
      </c>
      <c r="BC17" s="116">
        <v>2.0000000000000002E-5</v>
      </c>
      <c r="BD17" s="116">
        <v>2.0000000000000002E-5</v>
      </c>
      <c r="BE17" s="116">
        <v>2.0000000000000002E-5</v>
      </c>
      <c r="BF17" s="116">
        <v>2.0000000000000002E-5</v>
      </c>
      <c r="BG17" s="116">
        <v>2.0000000000000002E-5</v>
      </c>
      <c r="BH17" s="116">
        <v>3.0000000000000001E-5</v>
      </c>
      <c r="BI17" s="116">
        <v>3.0000000000000001E-5</v>
      </c>
      <c r="BJ17" s="116">
        <v>3.0000000000000001E-5</v>
      </c>
      <c r="BK17" s="116">
        <v>3.0000000000000001E-5</v>
      </c>
      <c r="BL17" s="116">
        <v>3.0000000000000001E-5</v>
      </c>
      <c r="BM17" s="116">
        <v>4.0000000000000003E-5</v>
      </c>
      <c r="BN17" s="116">
        <v>4.0000000000000003E-5</v>
      </c>
      <c r="BO17" s="116">
        <v>4.0000000000000003E-5</v>
      </c>
      <c r="BP17" s="116">
        <v>4.0000000000000003E-5</v>
      </c>
      <c r="BQ17" s="116">
        <v>4.0000000000000003E-5</v>
      </c>
      <c r="BR17" s="116">
        <v>4.0000000000000003E-5</v>
      </c>
      <c r="BS17" s="116">
        <v>5.0000000000000002E-5</v>
      </c>
      <c r="BT17" s="116">
        <v>5.0000000000000002E-5</v>
      </c>
      <c r="BU17" s="116">
        <v>5.0000000000000002E-5</v>
      </c>
      <c r="BV17" s="116">
        <v>5.0000000000000002E-5</v>
      </c>
      <c r="BW17" s="116">
        <v>5.0000000000000002E-5</v>
      </c>
      <c r="BX17" s="116">
        <v>5.0000000000000002E-5</v>
      </c>
      <c r="BY17" s="116">
        <v>6.0000000000000002E-5</v>
      </c>
      <c r="BZ17" s="116">
        <v>6.0000000000000002E-5</v>
      </c>
      <c r="CA17" s="116">
        <v>6.0000000000000002E-5</v>
      </c>
      <c r="CB17" s="116">
        <v>6.0000000000000002E-5</v>
      </c>
      <c r="CC17" s="116">
        <v>6.0000000000000002E-5</v>
      </c>
      <c r="CD17" s="116">
        <v>6.9999999999999994E-5</v>
      </c>
      <c r="CE17" s="116">
        <v>6.9999999999999994E-5</v>
      </c>
      <c r="CF17" s="116">
        <v>6.9999999999999994E-5</v>
      </c>
      <c r="CG17" s="116">
        <v>6.9999999999999994E-5</v>
      </c>
      <c r="CH17" s="116">
        <v>6.9999999999999994E-5</v>
      </c>
      <c r="CI17" s="116">
        <v>6.9999999999999994E-5</v>
      </c>
      <c r="CJ17" s="116">
        <v>8.0000000000000007E-5</v>
      </c>
      <c r="CK17" s="116">
        <v>8.0000000000000007E-5</v>
      </c>
      <c r="CL17" s="116">
        <v>8.0000000000000007E-5</v>
      </c>
      <c r="CM17" s="116">
        <v>8.0000000000000007E-5</v>
      </c>
      <c r="CN17" s="116">
        <v>8.0000000000000007E-5</v>
      </c>
      <c r="CO17" s="116">
        <v>8.0000000000000007E-5</v>
      </c>
      <c r="CP17" s="116">
        <v>9.0000000000000006E-5</v>
      </c>
      <c r="CQ17" s="116">
        <v>9.0000000000000006E-5</v>
      </c>
      <c r="CR17" s="116">
        <v>9.0000000000000006E-5</v>
      </c>
      <c r="CS17" s="116">
        <v>9.0000000000000006E-5</v>
      </c>
      <c r="CT17" s="116">
        <v>9.0000000000000006E-5</v>
      </c>
      <c r="CU17" s="116">
        <v>9.5000000000000005E-5</v>
      </c>
      <c r="CV17" s="116">
        <v>1E-4</v>
      </c>
      <c r="CW17" s="116">
        <v>1E-4</v>
      </c>
      <c r="CX17">
        <v>1E-4</v>
      </c>
      <c r="CY17">
        <v>1E-4</v>
      </c>
      <c r="CZ17">
        <v>1E-4</v>
      </c>
      <c r="DA17">
        <v>1E-4</v>
      </c>
      <c r="DB17">
        <v>1E-4</v>
      </c>
      <c r="DC17">
        <v>1.1E-4</v>
      </c>
      <c r="DD17">
        <v>1.1E-4</v>
      </c>
      <c r="DE17" s="116">
        <v>1.1E-4</v>
      </c>
      <c r="DF17" s="116">
        <v>1.1E-4</v>
      </c>
      <c r="DG17" s="116">
        <v>1.1E-4</v>
      </c>
      <c r="DH17" s="116">
        <v>1.1E-4</v>
      </c>
      <c r="DI17" s="116">
        <v>1.2E-4</v>
      </c>
      <c r="DJ17" s="116">
        <v>1.2E-4</v>
      </c>
      <c r="DK17" s="116">
        <v>1.2E-4</v>
      </c>
      <c r="DL17" s="116">
        <v>1.2E-4</v>
      </c>
      <c r="DM17" s="116">
        <v>1.2E-4</v>
      </c>
      <c r="DN17" s="116">
        <v>1.2E-4</v>
      </c>
      <c r="DO17" s="116">
        <v>1.2E-4</v>
      </c>
      <c r="DP17" s="116">
        <v>1.2E-4</v>
      </c>
    </row>
    <row r="18" spans="1:120" x14ac:dyDescent="0.25">
      <c r="A18" t="s">
        <v>129</v>
      </c>
      <c r="B18" t="s">
        <v>130</v>
      </c>
      <c r="C18" t="s">
        <v>137</v>
      </c>
      <c r="D18" t="s">
        <v>132</v>
      </c>
      <c r="E18">
        <v>83</v>
      </c>
      <c r="F18" t="s">
        <v>133</v>
      </c>
      <c r="G18" t="s">
        <v>134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16">
        <v>0</v>
      </c>
      <c r="AV18" s="116">
        <v>5.0000000000000002E-5</v>
      </c>
      <c r="AW18" s="116">
        <v>1.3999999999999999E-4</v>
      </c>
      <c r="AX18">
        <v>2.7E-4</v>
      </c>
      <c r="AY18">
        <v>4.4000000000000002E-4</v>
      </c>
      <c r="AZ18">
        <v>6.6E-4</v>
      </c>
      <c r="BA18">
        <v>9.5E-4</v>
      </c>
      <c r="BB18">
        <v>1.23E-3</v>
      </c>
      <c r="BC18">
        <v>1.5499999999999999E-3</v>
      </c>
      <c r="BD18">
        <v>1.9499999999999999E-3</v>
      </c>
      <c r="BE18">
        <v>2.2899999999999999E-3</v>
      </c>
      <c r="BF18" s="116">
        <v>2.6817E-3</v>
      </c>
      <c r="BG18" s="116">
        <v>3.0999999999999999E-3</v>
      </c>
      <c r="BH18" s="116">
        <v>3.5117E-3</v>
      </c>
      <c r="BI18" s="116">
        <v>3.9199999999999999E-3</v>
      </c>
      <c r="BJ18" s="116">
        <v>4.3699999999999998E-3</v>
      </c>
      <c r="BK18" s="116">
        <v>4.8500000000000001E-3</v>
      </c>
      <c r="BL18" s="116">
        <v>5.3299999999999997E-3</v>
      </c>
      <c r="BM18" s="116">
        <v>5.8100000000000001E-3</v>
      </c>
      <c r="BN18" s="116">
        <v>6.28E-3</v>
      </c>
      <c r="BO18" s="116">
        <v>6.8100000000000001E-3</v>
      </c>
      <c r="BP18" s="116">
        <v>7.2700000000000004E-3</v>
      </c>
      <c r="BQ18" s="116">
        <v>7.7499999999999999E-3</v>
      </c>
      <c r="BR18" s="116">
        <v>8.2100000000000003E-3</v>
      </c>
      <c r="BS18" s="116">
        <v>8.6800000000000002E-3</v>
      </c>
      <c r="BT18" s="116">
        <v>9.1500000000000001E-3</v>
      </c>
      <c r="BU18" s="116">
        <v>9.6299999999999997E-3</v>
      </c>
      <c r="BV18" s="116">
        <v>1.0109999999999999E-2</v>
      </c>
      <c r="BW18" s="116">
        <v>1.0580000000000001E-2</v>
      </c>
      <c r="BX18" s="116">
        <v>1.1063399999999999E-2</v>
      </c>
      <c r="BY18" s="116">
        <v>1.154E-2</v>
      </c>
      <c r="BZ18" s="116">
        <v>1.2001700000000001E-2</v>
      </c>
      <c r="CA18" s="116">
        <v>1.251E-2</v>
      </c>
      <c r="CB18" s="116">
        <v>1.299E-2</v>
      </c>
      <c r="CC18" s="116">
        <v>1.3481699999999999E-2</v>
      </c>
      <c r="CD18" s="116">
        <v>1.396E-2</v>
      </c>
      <c r="CE18" s="116">
        <v>1.4460000000000001E-2</v>
      </c>
      <c r="CF18" s="116">
        <v>1.498E-2</v>
      </c>
      <c r="CG18" s="116">
        <v>1.5429999999999999E-2</v>
      </c>
      <c r="CH18" s="116">
        <v>1.5951699999999999E-2</v>
      </c>
      <c r="CI18" s="116">
        <v>1.6449999999999999E-2</v>
      </c>
      <c r="CJ18" s="116">
        <v>1.69617E-2</v>
      </c>
      <c r="CK18" s="116">
        <v>1.7411699999999999E-2</v>
      </c>
      <c r="CL18" s="116">
        <v>1.7913399999999999E-2</v>
      </c>
      <c r="CM18" s="116">
        <v>1.8471700000000001E-2</v>
      </c>
      <c r="CN18" s="116">
        <v>1.8970000000000001E-2</v>
      </c>
      <c r="CO18" s="116">
        <v>1.95268E-2</v>
      </c>
      <c r="CP18" s="116">
        <v>1.9990000000000001E-2</v>
      </c>
      <c r="CQ18" s="116">
        <v>2.0471699999999999E-2</v>
      </c>
      <c r="CR18" s="116">
        <v>2.1011700000000001E-2</v>
      </c>
      <c r="CS18" s="116">
        <v>2.15417E-2</v>
      </c>
      <c r="CT18" s="116">
        <v>2.2015099999999999E-2</v>
      </c>
      <c r="CU18" s="116">
        <v>2.2579999999999999E-2</v>
      </c>
      <c r="CV18" s="116">
        <v>2.3089999999999999E-2</v>
      </c>
      <c r="CW18">
        <v>2.36817E-2</v>
      </c>
      <c r="CX18">
        <v>2.4093400000000001E-2</v>
      </c>
      <c r="CY18">
        <v>2.4663399999999999E-2</v>
      </c>
      <c r="CZ18" s="116">
        <v>2.5296800000000001E-2</v>
      </c>
      <c r="DA18">
        <v>2.5763600000000001E-2</v>
      </c>
      <c r="DB18">
        <v>2.63585E-2</v>
      </c>
      <c r="DC18">
        <v>2.66634E-2</v>
      </c>
      <c r="DD18">
        <v>2.7400000000000001E-2</v>
      </c>
      <c r="DE18">
        <v>2.7781699999999999E-2</v>
      </c>
      <c r="DF18">
        <v>2.86217E-2</v>
      </c>
      <c r="DG18">
        <v>2.90085E-2</v>
      </c>
      <c r="DH18">
        <v>2.9533400000000001E-2</v>
      </c>
      <c r="DI18">
        <v>2.9975100000000001E-2</v>
      </c>
      <c r="DJ18">
        <v>3.0603399999999999E-2</v>
      </c>
      <c r="DK18">
        <v>3.0981700000000001E-2</v>
      </c>
      <c r="DL18">
        <v>3.15251E-2</v>
      </c>
      <c r="DM18">
        <v>3.2301700000000003E-2</v>
      </c>
      <c r="DN18">
        <v>3.27017E-2</v>
      </c>
      <c r="DO18">
        <v>3.3410000000000002E-2</v>
      </c>
      <c r="DP18">
        <v>3.3855099999999999E-2</v>
      </c>
    </row>
    <row r="19" spans="1:120" x14ac:dyDescent="0.25">
      <c r="A19" t="s">
        <v>129</v>
      </c>
      <c r="B19" t="s">
        <v>130</v>
      </c>
      <c r="C19" t="s">
        <v>137</v>
      </c>
      <c r="D19" t="s">
        <v>132</v>
      </c>
      <c r="E19">
        <v>83</v>
      </c>
      <c r="F19" t="s">
        <v>135</v>
      </c>
      <c r="G19" t="s">
        <v>138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16">
        <v>0</v>
      </c>
      <c r="AU19" s="116">
        <v>0</v>
      </c>
      <c r="AV19" s="116">
        <v>1.0000000000000001E-5</v>
      </c>
      <c r="AW19" s="116">
        <v>1.0000000000000001E-5</v>
      </c>
      <c r="AX19" s="116">
        <v>1.0000000000000001E-5</v>
      </c>
      <c r="AY19" s="116">
        <v>1.0000000000000001E-5</v>
      </c>
      <c r="AZ19" s="116">
        <v>2.0000000000000002E-5</v>
      </c>
      <c r="BA19" s="116">
        <v>2.0000000000000002E-5</v>
      </c>
      <c r="BB19" s="116">
        <v>2.0000000000000002E-5</v>
      </c>
      <c r="BC19" s="116">
        <v>2.0000000000000002E-5</v>
      </c>
      <c r="BD19" s="116">
        <v>3.0000000000000001E-5</v>
      </c>
      <c r="BE19" s="116">
        <v>3.0000000000000001E-5</v>
      </c>
      <c r="BF19" s="116">
        <v>3.0000000000000001E-5</v>
      </c>
      <c r="BG19" s="116">
        <v>3.0000000000000001E-5</v>
      </c>
      <c r="BH19" s="116">
        <v>4.0000000000000003E-5</v>
      </c>
      <c r="BI19" s="116">
        <v>4.0000000000000003E-5</v>
      </c>
      <c r="BJ19" s="116">
        <v>4.0000000000000003E-5</v>
      </c>
      <c r="BK19" s="116">
        <v>4.0000000000000003E-5</v>
      </c>
      <c r="BL19" s="116">
        <v>4.0000000000000003E-5</v>
      </c>
      <c r="BM19" s="116">
        <v>5.0000000000000002E-5</v>
      </c>
      <c r="BN19" s="116">
        <v>5.0000000000000002E-5</v>
      </c>
      <c r="BO19" s="116">
        <v>5.0000000000000002E-5</v>
      </c>
      <c r="BP19" s="116">
        <v>5.0000000000000002E-5</v>
      </c>
      <c r="BQ19" s="116">
        <v>5.0000000000000002E-5</v>
      </c>
      <c r="BR19" s="116">
        <v>5.0000000000000002E-5</v>
      </c>
      <c r="BS19" s="116">
        <v>5.0000000000000002E-5</v>
      </c>
      <c r="BT19" s="116">
        <v>6.0000000000000002E-5</v>
      </c>
      <c r="BU19" s="116">
        <v>6.0000000000000002E-5</v>
      </c>
      <c r="BV19" s="116">
        <v>6.0000000000000002E-5</v>
      </c>
      <c r="BW19" s="116">
        <v>6.0000000000000002E-5</v>
      </c>
      <c r="BX19" s="116">
        <v>6.9999999999999994E-5</v>
      </c>
      <c r="BY19" s="116">
        <v>6.9999999999999994E-5</v>
      </c>
      <c r="BZ19" s="116">
        <v>6.9999999999999994E-5</v>
      </c>
      <c r="CA19" s="116">
        <v>6.9999999999999994E-5</v>
      </c>
      <c r="CB19" s="116">
        <v>8.0000000000000007E-5</v>
      </c>
      <c r="CC19" s="116">
        <v>8.0000000000000007E-5</v>
      </c>
      <c r="CD19" s="116">
        <v>8.0000000000000007E-5</v>
      </c>
      <c r="CE19" s="116">
        <v>8.0000000000000007E-5</v>
      </c>
      <c r="CF19" s="116">
        <v>8.1699999999999994E-5</v>
      </c>
      <c r="CG19" s="116">
        <v>9.0000000000000006E-5</v>
      </c>
      <c r="CH19" s="116">
        <v>9.0000000000000006E-5</v>
      </c>
      <c r="CI19" s="116">
        <v>9.0000000000000006E-5</v>
      </c>
      <c r="CJ19" s="116">
        <v>9.0000000000000006E-5</v>
      </c>
      <c r="CK19" s="116">
        <v>1E-4</v>
      </c>
      <c r="CL19" s="116">
        <v>1E-4</v>
      </c>
      <c r="CM19" s="116">
        <v>1E-4</v>
      </c>
      <c r="CN19" s="116">
        <v>1E-4</v>
      </c>
      <c r="CO19" s="116">
        <v>1E-4</v>
      </c>
      <c r="CP19" s="116">
        <v>1.1E-4</v>
      </c>
      <c r="CQ19" s="116">
        <v>1.1E-4</v>
      </c>
      <c r="CR19" s="116">
        <v>1.1E-4</v>
      </c>
      <c r="CS19" s="116">
        <v>1.1E-4</v>
      </c>
      <c r="CT19" s="116">
        <v>1.1E-4</v>
      </c>
      <c r="CU19" s="116">
        <v>1.2E-4</v>
      </c>
      <c r="CV19" s="116">
        <v>1.2E-4</v>
      </c>
      <c r="CW19" s="116">
        <v>1.2E-4</v>
      </c>
      <c r="CX19" s="116">
        <v>1.2E-4</v>
      </c>
      <c r="CY19" s="116">
        <v>1.2E-4</v>
      </c>
      <c r="CZ19" s="116">
        <v>1.2999999999999999E-4</v>
      </c>
      <c r="DA19" s="116">
        <v>1.2999999999999999E-4</v>
      </c>
      <c r="DB19" s="116">
        <v>1.2999999999999999E-4</v>
      </c>
      <c r="DC19" s="116">
        <v>1.2999999999999999E-4</v>
      </c>
      <c r="DD19" s="116">
        <v>1.3999999999999999E-4</v>
      </c>
      <c r="DE19" s="116">
        <v>1.3999999999999999E-4</v>
      </c>
      <c r="DF19" s="116">
        <v>1.3999999999999999E-4</v>
      </c>
      <c r="DG19" s="116">
        <v>1.3999999999999999E-4</v>
      </c>
      <c r="DH19" s="116">
        <v>1.3999999999999999E-4</v>
      </c>
      <c r="DI19" s="116">
        <v>1.3999999999999999E-4</v>
      </c>
      <c r="DJ19" s="116">
        <v>1.4999999999999999E-4</v>
      </c>
      <c r="DK19" s="116">
        <v>1.4999999999999999E-4</v>
      </c>
      <c r="DL19" s="116">
        <v>1.4999999999999999E-4</v>
      </c>
      <c r="DM19" s="116">
        <v>1.4999999999999999E-4</v>
      </c>
      <c r="DN19" s="116">
        <v>1.4999999999999999E-4</v>
      </c>
      <c r="DO19" s="116">
        <v>1.4999999999999999E-4</v>
      </c>
      <c r="DP19" s="116">
        <v>1.6000000000000001E-4</v>
      </c>
    </row>
    <row r="20" spans="1:120" x14ac:dyDescent="0.25">
      <c r="A20" t="s">
        <v>129</v>
      </c>
      <c r="B20" t="s">
        <v>130</v>
      </c>
      <c r="C20" t="s">
        <v>137</v>
      </c>
      <c r="D20" t="s">
        <v>132</v>
      </c>
      <c r="E20">
        <v>95</v>
      </c>
      <c r="F20" t="s">
        <v>133</v>
      </c>
      <c r="G20" t="s">
        <v>134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16">
        <v>0</v>
      </c>
      <c r="AV20" s="116">
        <v>5.0000000000000002E-5</v>
      </c>
      <c r="AW20" s="116">
        <v>1.3999999999999999E-4</v>
      </c>
      <c r="AX20">
        <v>2.7999999999999998E-4</v>
      </c>
      <c r="AY20">
        <v>4.6999999999999999E-4</v>
      </c>
      <c r="AZ20">
        <v>6.8999999999999997E-4</v>
      </c>
      <c r="BA20">
        <v>1E-3</v>
      </c>
      <c r="BB20">
        <v>1.2999999999999999E-3</v>
      </c>
      <c r="BC20">
        <v>1.65E-3</v>
      </c>
      <c r="BD20">
        <v>2.0799999999999998E-3</v>
      </c>
      <c r="BE20">
        <v>2.4499999999999999E-3</v>
      </c>
      <c r="BF20" s="116">
        <v>2.8704999999999998E-3</v>
      </c>
      <c r="BG20" s="116">
        <v>3.3300000000000001E-3</v>
      </c>
      <c r="BH20" s="116">
        <v>3.7799999999999999E-3</v>
      </c>
      <c r="BI20" s="116">
        <v>4.2300000000000003E-3</v>
      </c>
      <c r="BJ20" s="116">
        <v>4.7299999999999998E-3</v>
      </c>
      <c r="BK20" s="116">
        <v>5.2505E-3</v>
      </c>
      <c r="BL20" s="116">
        <v>5.7710000000000001E-3</v>
      </c>
      <c r="BM20" s="116">
        <v>6.3299999999999997E-3</v>
      </c>
      <c r="BN20" s="116">
        <v>6.8504999999999998E-3</v>
      </c>
      <c r="BO20" s="116">
        <v>7.4200000000000004E-3</v>
      </c>
      <c r="BP20" s="116">
        <v>7.8715E-3</v>
      </c>
      <c r="BQ20" s="116">
        <v>8.4700000000000001E-3</v>
      </c>
      <c r="BR20" s="116">
        <v>8.9219999999999994E-3</v>
      </c>
      <c r="BS20" s="116">
        <v>9.4225000000000003E-3</v>
      </c>
      <c r="BT20" s="116">
        <v>9.9819999999999996E-3</v>
      </c>
      <c r="BU20" s="116">
        <v>1.0491500000000001E-2</v>
      </c>
      <c r="BV20" s="116">
        <v>1.10005E-2</v>
      </c>
      <c r="BW20" s="116">
        <v>1.15E-2</v>
      </c>
      <c r="BX20" s="116">
        <v>1.2090500000000001E-2</v>
      </c>
      <c r="BY20" s="116">
        <v>1.25215E-2</v>
      </c>
      <c r="BZ20" s="116">
        <v>1.3051500000000001E-2</v>
      </c>
      <c r="CA20" s="116">
        <v>1.36715E-2</v>
      </c>
      <c r="CB20" s="116">
        <v>1.4081E-2</v>
      </c>
      <c r="CC20" s="116">
        <v>1.47035E-2</v>
      </c>
      <c r="CD20" s="116">
        <v>1.51015E-2</v>
      </c>
      <c r="CE20" s="116">
        <v>1.5633500000000002E-2</v>
      </c>
      <c r="CF20" s="116">
        <v>1.6303499999999999E-2</v>
      </c>
      <c r="CG20" s="116">
        <v>1.6630499999999999E-2</v>
      </c>
      <c r="CH20" s="116">
        <v>1.7235E-2</v>
      </c>
      <c r="CI20" s="116">
        <v>1.7832500000000001E-2</v>
      </c>
      <c r="CJ20" s="116">
        <v>1.8422000000000001E-2</v>
      </c>
      <c r="CK20" s="116">
        <v>1.88025E-2</v>
      </c>
      <c r="CL20" s="116">
        <v>1.9403E-2</v>
      </c>
      <c r="CM20" s="116">
        <v>2.0072E-2</v>
      </c>
      <c r="CN20" s="116">
        <v>2.0670500000000001E-2</v>
      </c>
      <c r="CO20" s="116">
        <v>2.1233499999999999E-2</v>
      </c>
      <c r="CP20" s="116">
        <v>2.2192E-2</v>
      </c>
      <c r="CQ20" s="116">
        <v>2.2114000000000002E-2</v>
      </c>
      <c r="CR20" s="116">
        <v>2.2760499999999999E-2</v>
      </c>
      <c r="CS20" s="116">
        <v>2.3321000000000001E-2</v>
      </c>
      <c r="CT20" s="116">
        <v>2.3765999999999999E-2</v>
      </c>
      <c r="CU20" s="116">
        <v>2.4671499999999999E-2</v>
      </c>
      <c r="CV20" s="116">
        <v>2.5031500000000002E-2</v>
      </c>
      <c r="CW20">
        <v>2.5735500000000001E-2</v>
      </c>
      <c r="CX20">
        <v>2.59145E-2</v>
      </c>
      <c r="CY20">
        <v>2.6773999999999999E-2</v>
      </c>
      <c r="CZ20">
        <v>2.7602499999999999E-2</v>
      </c>
      <c r="DA20">
        <v>2.8222500000000001E-2</v>
      </c>
      <c r="DB20">
        <v>2.9631000000000001E-2</v>
      </c>
      <c r="DC20">
        <v>2.869E-2</v>
      </c>
      <c r="DD20">
        <v>2.9771499999999999E-2</v>
      </c>
      <c r="DE20">
        <v>3.0896E-2</v>
      </c>
      <c r="DF20">
        <v>3.1920499999999997E-2</v>
      </c>
      <c r="DG20">
        <v>3.2295499999999998E-2</v>
      </c>
      <c r="DH20">
        <v>3.2374E-2</v>
      </c>
      <c r="DI20">
        <v>3.2842999999999997E-2</v>
      </c>
      <c r="DJ20">
        <v>3.4421500000000001E-2</v>
      </c>
      <c r="DK20">
        <v>3.4701999999999997E-2</v>
      </c>
      <c r="DL20">
        <v>3.5106999999999999E-2</v>
      </c>
      <c r="DM20">
        <v>3.6103499999999997E-2</v>
      </c>
      <c r="DN20">
        <v>3.6093500000000001E-2</v>
      </c>
      <c r="DO20">
        <v>3.73415E-2</v>
      </c>
      <c r="DP20">
        <v>3.8046999999999997E-2</v>
      </c>
    </row>
    <row r="21" spans="1:120" x14ac:dyDescent="0.25">
      <c r="A21" t="s">
        <v>129</v>
      </c>
      <c r="B21" t="s">
        <v>130</v>
      </c>
      <c r="C21" s="116" t="s">
        <v>137</v>
      </c>
      <c r="D21" s="116" t="s">
        <v>132</v>
      </c>
      <c r="E21" s="116">
        <v>95</v>
      </c>
      <c r="F21" s="116" t="s">
        <v>135</v>
      </c>
      <c r="G21" s="116" t="s">
        <v>138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 s="116">
        <v>0</v>
      </c>
      <c r="AT21" s="116">
        <v>0</v>
      </c>
      <c r="AU21" s="116">
        <v>0</v>
      </c>
      <c r="AV21" s="116">
        <v>1.0000000000000001E-5</v>
      </c>
      <c r="AW21" s="116">
        <v>1.0000000000000001E-5</v>
      </c>
      <c r="AX21" s="116">
        <v>1.0000000000000001E-5</v>
      </c>
      <c r="AY21" s="116">
        <v>2.0000000000000002E-5</v>
      </c>
      <c r="AZ21" s="116">
        <v>2.0000000000000002E-5</v>
      </c>
      <c r="BA21" s="116">
        <v>2.0000000000000002E-5</v>
      </c>
      <c r="BB21" s="116">
        <v>3.0000000000000001E-5</v>
      </c>
      <c r="BC21" s="116">
        <v>3.0000000000000001E-5</v>
      </c>
      <c r="BD21" s="116">
        <v>3.0000000000000001E-5</v>
      </c>
      <c r="BE21" s="116">
        <v>3.0000000000000001E-5</v>
      </c>
      <c r="BF21" s="116">
        <v>4.0000000000000003E-5</v>
      </c>
      <c r="BG21" s="116">
        <v>4.0000000000000003E-5</v>
      </c>
      <c r="BH21" s="116">
        <v>4.0000000000000003E-5</v>
      </c>
      <c r="BI21" s="116">
        <v>4.0000000000000003E-5</v>
      </c>
      <c r="BJ21" s="116">
        <v>4.0000000000000003E-5</v>
      </c>
      <c r="BK21" s="116">
        <v>5.0000000000000002E-5</v>
      </c>
      <c r="BL21" s="116">
        <v>5.0000000000000002E-5</v>
      </c>
      <c r="BM21" s="116">
        <v>5.0000000000000002E-5</v>
      </c>
      <c r="BN21" s="116">
        <v>5.0000000000000002E-5</v>
      </c>
      <c r="BO21" s="116">
        <v>6.0000000000000002E-5</v>
      </c>
      <c r="BP21" s="116">
        <v>6.0000000000000002E-5</v>
      </c>
      <c r="BQ21" s="116">
        <v>6.0000000000000002E-5</v>
      </c>
      <c r="BR21" s="116">
        <v>6.0000000000000002E-5</v>
      </c>
      <c r="BS21" s="116">
        <v>6.9999999999999994E-5</v>
      </c>
      <c r="BT21" s="116">
        <v>6.9999999999999994E-5</v>
      </c>
      <c r="BU21" s="116">
        <v>6.9999999999999994E-5</v>
      </c>
      <c r="BV21" s="116">
        <v>6.9999999999999994E-5</v>
      </c>
      <c r="BW21" s="116">
        <v>7.0500000000000006E-5</v>
      </c>
      <c r="BX21" s="116">
        <v>8.0000000000000007E-5</v>
      </c>
      <c r="BY21" s="116">
        <v>8.0000000000000007E-5</v>
      </c>
      <c r="BZ21" s="116">
        <v>8.0000000000000007E-5</v>
      </c>
      <c r="CA21" s="116">
        <v>9.0000000000000006E-5</v>
      </c>
      <c r="CB21" s="116">
        <v>9.0000000000000006E-5</v>
      </c>
      <c r="CC21" s="116">
        <v>9.0000000000000006E-5</v>
      </c>
      <c r="CD21" s="116">
        <v>1E-4</v>
      </c>
      <c r="CE21" s="116">
        <v>1E-4</v>
      </c>
      <c r="CF21" s="116">
        <v>1E-4</v>
      </c>
      <c r="CG21" s="116">
        <v>1E-4</v>
      </c>
      <c r="CH21" s="116">
        <v>1.1E-4</v>
      </c>
      <c r="CI21" s="116">
        <v>1.1E-4</v>
      </c>
      <c r="CJ21" s="116">
        <v>1.2E-4</v>
      </c>
      <c r="CK21" s="116">
        <v>1.2E-4</v>
      </c>
      <c r="CL21" s="116">
        <v>1.2E-4</v>
      </c>
      <c r="CM21" s="116">
        <v>1.2E-4</v>
      </c>
      <c r="CN21" s="116">
        <v>1.2999999999999999E-4</v>
      </c>
      <c r="CO21" s="116">
        <v>1.2999999999999999E-4</v>
      </c>
      <c r="CP21" s="116">
        <v>1.2999999999999999E-4</v>
      </c>
      <c r="CQ21" s="116">
        <v>1.2999999999999999E-4</v>
      </c>
      <c r="CR21" s="116">
        <v>1.3999999999999999E-4</v>
      </c>
      <c r="CS21" s="116">
        <v>1.3999999999999999E-4</v>
      </c>
      <c r="CT21" s="116">
        <v>1.3999999999999999E-4</v>
      </c>
      <c r="CU21" s="116">
        <v>1.4999999999999999E-4</v>
      </c>
      <c r="CV21" s="116">
        <v>1.4999999999999999E-4</v>
      </c>
      <c r="CW21" s="116">
        <v>1.4999999999999999E-4</v>
      </c>
      <c r="CX21" s="116">
        <v>1.505E-4</v>
      </c>
      <c r="CY21" s="116">
        <v>1.4999999999999999E-4</v>
      </c>
      <c r="CZ21" s="116">
        <v>1.6000000000000001E-4</v>
      </c>
      <c r="DA21" s="116">
        <v>1.6000000000000001E-4</v>
      </c>
      <c r="DB21" s="116">
        <v>1.7000000000000001E-4</v>
      </c>
      <c r="DC21" s="116">
        <v>1.7000000000000001E-4</v>
      </c>
      <c r="DD21" s="116">
        <v>1.7000000000000001E-4</v>
      </c>
      <c r="DE21" s="116">
        <v>1.7000000000000001E-4</v>
      </c>
      <c r="DF21" s="116">
        <v>1.7000000000000001E-4</v>
      </c>
      <c r="DG21" s="116">
        <v>1.7000000000000001E-4</v>
      </c>
      <c r="DH21" s="116">
        <v>1.8000000000000001E-4</v>
      </c>
      <c r="DI21" s="116">
        <v>1.8000000000000001E-4</v>
      </c>
      <c r="DJ21" s="116">
        <v>1.805E-4</v>
      </c>
      <c r="DK21" s="116">
        <v>1.8000000000000001E-4</v>
      </c>
      <c r="DL21" s="116">
        <v>1.8000000000000001E-4</v>
      </c>
      <c r="DM21" s="116">
        <v>1.805E-4</v>
      </c>
      <c r="DN21" s="116">
        <v>1.9000000000000001E-4</v>
      </c>
      <c r="DO21" s="116">
        <v>1.9000000000000001E-4</v>
      </c>
      <c r="DP21" s="116">
        <v>1.9000000000000001E-4</v>
      </c>
    </row>
    <row r="22" spans="1:120" x14ac:dyDescent="0.25">
      <c r="A22" t="s">
        <v>129</v>
      </c>
      <c r="B22" t="s">
        <v>130</v>
      </c>
      <c r="C22" s="116" t="s">
        <v>139</v>
      </c>
      <c r="D22" s="116" t="s">
        <v>132</v>
      </c>
      <c r="E22" s="116">
        <v>5</v>
      </c>
      <c r="F22" s="116" t="s">
        <v>133</v>
      </c>
      <c r="G22" s="116" t="s">
        <v>134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402.49679200000003</v>
      </c>
      <c r="AK22">
        <v>405.12375900000001</v>
      </c>
      <c r="AL22">
        <v>407.83293600000002</v>
      </c>
      <c r="AM22">
        <v>410.62873050000002</v>
      </c>
      <c r="AN22">
        <v>413.51847350000003</v>
      </c>
      <c r="AO22">
        <v>416.49516949999997</v>
      </c>
      <c r="AP22">
        <v>419.54312299999998</v>
      </c>
      <c r="AQ22">
        <v>422.65471300000002</v>
      </c>
      <c r="AR22">
        <v>425.78752850000001</v>
      </c>
      <c r="AS22">
        <v>428.99762650000002</v>
      </c>
      <c r="AT22">
        <v>432.267042</v>
      </c>
      <c r="AU22">
        <v>435.54690449999998</v>
      </c>
      <c r="AV22">
        <v>438.88429150000002</v>
      </c>
      <c r="AW22">
        <v>442.28170849999998</v>
      </c>
      <c r="AX22" s="116">
        <v>445.74145900000002</v>
      </c>
      <c r="AY22">
        <v>449.29463650000002</v>
      </c>
      <c r="AZ22">
        <v>452.86595899999998</v>
      </c>
      <c r="BA22">
        <v>456.44714149999999</v>
      </c>
      <c r="BB22">
        <v>460.0885285</v>
      </c>
      <c r="BC22">
        <v>463.74766649999998</v>
      </c>
      <c r="BD22">
        <v>467.4805035</v>
      </c>
      <c r="BE22">
        <v>471.24286549999999</v>
      </c>
      <c r="BF22">
        <v>475.048697</v>
      </c>
      <c r="BG22">
        <v>478.89922350000001</v>
      </c>
      <c r="BH22">
        <v>482.79432250000002</v>
      </c>
      <c r="BI22">
        <v>486.73274950000001</v>
      </c>
      <c r="BJ22">
        <v>490.70072699999997</v>
      </c>
      <c r="BK22">
        <v>494.70170949999999</v>
      </c>
      <c r="BL22">
        <v>498.71553999999998</v>
      </c>
      <c r="BM22">
        <v>502.73541549999999</v>
      </c>
      <c r="BN22">
        <v>506.78659649999997</v>
      </c>
      <c r="BO22">
        <v>510.87510850000001</v>
      </c>
      <c r="BP22">
        <v>515.02512400000001</v>
      </c>
      <c r="BQ22">
        <v>519.19786699999997</v>
      </c>
      <c r="BR22">
        <v>523.46438000000001</v>
      </c>
      <c r="BS22">
        <v>527.78497200000004</v>
      </c>
      <c r="BT22">
        <v>532.101676</v>
      </c>
      <c r="BU22">
        <v>536.39362549999998</v>
      </c>
      <c r="BV22">
        <v>540.72162749999995</v>
      </c>
      <c r="BW22">
        <v>545.06463250000002</v>
      </c>
      <c r="BX22">
        <v>549.43141949999995</v>
      </c>
      <c r="BY22">
        <v>553.83679400000005</v>
      </c>
      <c r="BZ22">
        <v>558.27715899999998</v>
      </c>
      <c r="CA22">
        <v>562.79054399999995</v>
      </c>
      <c r="CB22">
        <v>567.33163449999995</v>
      </c>
      <c r="CC22">
        <v>571.89501099999995</v>
      </c>
      <c r="CD22">
        <v>576.48584649999998</v>
      </c>
      <c r="CE22">
        <v>581.10534150000001</v>
      </c>
      <c r="CF22">
        <v>585.75530600000002</v>
      </c>
      <c r="CG22">
        <v>590.43723</v>
      </c>
      <c r="CH22">
        <v>595.15276600000004</v>
      </c>
      <c r="CI22">
        <v>599.90478949999999</v>
      </c>
      <c r="CJ22">
        <v>604.68443049999996</v>
      </c>
      <c r="CK22">
        <v>609.49046550000003</v>
      </c>
      <c r="CL22">
        <v>614.33034299999997</v>
      </c>
      <c r="CM22">
        <v>619.20165599999996</v>
      </c>
      <c r="CN22">
        <v>624.10199050000006</v>
      </c>
      <c r="CO22">
        <v>629.03392050000002</v>
      </c>
      <c r="CP22">
        <v>633.97290599999997</v>
      </c>
      <c r="CQ22">
        <v>638.90767500000004</v>
      </c>
      <c r="CR22">
        <v>643.87590499999999</v>
      </c>
      <c r="CS22">
        <v>648.90786200000002</v>
      </c>
      <c r="CT22">
        <v>654.03199400000005</v>
      </c>
      <c r="CU22">
        <v>659.19853049999995</v>
      </c>
      <c r="CV22">
        <v>664.40818750000005</v>
      </c>
      <c r="CW22">
        <v>669.62363149999999</v>
      </c>
      <c r="CX22">
        <v>674.86222099999998</v>
      </c>
      <c r="CY22">
        <v>680.15392850000001</v>
      </c>
      <c r="CZ22">
        <v>685.49558100000002</v>
      </c>
      <c r="DA22">
        <v>690.8870005</v>
      </c>
      <c r="DB22">
        <v>696.32779000000005</v>
      </c>
      <c r="DC22">
        <v>701.81781450000005</v>
      </c>
      <c r="DD22">
        <v>707.35789999999997</v>
      </c>
      <c r="DE22">
        <v>712.94891399999995</v>
      </c>
      <c r="DF22">
        <v>718.63674000000003</v>
      </c>
      <c r="DG22">
        <v>724.38894049999999</v>
      </c>
      <c r="DH22">
        <v>730.21086249999996</v>
      </c>
      <c r="DI22">
        <v>736.09988199999998</v>
      </c>
      <c r="DJ22">
        <v>742.05122200000005</v>
      </c>
      <c r="DK22">
        <v>748.10329249999995</v>
      </c>
      <c r="DL22">
        <v>754.23352499999999</v>
      </c>
      <c r="DM22">
        <v>760.42130199999997</v>
      </c>
      <c r="DN22">
        <v>766.61143649999997</v>
      </c>
      <c r="DO22">
        <v>772.87595799999997</v>
      </c>
      <c r="DP22">
        <v>779.22158750000006</v>
      </c>
    </row>
    <row r="23" spans="1:120" x14ac:dyDescent="0.25">
      <c r="A23" t="s">
        <v>129</v>
      </c>
      <c r="B23" t="s">
        <v>130</v>
      </c>
      <c r="C23" s="116" t="s">
        <v>139</v>
      </c>
      <c r="D23" s="116" t="s">
        <v>132</v>
      </c>
      <c r="E23" s="116">
        <v>5</v>
      </c>
      <c r="F23" s="116" t="s">
        <v>135</v>
      </c>
      <c r="G23" s="116" t="s">
        <v>136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0.913613495</v>
      </c>
      <c r="AJ23">
        <v>0.927821907</v>
      </c>
      <c r="AK23">
        <v>0.94154131900000004</v>
      </c>
      <c r="AL23">
        <v>0.95723108300000004</v>
      </c>
      <c r="AM23">
        <v>0.97498658299999996</v>
      </c>
      <c r="AN23">
        <v>0.99412288699999996</v>
      </c>
      <c r="AO23">
        <v>1.018532397</v>
      </c>
      <c r="AP23">
        <v>1.047682966</v>
      </c>
      <c r="AQ23">
        <v>1.0763828280000001</v>
      </c>
      <c r="AR23">
        <v>1.106709779</v>
      </c>
      <c r="AS23">
        <v>1.1338711029999999</v>
      </c>
      <c r="AT23">
        <v>1.157810593</v>
      </c>
      <c r="AU23">
        <v>1.185909858</v>
      </c>
      <c r="AV23">
        <v>1.2116567789999999</v>
      </c>
      <c r="AW23">
        <v>1.237470407</v>
      </c>
      <c r="AX23">
        <v>1.2658923280000001</v>
      </c>
      <c r="AY23" s="116">
        <v>1.2958223280000001</v>
      </c>
      <c r="AZ23" s="116">
        <v>1.324023868</v>
      </c>
      <c r="BA23" s="116">
        <v>1.353362103</v>
      </c>
      <c r="BB23" s="116">
        <v>1.385962162</v>
      </c>
      <c r="BC23" s="116">
        <v>1.4211633480000001</v>
      </c>
      <c r="BD23">
        <v>1.4618398480000001</v>
      </c>
      <c r="BE23">
        <v>1.4911813279999999</v>
      </c>
      <c r="BF23">
        <v>1.513565475</v>
      </c>
      <c r="BG23">
        <v>1.5421204559999999</v>
      </c>
      <c r="BH23">
        <v>1.566057093</v>
      </c>
      <c r="BI23">
        <v>1.5911321519999999</v>
      </c>
      <c r="BJ23">
        <v>1.6175899359999999</v>
      </c>
      <c r="BK23">
        <v>1.642604417</v>
      </c>
      <c r="BL23">
        <v>1.669707917</v>
      </c>
      <c r="BM23">
        <v>1.7014709750000001</v>
      </c>
      <c r="BN23">
        <v>1.739125789</v>
      </c>
      <c r="BO23">
        <v>1.7725322889999999</v>
      </c>
      <c r="BP23">
        <v>1.803376799</v>
      </c>
      <c r="BQ23">
        <v>1.830375799</v>
      </c>
      <c r="BR23">
        <v>1.8542483380000001</v>
      </c>
      <c r="BS23">
        <v>1.881437662</v>
      </c>
      <c r="BT23">
        <v>1.909597711</v>
      </c>
      <c r="BU23">
        <v>1.933180672</v>
      </c>
      <c r="BV23">
        <v>1.9613707010000001</v>
      </c>
      <c r="BW23">
        <v>1.9907154069999999</v>
      </c>
      <c r="BX23">
        <v>2.021129025</v>
      </c>
      <c r="BY23">
        <v>2.0504830250000001</v>
      </c>
      <c r="BZ23">
        <v>2.0797610249999998</v>
      </c>
      <c r="CA23">
        <v>2.107438975</v>
      </c>
      <c r="CB23">
        <v>2.1333954749999999</v>
      </c>
      <c r="CC23">
        <v>2.1566795249999999</v>
      </c>
      <c r="CD23">
        <v>2.1808059069999999</v>
      </c>
      <c r="CE23">
        <v>2.205540407</v>
      </c>
      <c r="CF23">
        <v>2.2308956129999999</v>
      </c>
      <c r="CG23">
        <v>2.257211613</v>
      </c>
      <c r="CH23">
        <v>2.2860784359999999</v>
      </c>
      <c r="CI23">
        <v>2.3173829260000001</v>
      </c>
      <c r="CJ23">
        <v>2.3481768679999999</v>
      </c>
      <c r="CK23">
        <v>2.3765407299999999</v>
      </c>
      <c r="CL23">
        <v>2.4032703190000002</v>
      </c>
      <c r="CM23">
        <v>2.4293620250000001</v>
      </c>
      <c r="CN23">
        <v>2.4521815739999999</v>
      </c>
      <c r="CO23">
        <v>2.4778092790000001</v>
      </c>
      <c r="CP23">
        <v>2.5033159070000002</v>
      </c>
      <c r="CQ23">
        <v>2.5260150540000001</v>
      </c>
      <c r="CR23">
        <v>2.5535959460000002</v>
      </c>
      <c r="CS23">
        <v>2.5823239459999998</v>
      </c>
      <c r="CT23">
        <v>2.6103655250000002</v>
      </c>
      <c r="CU23">
        <v>2.6398045250000002</v>
      </c>
      <c r="CV23">
        <v>2.6694350249999999</v>
      </c>
      <c r="CW23">
        <v>2.6996239260000001</v>
      </c>
      <c r="CX23">
        <v>2.7280319259999999</v>
      </c>
      <c r="CY23">
        <v>2.7554569259999999</v>
      </c>
      <c r="CZ23">
        <v>2.7828374259999999</v>
      </c>
      <c r="DA23">
        <v>2.809296926</v>
      </c>
      <c r="DB23">
        <v>2.835796926</v>
      </c>
      <c r="DC23">
        <v>2.8630354260000002</v>
      </c>
      <c r="DD23">
        <v>2.8907044069999999</v>
      </c>
      <c r="DE23">
        <v>2.9198599070000002</v>
      </c>
      <c r="DF23">
        <v>2.950547926</v>
      </c>
      <c r="DG23">
        <v>2.981664995</v>
      </c>
      <c r="DH23">
        <v>3.0131379069999999</v>
      </c>
      <c r="DI23">
        <v>3.0430039070000001</v>
      </c>
      <c r="DJ23">
        <v>3.0712039070000001</v>
      </c>
      <c r="DK23">
        <v>3.09765077</v>
      </c>
      <c r="DL23">
        <v>3.12346477</v>
      </c>
      <c r="DM23">
        <v>3.1497473579999999</v>
      </c>
      <c r="DN23">
        <v>3.1766097700000002</v>
      </c>
      <c r="DO23">
        <v>3.204402897</v>
      </c>
      <c r="DP23">
        <v>3.2348081230000001</v>
      </c>
    </row>
    <row r="24" spans="1:120" x14ac:dyDescent="0.25">
      <c r="A24" t="s">
        <v>129</v>
      </c>
      <c r="B24" t="s">
        <v>130</v>
      </c>
      <c r="C24" s="116" t="s">
        <v>139</v>
      </c>
      <c r="D24" s="116" t="s">
        <v>132</v>
      </c>
      <c r="E24" s="116">
        <v>17</v>
      </c>
      <c r="F24" s="116" t="s">
        <v>133</v>
      </c>
      <c r="G24" s="116" t="s">
        <v>134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402.57249919999998</v>
      </c>
      <c r="AK24">
        <v>405.26998980000002</v>
      </c>
      <c r="AL24">
        <v>408.04885589999998</v>
      </c>
      <c r="AM24">
        <v>410.90651109999999</v>
      </c>
      <c r="AN24">
        <v>413.85177859999999</v>
      </c>
      <c r="AO24">
        <v>416.87982749999998</v>
      </c>
      <c r="AP24">
        <v>419.95723040000001</v>
      </c>
      <c r="AQ24">
        <v>423.10688679999998</v>
      </c>
      <c r="AR24">
        <v>426.31912560000001</v>
      </c>
      <c r="AS24">
        <v>429.56407300000001</v>
      </c>
      <c r="AT24">
        <v>432.90993580000003</v>
      </c>
      <c r="AU24">
        <v>436.27405820000001</v>
      </c>
      <c r="AV24">
        <v>439.70914640000001</v>
      </c>
      <c r="AW24">
        <v>443.16464359999998</v>
      </c>
      <c r="AX24">
        <v>446.70073710000003</v>
      </c>
      <c r="AY24">
        <v>450.31326189999999</v>
      </c>
      <c r="AZ24">
        <v>453.92907079999998</v>
      </c>
      <c r="BA24">
        <v>457.62896899999998</v>
      </c>
      <c r="BB24">
        <v>461.37231860000003</v>
      </c>
      <c r="BC24">
        <v>465.14166369999998</v>
      </c>
      <c r="BD24">
        <v>468.95165650000001</v>
      </c>
      <c r="BE24">
        <v>472.82405729999999</v>
      </c>
      <c r="BF24">
        <v>476.76103999999998</v>
      </c>
      <c r="BG24">
        <v>480.63369820000003</v>
      </c>
      <c r="BH24">
        <v>484.63518620000002</v>
      </c>
      <c r="BI24">
        <v>488.69917550000002</v>
      </c>
      <c r="BJ24">
        <v>492.73136140000003</v>
      </c>
      <c r="BK24">
        <v>496.78275780000001</v>
      </c>
      <c r="BL24">
        <v>500.95250019999997</v>
      </c>
      <c r="BM24">
        <v>505.10267529999999</v>
      </c>
      <c r="BN24">
        <v>509.35070839999997</v>
      </c>
      <c r="BO24">
        <v>513.63714630000004</v>
      </c>
      <c r="BP24">
        <v>517.96731939999995</v>
      </c>
      <c r="BQ24">
        <v>522.33870279999996</v>
      </c>
      <c r="BR24">
        <v>526.74251140000001</v>
      </c>
      <c r="BS24">
        <v>531.14242509999997</v>
      </c>
      <c r="BT24">
        <v>535.5453258</v>
      </c>
      <c r="BU24">
        <v>539.96876499999996</v>
      </c>
      <c r="BV24">
        <v>544.42011730000002</v>
      </c>
      <c r="BW24">
        <v>548.8901548</v>
      </c>
      <c r="BX24">
        <v>553.41563580000002</v>
      </c>
      <c r="BY24">
        <v>557.9714927</v>
      </c>
      <c r="BZ24">
        <v>562.59684990000005</v>
      </c>
      <c r="CA24">
        <v>567.29540029999998</v>
      </c>
      <c r="CB24">
        <v>572.01478469999995</v>
      </c>
      <c r="CC24">
        <v>576.73499440000001</v>
      </c>
      <c r="CD24">
        <v>581.53376649999996</v>
      </c>
      <c r="CE24">
        <v>586.35494140000003</v>
      </c>
      <c r="CF24">
        <v>591.10487909999995</v>
      </c>
      <c r="CG24">
        <v>595.89678519999995</v>
      </c>
      <c r="CH24">
        <v>600.78162410000004</v>
      </c>
      <c r="CI24">
        <v>605.70529120000003</v>
      </c>
      <c r="CJ24">
        <v>610.65497200000004</v>
      </c>
      <c r="CK24">
        <v>615.62264230000005</v>
      </c>
      <c r="CL24">
        <v>620.66360940000004</v>
      </c>
      <c r="CM24">
        <v>625.74159239999994</v>
      </c>
      <c r="CN24">
        <v>630.8541305</v>
      </c>
      <c r="CO24">
        <v>635.98856230000001</v>
      </c>
      <c r="CP24">
        <v>641.16360829999996</v>
      </c>
      <c r="CQ24">
        <v>646.40206509999996</v>
      </c>
      <c r="CR24">
        <v>651.61711460000004</v>
      </c>
      <c r="CS24">
        <v>656.85245599999996</v>
      </c>
      <c r="CT24">
        <v>662.12589130000003</v>
      </c>
      <c r="CU24">
        <v>667.47329690000004</v>
      </c>
      <c r="CV24">
        <v>672.88520240000003</v>
      </c>
      <c r="CW24">
        <v>678.31572930000004</v>
      </c>
      <c r="CX24">
        <v>683.80130740000004</v>
      </c>
      <c r="CY24">
        <v>689.33957439999995</v>
      </c>
      <c r="CZ24">
        <v>694.92691950000005</v>
      </c>
      <c r="DA24">
        <v>700.56428989999995</v>
      </c>
      <c r="DB24">
        <v>706.23874139999998</v>
      </c>
      <c r="DC24">
        <v>711.90975800000001</v>
      </c>
      <c r="DD24">
        <v>717.72744969999997</v>
      </c>
      <c r="DE24">
        <v>723.57128420000004</v>
      </c>
      <c r="DF24">
        <v>729.4602635</v>
      </c>
      <c r="DG24">
        <v>735.42217760000005</v>
      </c>
      <c r="DH24">
        <v>741.44458499999996</v>
      </c>
      <c r="DI24">
        <v>747.48342019999996</v>
      </c>
      <c r="DJ24">
        <v>753.59704260000001</v>
      </c>
      <c r="DK24">
        <v>759.83411460000002</v>
      </c>
      <c r="DL24">
        <v>766.14689710000005</v>
      </c>
      <c r="DM24">
        <v>772.49858529999995</v>
      </c>
      <c r="DN24">
        <v>778.87913189999995</v>
      </c>
      <c r="DO24">
        <v>785.32515409999996</v>
      </c>
      <c r="DP24">
        <v>791.86797839999997</v>
      </c>
    </row>
    <row r="25" spans="1:120" x14ac:dyDescent="0.25">
      <c r="A25" t="s">
        <v>129</v>
      </c>
      <c r="B25" t="s">
        <v>130</v>
      </c>
      <c r="C25" s="116" t="s">
        <v>139</v>
      </c>
      <c r="D25" s="116" t="s">
        <v>132</v>
      </c>
      <c r="E25" s="116">
        <v>17</v>
      </c>
      <c r="F25" s="116" t="s">
        <v>135</v>
      </c>
      <c r="G25" s="116" t="s">
        <v>136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1.0015203319999999</v>
      </c>
      <c r="AJ25">
        <v>1.0121058169999999</v>
      </c>
      <c r="AK25">
        <v>1.028821728</v>
      </c>
      <c r="AL25">
        <v>1.047466834</v>
      </c>
      <c r="AM25">
        <v>1.065796572</v>
      </c>
      <c r="AN25">
        <v>1.0891289479999999</v>
      </c>
      <c r="AO25">
        <v>1.1188307479999999</v>
      </c>
      <c r="AP25">
        <v>1.152693323</v>
      </c>
      <c r="AQ25">
        <v>1.1864386769999999</v>
      </c>
      <c r="AR25">
        <v>1.216521577</v>
      </c>
      <c r="AS25">
        <v>1.249789297</v>
      </c>
      <c r="AT25" s="116">
        <v>1.278330148</v>
      </c>
      <c r="AU25" s="116">
        <v>1.31077566</v>
      </c>
      <c r="AV25" s="116">
        <v>1.343301726</v>
      </c>
      <c r="AW25" s="116">
        <v>1.3717188810000001</v>
      </c>
      <c r="AX25" s="116">
        <v>1.4008926399999999</v>
      </c>
      <c r="AY25" s="116">
        <v>1.4322636849999999</v>
      </c>
      <c r="AZ25" s="116">
        <v>1.4603339319999999</v>
      </c>
      <c r="BA25" s="116">
        <v>1.4908773280000001</v>
      </c>
      <c r="BB25" s="116">
        <v>1.525803515</v>
      </c>
      <c r="BC25">
        <v>1.563156875</v>
      </c>
      <c r="BD25" s="116">
        <v>1.6012186049999999</v>
      </c>
      <c r="BE25" s="116">
        <v>1.6358722400000001</v>
      </c>
      <c r="BF25" s="116">
        <v>1.670454213</v>
      </c>
      <c r="BG25" s="116">
        <v>1.7008374209999999</v>
      </c>
      <c r="BH25" s="116">
        <v>1.736521854</v>
      </c>
      <c r="BI25" s="116">
        <v>1.768740856</v>
      </c>
      <c r="BJ25" s="116">
        <v>1.7994393849999999</v>
      </c>
      <c r="BK25" s="116">
        <v>1.8308835400000001</v>
      </c>
      <c r="BL25" s="116">
        <v>1.8673788280000001</v>
      </c>
      <c r="BM25" s="116">
        <v>1.9058082169999999</v>
      </c>
      <c r="BN25" s="116">
        <v>1.9431866170000001</v>
      </c>
      <c r="BO25" s="116">
        <v>1.984067926</v>
      </c>
      <c r="BP25" s="116">
        <v>2.0205359889999999</v>
      </c>
      <c r="BQ25" s="116">
        <v>2.0548117889999999</v>
      </c>
      <c r="BR25" s="116">
        <v>2.084354689</v>
      </c>
      <c r="BS25" s="116">
        <v>2.112990189</v>
      </c>
      <c r="BT25" s="116">
        <v>2.1398457739999999</v>
      </c>
      <c r="BU25" s="116">
        <v>2.1659722260000001</v>
      </c>
      <c r="BV25" s="116">
        <v>2.195282626</v>
      </c>
      <c r="BW25" s="116">
        <v>2.2298919619999999</v>
      </c>
      <c r="BX25" s="116">
        <v>2.2634193599999999</v>
      </c>
      <c r="BY25" s="116">
        <v>2.2955956770000001</v>
      </c>
      <c r="BZ25" s="116">
        <v>2.327997726</v>
      </c>
      <c r="CA25" s="116">
        <v>2.3603372600000001</v>
      </c>
      <c r="CB25" s="116">
        <v>2.3896277600000002</v>
      </c>
      <c r="CC25" s="116">
        <v>2.4150624989999998</v>
      </c>
      <c r="CD25" s="116">
        <v>2.443576626</v>
      </c>
      <c r="CE25" s="116">
        <v>2.4710072259999998</v>
      </c>
      <c r="CF25" s="116">
        <v>2.49946665</v>
      </c>
      <c r="CG25" s="116">
        <v>2.5296299169999998</v>
      </c>
      <c r="CH25" s="116">
        <v>2.5649342050000001</v>
      </c>
      <c r="CI25" s="116">
        <v>2.5970373499999999</v>
      </c>
      <c r="CJ25" s="116">
        <v>2.6312860169999999</v>
      </c>
      <c r="CK25" s="116">
        <v>2.6640194749999999</v>
      </c>
      <c r="CL25" s="116">
        <v>2.6943240259999999</v>
      </c>
      <c r="CM25" s="116">
        <v>2.722208626</v>
      </c>
      <c r="CN25" s="116">
        <v>2.7500802499999999</v>
      </c>
      <c r="CO25" s="116">
        <v>2.7788700749999999</v>
      </c>
      <c r="CP25" s="116">
        <v>2.8073383750000001</v>
      </c>
      <c r="CQ25" s="116">
        <v>2.8362760749999998</v>
      </c>
      <c r="CR25" s="116">
        <v>2.8655554090000002</v>
      </c>
      <c r="CS25" s="116">
        <v>2.8960371440000001</v>
      </c>
      <c r="CT25" s="116">
        <v>2.9277530440000001</v>
      </c>
      <c r="CU25" s="116">
        <v>2.961323744</v>
      </c>
      <c r="CV25" s="116">
        <v>2.994882826</v>
      </c>
      <c r="CW25" s="116">
        <v>3.027894044</v>
      </c>
      <c r="CX25" s="116">
        <v>3.059317144</v>
      </c>
      <c r="CY25" s="116">
        <v>3.0885460440000001</v>
      </c>
      <c r="CZ25" s="116">
        <v>3.1180588500000002</v>
      </c>
      <c r="DA25" s="116">
        <v>3.14620335</v>
      </c>
      <c r="DB25" s="116">
        <v>3.1741251500000001</v>
      </c>
      <c r="DC25">
        <v>3.2032879169999999</v>
      </c>
      <c r="DD25">
        <v>3.2311220230000002</v>
      </c>
      <c r="DE25">
        <v>3.2601436229999998</v>
      </c>
      <c r="DF25">
        <v>3.2960916870000001</v>
      </c>
      <c r="DG25">
        <v>3.331939964</v>
      </c>
      <c r="DH25">
        <v>3.3701346769999998</v>
      </c>
      <c r="DI25" s="116">
        <v>3.4032908769999999</v>
      </c>
      <c r="DJ25" s="116">
        <v>3.4333374600000002</v>
      </c>
      <c r="DK25" s="116">
        <v>3.46427146</v>
      </c>
      <c r="DL25" s="116">
        <v>3.4942118600000001</v>
      </c>
      <c r="DM25" s="116">
        <v>3.5229693499999999</v>
      </c>
      <c r="DN25" s="116">
        <v>3.5490349399999999</v>
      </c>
      <c r="DO25" s="116">
        <v>3.57734994</v>
      </c>
      <c r="DP25" s="116">
        <v>3.610056207</v>
      </c>
    </row>
    <row r="26" spans="1:120" x14ac:dyDescent="0.25">
      <c r="A26" t="s">
        <v>129</v>
      </c>
      <c r="B26" t="s">
        <v>130</v>
      </c>
      <c r="C26" s="116" t="s">
        <v>139</v>
      </c>
      <c r="D26" s="116" t="s">
        <v>132</v>
      </c>
      <c r="E26" s="116">
        <v>50</v>
      </c>
      <c r="F26" s="116" t="s">
        <v>133</v>
      </c>
      <c r="G26" s="116" t="s">
        <v>134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402.72071999999997</v>
      </c>
      <c r="AK26">
        <v>405.54852</v>
      </c>
      <c r="AL26">
        <v>408.46171500000003</v>
      </c>
      <c r="AM26">
        <v>411.451235</v>
      </c>
      <c r="AN26">
        <v>414.52581500000002</v>
      </c>
      <c r="AO26">
        <v>417.68987499999997</v>
      </c>
      <c r="AP26">
        <v>420.93246499999998</v>
      </c>
      <c r="AQ26">
        <v>424.21940000000001</v>
      </c>
      <c r="AR26">
        <v>427.58485000000002</v>
      </c>
      <c r="AS26">
        <v>431.05778500000002</v>
      </c>
      <c r="AT26">
        <v>434.55179500000003</v>
      </c>
      <c r="AU26">
        <v>438.08300500000001</v>
      </c>
      <c r="AV26">
        <v>441.70215000000002</v>
      </c>
      <c r="AW26">
        <v>445.40811500000001</v>
      </c>
      <c r="AX26">
        <v>449.15985499999999</v>
      </c>
      <c r="AY26">
        <v>453.01095500000002</v>
      </c>
      <c r="AZ26">
        <v>456.86788000000001</v>
      </c>
      <c r="BA26">
        <v>460.87964499999998</v>
      </c>
      <c r="BB26">
        <v>464.89239500000002</v>
      </c>
      <c r="BC26">
        <v>468.95128</v>
      </c>
      <c r="BD26">
        <v>473.076435</v>
      </c>
      <c r="BE26">
        <v>477.22687500000001</v>
      </c>
      <c r="BF26">
        <v>481.50479999999999</v>
      </c>
      <c r="BG26">
        <v>485.807725</v>
      </c>
      <c r="BH26">
        <v>490.18713000000002</v>
      </c>
      <c r="BI26">
        <v>494.71461499999998</v>
      </c>
      <c r="BJ26">
        <v>499.20699999999999</v>
      </c>
      <c r="BK26">
        <v>503.78862500000002</v>
      </c>
      <c r="BL26">
        <v>508.32393500000001</v>
      </c>
      <c r="BM26">
        <v>512.92619500000001</v>
      </c>
      <c r="BN26">
        <v>517.59871999999996</v>
      </c>
      <c r="BO26">
        <v>522.26462000000004</v>
      </c>
      <c r="BP26">
        <v>527.02873</v>
      </c>
      <c r="BQ26">
        <v>531.84190999999998</v>
      </c>
      <c r="BR26">
        <v>536.73611500000004</v>
      </c>
      <c r="BS26">
        <v>541.77434000000005</v>
      </c>
      <c r="BT26">
        <v>546.77619000000004</v>
      </c>
      <c r="BU26">
        <v>551.76017999999999</v>
      </c>
      <c r="BV26">
        <v>556.87846000000002</v>
      </c>
      <c r="BW26">
        <v>561.98128499999996</v>
      </c>
      <c r="BX26">
        <v>567.06350999999995</v>
      </c>
      <c r="BY26">
        <v>572.15859499999999</v>
      </c>
      <c r="BZ26">
        <v>577.36890000000005</v>
      </c>
      <c r="CA26">
        <v>582.51802499999997</v>
      </c>
      <c r="CB26">
        <v>587.74413500000003</v>
      </c>
      <c r="CC26">
        <v>593.07998999999995</v>
      </c>
      <c r="CD26">
        <v>598.46126000000004</v>
      </c>
      <c r="CE26">
        <v>603.90614500000004</v>
      </c>
      <c r="CF26">
        <v>609.37714500000004</v>
      </c>
      <c r="CG26">
        <v>614.87251500000002</v>
      </c>
      <c r="CH26">
        <v>620.51086999999995</v>
      </c>
      <c r="CI26">
        <v>626.11227499999995</v>
      </c>
      <c r="CJ26">
        <v>631.77958000000001</v>
      </c>
      <c r="CK26">
        <v>637.36537499999997</v>
      </c>
      <c r="CL26">
        <v>643.06833500000005</v>
      </c>
      <c r="CM26">
        <v>648.72334000000001</v>
      </c>
      <c r="CN26">
        <v>654.58203500000002</v>
      </c>
      <c r="CO26">
        <v>660.43804499999999</v>
      </c>
      <c r="CP26">
        <v>666.32195000000002</v>
      </c>
      <c r="CQ26">
        <v>672.22200499999997</v>
      </c>
      <c r="CR26">
        <v>678.28547500000002</v>
      </c>
      <c r="CS26">
        <v>684.26527999999996</v>
      </c>
      <c r="CT26">
        <v>690.23510499999998</v>
      </c>
      <c r="CU26">
        <v>696.32402500000001</v>
      </c>
      <c r="CV26">
        <v>702.45728999999994</v>
      </c>
      <c r="CW26">
        <v>708.65457000000004</v>
      </c>
      <c r="CX26">
        <v>714.79241999999999</v>
      </c>
      <c r="CY26">
        <v>721.07002</v>
      </c>
      <c r="CZ26">
        <v>727.48077999999998</v>
      </c>
      <c r="DA26">
        <v>733.77847999999994</v>
      </c>
      <c r="DB26">
        <v>740.41095499999994</v>
      </c>
      <c r="DC26">
        <v>747.24426500000004</v>
      </c>
      <c r="DD26">
        <v>753.92057499999999</v>
      </c>
      <c r="DE26">
        <v>760.65768000000003</v>
      </c>
      <c r="DF26">
        <v>767.45705999999996</v>
      </c>
      <c r="DG26">
        <v>774.24423999999999</v>
      </c>
      <c r="DH26">
        <v>781.07740999999999</v>
      </c>
      <c r="DI26">
        <v>787.98773000000006</v>
      </c>
      <c r="DJ26">
        <v>794.82189000000005</v>
      </c>
      <c r="DK26">
        <v>801.76506500000005</v>
      </c>
      <c r="DL26">
        <v>808.76750500000003</v>
      </c>
      <c r="DM26">
        <v>815.99429999999995</v>
      </c>
      <c r="DN26">
        <v>823.40502500000002</v>
      </c>
      <c r="DO26">
        <v>830.81179999999995</v>
      </c>
      <c r="DP26">
        <v>838.281295</v>
      </c>
    </row>
    <row r="27" spans="1:120" x14ac:dyDescent="0.25">
      <c r="A27" t="s">
        <v>129</v>
      </c>
      <c r="B27" t="s">
        <v>130</v>
      </c>
      <c r="C27" s="116" t="s">
        <v>139</v>
      </c>
      <c r="D27" s="116" t="s">
        <v>132</v>
      </c>
      <c r="E27" s="116">
        <v>50</v>
      </c>
      <c r="F27" s="116" t="s">
        <v>135</v>
      </c>
      <c r="G27" s="116" t="s">
        <v>136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1.1153566130000001</v>
      </c>
      <c r="AJ27">
        <v>1.1305858280000001</v>
      </c>
      <c r="AK27">
        <v>1.1499395539999999</v>
      </c>
      <c r="AL27">
        <v>1.169091417</v>
      </c>
      <c r="AM27">
        <v>1.19150475</v>
      </c>
      <c r="AN27">
        <v>1.2183734749999999</v>
      </c>
      <c r="AO27">
        <v>1.2531030830000001</v>
      </c>
      <c r="AP27">
        <v>1.292293181</v>
      </c>
      <c r="AQ27">
        <v>1.336305828</v>
      </c>
      <c r="AR27">
        <v>1.3750415149999999</v>
      </c>
      <c r="AS27" s="116">
        <v>1.410985436</v>
      </c>
      <c r="AT27">
        <v>1.446327887</v>
      </c>
      <c r="AU27">
        <v>1.481101123</v>
      </c>
      <c r="AV27">
        <v>1.5188995540000001</v>
      </c>
      <c r="AW27">
        <v>1.555832103</v>
      </c>
      <c r="AX27">
        <v>1.5939898480000001</v>
      </c>
      <c r="AY27">
        <v>1.6300449459999999</v>
      </c>
      <c r="AZ27">
        <v>1.6672560249999999</v>
      </c>
      <c r="BA27">
        <v>1.712163181</v>
      </c>
      <c r="BB27">
        <v>1.7581184750000001</v>
      </c>
      <c r="BC27">
        <v>1.8032399459999999</v>
      </c>
      <c r="BD27">
        <v>1.846654652</v>
      </c>
      <c r="BE27">
        <v>1.888702495</v>
      </c>
      <c r="BF27">
        <v>1.9320096520000001</v>
      </c>
      <c r="BG27">
        <v>1.9714118089999999</v>
      </c>
      <c r="BH27">
        <v>2.0079412209999998</v>
      </c>
      <c r="BI27">
        <v>2.045715044</v>
      </c>
      <c r="BJ27">
        <v>2.0834774949999999</v>
      </c>
      <c r="BK27">
        <v>2.1243374949999998</v>
      </c>
      <c r="BL27">
        <v>2.1655349460000002</v>
      </c>
      <c r="BM27">
        <v>2.207683083</v>
      </c>
      <c r="BN27">
        <v>2.2488980829999998</v>
      </c>
      <c r="BO27">
        <v>2.2904680829999999</v>
      </c>
      <c r="BP27">
        <v>2.3344212209999999</v>
      </c>
      <c r="BQ27">
        <v>2.375842397</v>
      </c>
      <c r="BR27">
        <v>2.4136144559999999</v>
      </c>
      <c r="BS27">
        <v>2.448709456</v>
      </c>
      <c r="BT27">
        <v>2.4828173969999998</v>
      </c>
      <c r="BU27">
        <v>2.5160928870000001</v>
      </c>
      <c r="BV27">
        <v>2.552984162</v>
      </c>
      <c r="BW27">
        <v>2.5929585739999998</v>
      </c>
      <c r="BX27">
        <v>2.634902495</v>
      </c>
      <c r="BY27">
        <v>2.6756322990000001</v>
      </c>
      <c r="BZ27">
        <v>2.7148573969999998</v>
      </c>
      <c r="CA27">
        <v>2.753301123</v>
      </c>
      <c r="CB27">
        <v>2.788250632</v>
      </c>
      <c r="CC27">
        <v>2.8208921029999998</v>
      </c>
      <c r="CD27">
        <v>2.8553331810000002</v>
      </c>
      <c r="CE27">
        <v>2.8916911230000002</v>
      </c>
      <c r="CF27">
        <v>2.9292331809999999</v>
      </c>
      <c r="CG27">
        <v>2.9649620049999998</v>
      </c>
      <c r="CH27">
        <v>3.001193475</v>
      </c>
      <c r="CI27">
        <v>3.0429484750000002</v>
      </c>
      <c r="CJ27">
        <v>3.0827153379999999</v>
      </c>
      <c r="CK27">
        <v>3.1199603379999998</v>
      </c>
      <c r="CL27">
        <v>3.1570042599999999</v>
      </c>
      <c r="CM27">
        <v>3.1950205340000002</v>
      </c>
      <c r="CN27">
        <v>3.2361016130000002</v>
      </c>
      <c r="CO27">
        <v>3.2681723969999998</v>
      </c>
      <c r="CP27">
        <v>3.304253868</v>
      </c>
      <c r="CQ27">
        <v>3.340726123</v>
      </c>
      <c r="CR27">
        <v>3.3795711229999998</v>
      </c>
      <c r="CS27">
        <v>3.4188656320000002</v>
      </c>
      <c r="CT27">
        <v>3.459925632</v>
      </c>
      <c r="CU27">
        <v>3.5023356319999999</v>
      </c>
      <c r="CV27">
        <v>3.5450606320000002</v>
      </c>
      <c r="CW27">
        <v>3.5856689660000001</v>
      </c>
      <c r="CX27">
        <v>3.6246689660000002</v>
      </c>
      <c r="CY27">
        <v>3.6620389659999999</v>
      </c>
      <c r="CZ27">
        <v>3.6989139660000001</v>
      </c>
      <c r="DA27">
        <v>3.7344339660000001</v>
      </c>
      <c r="DB27">
        <v>3.7696489660000001</v>
      </c>
      <c r="DC27">
        <v>3.8073130829999999</v>
      </c>
      <c r="DD27">
        <v>3.847663083</v>
      </c>
      <c r="DE27">
        <v>3.888578377</v>
      </c>
      <c r="DF27">
        <v>3.9346325929999999</v>
      </c>
      <c r="DG27">
        <v>3.9822523969999999</v>
      </c>
      <c r="DH27">
        <v>4.0298199459999999</v>
      </c>
      <c r="DI27">
        <v>4.0705064169999998</v>
      </c>
      <c r="DJ27">
        <v>4.1074264170000001</v>
      </c>
      <c r="DK27">
        <v>4.1429807299999997</v>
      </c>
      <c r="DL27">
        <v>4.1810907300000002</v>
      </c>
      <c r="DM27">
        <v>4.2188780829999999</v>
      </c>
      <c r="DN27">
        <v>4.2570380830000003</v>
      </c>
      <c r="DO27">
        <v>4.2963598479999998</v>
      </c>
      <c r="DP27">
        <v>4.3394148479999997</v>
      </c>
    </row>
    <row r="28" spans="1:120" x14ac:dyDescent="0.25">
      <c r="A28" t="s">
        <v>129</v>
      </c>
      <c r="B28" t="s">
        <v>130</v>
      </c>
      <c r="C28" s="116" t="s">
        <v>139</v>
      </c>
      <c r="D28" s="116" t="s">
        <v>132</v>
      </c>
      <c r="E28" s="116">
        <v>83</v>
      </c>
      <c r="F28" s="116" t="s">
        <v>133</v>
      </c>
      <c r="G28" s="116" t="s">
        <v>134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402.92042500000002</v>
      </c>
      <c r="AK28">
        <v>405.94771279999998</v>
      </c>
      <c r="AL28">
        <v>409.06795890000001</v>
      </c>
      <c r="AM28">
        <v>412.27545099999998</v>
      </c>
      <c r="AN28">
        <v>415.5612868</v>
      </c>
      <c r="AO28">
        <v>418.92499770000001</v>
      </c>
      <c r="AP28">
        <v>422.35510119999998</v>
      </c>
      <c r="AQ28">
        <v>425.83912149999998</v>
      </c>
      <c r="AR28">
        <v>429.41477680000003</v>
      </c>
      <c r="AS28">
        <v>433.03629369999999</v>
      </c>
      <c r="AT28">
        <v>436.77940489999997</v>
      </c>
      <c r="AU28">
        <v>440.57934330000001</v>
      </c>
      <c r="AV28">
        <v>444.44789680000002</v>
      </c>
      <c r="AW28">
        <v>448.39408570000001</v>
      </c>
      <c r="AX28" s="116">
        <v>452.43441580000001</v>
      </c>
      <c r="AY28">
        <v>456.52803519999998</v>
      </c>
      <c r="AZ28">
        <v>460.70884569999998</v>
      </c>
      <c r="BA28">
        <v>464.98743589999998</v>
      </c>
      <c r="BB28">
        <v>469.25518529999999</v>
      </c>
      <c r="BC28">
        <v>473.61243000000002</v>
      </c>
      <c r="BD28">
        <v>478.01913760000002</v>
      </c>
      <c r="BE28">
        <v>482.55073670000002</v>
      </c>
      <c r="BF28">
        <v>487.25874210000001</v>
      </c>
      <c r="BG28">
        <v>491.85780030000001</v>
      </c>
      <c r="BH28">
        <v>496.6452711</v>
      </c>
      <c r="BI28">
        <v>501.64043470000001</v>
      </c>
      <c r="BJ28">
        <v>506.59486950000002</v>
      </c>
      <c r="BK28">
        <v>511.46641640000001</v>
      </c>
      <c r="BL28">
        <v>516.33585149999999</v>
      </c>
      <c r="BM28">
        <v>521.43871300000001</v>
      </c>
      <c r="BN28">
        <v>526.59354180000003</v>
      </c>
      <c r="BO28">
        <v>531.83116440000003</v>
      </c>
      <c r="BP28">
        <v>537.13496650000002</v>
      </c>
      <c r="BQ28">
        <v>542.54564540000001</v>
      </c>
      <c r="BR28">
        <v>547.96778289999997</v>
      </c>
      <c r="BS28">
        <v>553.52441629999998</v>
      </c>
      <c r="BT28">
        <v>559.02512879999995</v>
      </c>
      <c r="BU28">
        <v>564.59111410000003</v>
      </c>
      <c r="BV28">
        <v>570.19434209999997</v>
      </c>
      <c r="BW28">
        <v>575.83078509999996</v>
      </c>
      <c r="BX28">
        <v>581.54978289999997</v>
      </c>
      <c r="BY28">
        <v>587.34665849999999</v>
      </c>
      <c r="BZ28">
        <v>593.10613030000002</v>
      </c>
      <c r="CA28">
        <v>598.89985260000003</v>
      </c>
      <c r="CB28">
        <v>604.7557309</v>
      </c>
      <c r="CC28">
        <v>610.66610779999996</v>
      </c>
      <c r="CD28">
        <v>616.63834069999996</v>
      </c>
      <c r="CE28">
        <v>622.65137030000005</v>
      </c>
      <c r="CF28">
        <v>628.70416929999999</v>
      </c>
      <c r="CG28">
        <v>634.82731669999998</v>
      </c>
      <c r="CH28">
        <v>641.03906540000003</v>
      </c>
      <c r="CI28">
        <v>647.34772880000003</v>
      </c>
      <c r="CJ28">
        <v>653.7193049</v>
      </c>
      <c r="CK28">
        <v>660.23248909999995</v>
      </c>
      <c r="CL28">
        <v>666.63563290000002</v>
      </c>
      <c r="CM28">
        <v>673.15820350000001</v>
      </c>
      <c r="CN28">
        <v>679.68822869999997</v>
      </c>
      <c r="CO28">
        <v>686.05714079999996</v>
      </c>
      <c r="CP28">
        <v>692.67665190000002</v>
      </c>
      <c r="CQ28">
        <v>699.39597990000004</v>
      </c>
      <c r="CR28">
        <v>706.24314670000001</v>
      </c>
      <c r="CS28">
        <v>712.83434599999998</v>
      </c>
      <c r="CT28">
        <v>719.384905</v>
      </c>
      <c r="CU28">
        <v>726.24967830000003</v>
      </c>
      <c r="CV28">
        <v>733.16643780000004</v>
      </c>
      <c r="CW28">
        <v>740.16993190000005</v>
      </c>
      <c r="CX28">
        <v>747.30170880000003</v>
      </c>
      <c r="CY28">
        <v>754.4962481</v>
      </c>
      <c r="CZ28">
        <v>761.79734140000005</v>
      </c>
      <c r="DA28">
        <v>769.08828430000005</v>
      </c>
      <c r="DB28">
        <v>776.52356399999996</v>
      </c>
      <c r="DC28">
        <v>783.98229600000002</v>
      </c>
      <c r="DD28">
        <v>791.42142449999994</v>
      </c>
      <c r="DE28">
        <v>799.08531449999998</v>
      </c>
      <c r="DF28">
        <v>806.54841469999997</v>
      </c>
      <c r="DG28">
        <v>814.15552530000002</v>
      </c>
      <c r="DH28">
        <v>822.151791</v>
      </c>
      <c r="DI28">
        <v>829.96437500000002</v>
      </c>
      <c r="DJ28">
        <v>837.94660920000001</v>
      </c>
      <c r="DK28">
        <v>845.89603120000004</v>
      </c>
      <c r="DL28">
        <v>853.79517490000001</v>
      </c>
      <c r="DM28">
        <v>862.0195076</v>
      </c>
      <c r="DN28">
        <v>870.20731430000001</v>
      </c>
      <c r="DO28">
        <v>878.05684069999995</v>
      </c>
      <c r="DP28">
        <v>886.17414689999998</v>
      </c>
    </row>
    <row r="29" spans="1:120" x14ac:dyDescent="0.25">
      <c r="A29" t="s">
        <v>129</v>
      </c>
      <c r="B29" t="s">
        <v>130</v>
      </c>
      <c r="C29" s="116" t="s">
        <v>139</v>
      </c>
      <c r="D29" s="116" t="s">
        <v>132</v>
      </c>
      <c r="E29" s="116">
        <v>83</v>
      </c>
      <c r="F29" s="116" t="s">
        <v>135</v>
      </c>
      <c r="G29" s="116" t="s">
        <v>136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1.2161785190000001</v>
      </c>
      <c r="AJ29">
        <v>1.23658695</v>
      </c>
      <c r="AK29">
        <v>1.2587825070000001</v>
      </c>
      <c r="AL29">
        <v>1.284802083</v>
      </c>
      <c r="AM29">
        <v>1.3104036720000001</v>
      </c>
      <c r="AN29">
        <v>1.339886213</v>
      </c>
      <c r="AO29">
        <v>1.381743838</v>
      </c>
      <c r="AP29">
        <v>1.429235756</v>
      </c>
      <c r="AQ29">
        <v>1.4798457300000001</v>
      </c>
      <c r="AR29">
        <v>1.52989123</v>
      </c>
      <c r="AS29">
        <v>1.5743968230000001</v>
      </c>
      <c r="AT29">
        <v>1.618879789</v>
      </c>
      <c r="AU29">
        <v>1.657241374</v>
      </c>
      <c r="AV29">
        <v>1.7002598069999999</v>
      </c>
      <c r="AW29">
        <v>1.7447353109999999</v>
      </c>
      <c r="AX29">
        <v>1.7888082869999999</v>
      </c>
      <c r="AY29" s="116">
        <v>1.8404408619999999</v>
      </c>
      <c r="AZ29" s="116">
        <v>1.887485562</v>
      </c>
      <c r="BA29" s="116">
        <v>1.93742525</v>
      </c>
      <c r="BB29" s="116">
        <v>1.9883133209999999</v>
      </c>
      <c r="BC29">
        <v>2.0395134499999998</v>
      </c>
      <c r="BD29">
        <v>2.0981871050000001</v>
      </c>
      <c r="BE29">
        <v>2.149524048</v>
      </c>
      <c r="BF29">
        <v>2.2068995130000002</v>
      </c>
      <c r="BG29">
        <v>2.2587049829999999</v>
      </c>
      <c r="BH29">
        <v>2.3082774970000002</v>
      </c>
      <c r="BI29">
        <v>2.3540919580000002</v>
      </c>
      <c r="BJ29">
        <v>2.4003640970000002</v>
      </c>
      <c r="BK29">
        <v>2.452506085</v>
      </c>
      <c r="BL29">
        <v>2.505988409</v>
      </c>
      <c r="BM29">
        <v>2.5593046460000002</v>
      </c>
      <c r="BN29">
        <v>2.6184159660000002</v>
      </c>
      <c r="BO29">
        <v>2.676519023</v>
      </c>
      <c r="BP29">
        <v>2.731155936</v>
      </c>
      <c r="BQ29">
        <v>2.7769712700000002</v>
      </c>
      <c r="BR29">
        <v>2.819260823</v>
      </c>
      <c r="BS29">
        <v>2.8602819230000001</v>
      </c>
      <c r="BT29">
        <v>2.9011116750000001</v>
      </c>
      <c r="BU29">
        <v>2.946336375</v>
      </c>
      <c r="BV29">
        <v>2.9930313420000001</v>
      </c>
      <c r="BW29">
        <v>3.0402759719999999</v>
      </c>
      <c r="BX29">
        <v>3.0907273719999999</v>
      </c>
      <c r="BY29">
        <v>3.1412988720000001</v>
      </c>
      <c r="BZ29">
        <v>3.1906302499999999</v>
      </c>
      <c r="CA29">
        <v>3.2416223089999998</v>
      </c>
      <c r="CB29">
        <v>3.292329305</v>
      </c>
      <c r="CC29">
        <v>3.3347317420000002</v>
      </c>
      <c r="CD29">
        <v>3.3789296420000001</v>
      </c>
      <c r="CE29">
        <v>3.4224040420000001</v>
      </c>
      <c r="CF29">
        <v>3.4691569090000001</v>
      </c>
      <c r="CG29">
        <v>3.5151592090000001</v>
      </c>
      <c r="CH29">
        <v>3.5623840420000001</v>
      </c>
      <c r="CI29">
        <v>3.615051807</v>
      </c>
      <c r="CJ29">
        <v>3.6683818850000001</v>
      </c>
      <c r="CK29">
        <v>3.7212832850000002</v>
      </c>
      <c r="CL29">
        <v>3.7678354029999999</v>
      </c>
      <c r="CM29">
        <v>3.8081991030000002</v>
      </c>
      <c r="CN29">
        <v>3.8478909030000001</v>
      </c>
      <c r="CO29">
        <v>3.8908988089999998</v>
      </c>
      <c r="CP29">
        <v>3.934749375</v>
      </c>
      <c r="CQ29">
        <v>3.9801621909999998</v>
      </c>
      <c r="CR29">
        <v>4.026346964</v>
      </c>
      <c r="CS29">
        <v>4.0683118829999998</v>
      </c>
      <c r="CT29">
        <v>4.1168616419999999</v>
      </c>
      <c r="CU29">
        <v>4.1676792420000002</v>
      </c>
      <c r="CV29">
        <v>4.218040448</v>
      </c>
      <c r="CW29">
        <v>4.2706274479999999</v>
      </c>
      <c r="CX29">
        <v>4.3216221480000003</v>
      </c>
      <c r="CY29">
        <v>4.3727482499999999</v>
      </c>
      <c r="CZ29">
        <v>4.4246402619999996</v>
      </c>
      <c r="DA29">
        <v>4.4795264619999999</v>
      </c>
      <c r="DB29">
        <v>4.5253462420000004</v>
      </c>
      <c r="DC29">
        <v>4.5698809169999999</v>
      </c>
      <c r="DD29">
        <v>4.6180930279999997</v>
      </c>
      <c r="DE29">
        <v>4.6645980170000003</v>
      </c>
      <c r="DF29">
        <v>4.7175909169999999</v>
      </c>
      <c r="DG29">
        <v>4.7719290829999998</v>
      </c>
      <c r="DH29">
        <v>4.8276582829999999</v>
      </c>
      <c r="DI29">
        <v>4.8794174830000001</v>
      </c>
      <c r="DJ29">
        <v>4.9257745829999999</v>
      </c>
      <c r="DK29">
        <v>4.9750653500000004</v>
      </c>
      <c r="DL29">
        <v>5.0185247830000002</v>
      </c>
      <c r="DM29">
        <v>5.0617122830000003</v>
      </c>
      <c r="DN29">
        <v>5.1057354830000001</v>
      </c>
      <c r="DO29">
        <v>5.152107483</v>
      </c>
      <c r="DP29">
        <v>5.2020443829999996</v>
      </c>
    </row>
    <row r="30" spans="1:120" x14ac:dyDescent="0.25">
      <c r="A30" t="s">
        <v>129</v>
      </c>
      <c r="B30" t="s">
        <v>130</v>
      </c>
      <c r="C30" s="116" t="s">
        <v>139</v>
      </c>
      <c r="D30" s="116" t="s">
        <v>132</v>
      </c>
      <c r="E30" s="116">
        <v>95</v>
      </c>
      <c r="F30" s="116" t="s">
        <v>133</v>
      </c>
      <c r="G30" s="116" t="s">
        <v>134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403.07559099999997</v>
      </c>
      <c r="AK30">
        <v>406.23773399999999</v>
      </c>
      <c r="AL30">
        <v>409.47539949999998</v>
      </c>
      <c r="AM30">
        <v>412.77100000000002</v>
      </c>
      <c r="AN30">
        <v>416.16337449999997</v>
      </c>
      <c r="AO30">
        <v>419.67321049999998</v>
      </c>
      <c r="AP30">
        <v>423.24290999999999</v>
      </c>
      <c r="AQ30">
        <v>426.86756550000001</v>
      </c>
      <c r="AR30">
        <v>430.62819300000001</v>
      </c>
      <c r="AS30">
        <v>434.48091799999997</v>
      </c>
      <c r="AT30">
        <v>438.41414099999997</v>
      </c>
      <c r="AU30">
        <v>442.4001705</v>
      </c>
      <c r="AV30">
        <v>446.50100650000002</v>
      </c>
      <c r="AW30">
        <v>450.67395249999998</v>
      </c>
      <c r="AX30">
        <v>454.97413449999999</v>
      </c>
      <c r="AY30">
        <v>459.35004199999997</v>
      </c>
      <c r="AZ30">
        <v>463.71731849999998</v>
      </c>
      <c r="BA30">
        <v>468.25784049999999</v>
      </c>
      <c r="BB30">
        <v>472.82761900000003</v>
      </c>
      <c r="BC30">
        <v>477.30362150000002</v>
      </c>
      <c r="BD30">
        <v>481.93200350000001</v>
      </c>
      <c r="BE30">
        <v>486.92842250000001</v>
      </c>
      <c r="BF30">
        <v>491.86872199999999</v>
      </c>
      <c r="BG30">
        <v>496.79954800000002</v>
      </c>
      <c r="BH30">
        <v>501.86432000000002</v>
      </c>
      <c r="BI30">
        <v>507.16667200000001</v>
      </c>
      <c r="BJ30">
        <v>512.34430050000003</v>
      </c>
      <c r="BK30">
        <v>517.61175800000001</v>
      </c>
      <c r="BL30">
        <v>523.21883400000002</v>
      </c>
      <c r="BM30">
        <v>528.58824249999998</v>
      </c>
      <c r="BN30">
        <v>534.19041200000004</v>
      </c>
      <c r="BO30">
        <v>539.92957699999999</v>
      </c>
      <c r="BP30">
        <v>545.36369400000001</v>
      </c>
      <c r="BQ30">
        <v>551.06181200000003</v>
      </c>
      <c r="BR30">
        <v>557.0953935</v>
      </c>
      <c r="BS30">
        <v>563.10771650000004</v>
      </c>
      <c r="BT30">
        <v>569.36114899999995</v>
      </c>
      <c r="BU30">
        <v>575.38330599999995</v>
      </c>
      <c r="BV30">
        <v>581.67344149999997</v>
      </c>
      <c r="BW30">
        <v>588.027019</v>
      </c>
      <c r="BX30">
        <v>594.44738400000006</v>
      </c>
      <c r="BY30">
        <v>600.93353549999995</v>
      </c>
      <c r="BZ30">
        <v>607.4571535</v>
      </c>
      <c r="CA30">
        <v>614.02806350000003</v>
      </c>
      <c r="CB30">
        <v>620.65578800000003</v>
      </c>
      <c r="CC30">
        <v>626.99368749999996</v>
      </c>
      <c r="CD30">
        <v>633.25745099999995</v>
      </c>
      <c r="CE30">
        <v>639.52868550000005</v>
      </c>
      <c r="CF30">
        <v>645.82838049999998</v>
      </c>
      <c r="CG30">
        <v>652.16065849999995</v>
      </c>
      <c r="CH30">
        <v>658.53069649999998</v>
      </c>
      <c r="CI30">
        <v>664.94905700000004</v>
      </c>
      <c r="CJ30">
        <v>671.42245149999997</v>
      </c>
      <c r="CK30">
        <v>678.23300949999998</v>
      </c>
      <c r="CL30">
        <v>685.17886999999996</v>
      </c>
      <c r="CM30">
        <v>692.27127250000001</v>
      </c>
      <c r="CN30">
        <v>699.3946535</v>
      </c>
      <c r="CO30">
        <v>706.25429399999996</v>
      </c>
      <c r="CP30">
        <v>713.34482800000001</v>
      </c>
      <c r="CQ30">
        <v>721.02871149999999</v>
      </c>
      <c r="CR30">
        <v>728.34138399999995</v>
      </c>
      <c r="CS30">
        <v>735.69384549999995</v>
      </c>
      <c r="CT30">
        <v>743.090147</v>
      </c>
      <c r="CU30">
        <v>750.5447825</v>
      </c>
      <c r="CV30">
        <v>758.16232449999995</v>
      </c>
      <c r="CW30">
        <v>765.82374300000004</v>
      </c>
      <c r="CX30">
        <v>773.56163500000002</v>
      </c>
      <c r="CY30">
        <v>781.37214849999998</v>
      </c>
      <c r="CZ30">
        <v>789.25080249999996</v>
      </c>
      <c r="DA30">
        <v>797.19668549999994</v>
      </c>
      <c r="DB30">
        <v>805.20662200000004</v>
      </c>
      <c r="DC30">
        <v>813.28047349999997</v>
      </c>
      <c r="DD30">
        <v>821.42231249999998</v>
      </c>
      <c r="DE30">
        <v>829.63537899999994</v>
      </c>
      <c r="DF30">
        <v>837.92529100000002</v>
      </c>
      <c r="DG30">
        <v>846.29810099999997</v>
      </c>
      <c r="DH30">
        <v>854.76951350000002</v>
      </c>
      <c r="DI30">
        <v>863.33533999999997</v>
      </c>
      <c r="DJ30">
        <v>871.98488999999995</v>
      </c>
      <c r="DK30">
        <v>880.70492449999995</v>
      </c>
      <c r="DL30">
        <v>889.86029299999996</v>
      </c>
      <c r="DM30">
        <v>899.157466</v>
      </c>
      <c r="DN30">
        <v>908.09967949999998</v>
      </c>
      <c r="DO30">
        <v>917.04746699999998</v>
      </c>
      <c r="DP30">
        <v>926.09830599999998</v>
      </c>
    </row>
    <row r="31" spans="1:120" x14ac:dyDescent="0.25">
      <c r="A31" t="s">
        <v>129</v>
      </c>
      <c r="B31" t="s">
        <v>130</v>
      </c>
      <c r="C31" s="116" t="s">
        <v>139</v>
      </c>
      <c r="D31" s="116" t="s">
        <v>132</v>
      </c>
      <c r="E31" s="116">
        <v>95</v>
      </c>
      <c r="F31" s="116" t="s">
        <v>135</v>
      </c>
      <c r="G31" s="116" t="s">
        <v>136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1.2955971420000001</v>
      </c>
      <c r="AJ31">
        <v>1.321092505</v>
      </c>
      <c r="AK31">
        <v>1.3444545050000001</v>
      </c>
      <c r="AL31">
        <v>1.371091603</v>
      </c>
      <c r="AM31">
        <v>1.399716103</v>
      </c>
      <c r="AN31">
        <v>1.437215583</v>
      </c>
      <c r="AO31">
        <v>1.482338642</v>
      </c>
      <c r="AP31">
        <v>1.534453995</v>
      </c>
      <c r="AQ31">
        <v>1.5868874850000001</v>
      </c>
      <c r="AR31">
        <v>1.639723662</v>
      </c>
      <c r="AS31">
        <v>1.6991297110000001</v>
      </c>
      <c r="AT31" s="116">
        <v>1.7430673189999999</v>
      </c>
      <c r="AU31" s="116">
        <v>1.7986743279999999</v>
      </c>
      <c r="AV31" s="116">
        <v>1.846937279</v>
      </c>
      <c r="AW31" s="116">
        <v>1.900486809</v>
      </c>
      <c r="AX31" s="116">
        <v>1.9537552789999999</v>
      </c>
      <c r="AY31" s="116">
        <v>2.0083367600000002</v>
      </c>
      <c r="AZ31">
        <v>2.0621780250000001</v>
      </c>
      <c r="BA31">
        <v>2.117973289</v>
      </c>
      <c r="BB31">
        <v>2.1799883090000001</v>
      </c>
      <c r="BC31">
        <v>2.2445436320000001</v>
      </c>
      <c r="BD31">
        <v>2.3075091319999999</v>
      </c>
      <c r="BE31">
        <v>2.3727090149999999</v>
      </c>
      <c r="BF31">
        <v>2.436523142</v>
      </c>
      <c r="BG31">
        <v>2.5011111420000001</v>
      </c>
      <c r="BH31">
        <v>2.5627506420000001</v>
      </c>
      <c r="BI31">
        <v>2.6230526420000002</v>
      </c>
      <c r="BJ31">
        <v>2.684108632</v>
      </c>
      <c r="BK31">
        <v>2.7435184260000001</v>
      </c>
      <c r="BL31">
        <v>2.801693926</v>
      </c>
      <c r="BM31">
        <v>2.8644754259999998</v>
      </c>
      <c r="BN31">
        <v>2.9296434260000002</v>
      </c>
      <c r="BO31" s="116">
        <v>2.9956870740000001</v>
      </c>
      <c r="BP31" s="116">
        <v>3.0596850739999999</v>
      </c>
      <c r="BQ31" s="116">
        <v>3.1184110739999999</v>
      </c>
      <c r="BR31" s="116">
        <v>3.1710325739999998</v>
      </c>
      <c r="BS31" s="116">
        <v>3.2213155740000001</v>
      </c>
      <c r="BT31" s="116">
        <v>3.2752667400000002</v>
      </c>
      <c r="BU31" s="116">
        <v>3.329844789</v>
      </c>
      <c r="BV31" s="116">
        <v>3.3884832889999998</v>
      </c>
      <c r="BW31" s="116">
        <v>3.4522907890000001</v>
      </c>
      <c r="BX31" s="116">
        <v>3.5208432890000001</v>
      </c>
      <c r="BY31" s="116">
        <v>3.5884062299999999</v>
      </c>
      <c r="BZ31" s="116">
        <v>3.6533203680000002</v>
      </c>
      <c r="CA31" s="116">
        <v>3.7191977889999999</v>
      </c>
      <c r="CB31" s="116">
        <v>3.7814747209999999</v>
      </c>
      <c r="CC31" s="116">
        <v>3.8398154849999999</v>
      </c>
      <c r="CD31" s="116">
        <v>3.8976909850000001</v>
      </c>
      <c r="CE31" s="116">
        <v>3.9548778279999999</v>
      </c>
      <c r="CF31" s="116">
        <v>4.0060512890000002</v>
      </c>
      <c r="CG31" s="116">
        <v>4.0654502890000002</v>
      </c>
      <c r="CH31" s="116">
        <v>4.1321225049999999</v>
      </c>
      <c r="CI31" s="116">
        <v>4.2019180049999996</v>
      </c>
      <c r="CJ31" s="116">
        <v>4.272163505</v>
      </c>
      <c r="CK31" s="116">
        <v>4.3372039459999998</v>
      </c>
      <c r="CL31" s="116">
        <v>4.3993924460000002</v>
      </c>
      <c r="CM31" s="116">
        <v>4.4592196910000004</v>
      </c>
      <c r="CN31" s="116">
        <v>4.5179121909999997</v>
      </c>
      <c r="CO31" s="116">
        <v>4.577059191</v>
      </c>
      <c r="CP31" s="116">
        <v>4.6332821620000004</v>
      </c>
      <c r="CQ31" s="116">
        <v>4.6858681620000002</v>
      </c>
      <c r="CR31" s="116">
        <v>4.7389141620000004</v>
      </c>
      <c r="CS31" s="116">
        <v>4.7939742890000003</v>
      </c>
      <c r="CT31" s="116">
        <v>4.8569867889999996</v>
      </c>
      <c r="CU31" s="116">
        <v>4.9232757889999998</v>
      </c>
      <c r="CV31" s="116">
        <v>4.9905881519999999</v>
      </c>
      <c r="CW31" s="116">
        <v>5.0562951519999997</v>
      </c>
      <c r="CX31" s="116">
        <v>5.1200876519999996</v>
      </c>
      <c r="CY31" s="116">
        <v>5.1805646520000002</v>
      </c>
      <c r="CZ31" s="116">
        <v>5.2395596519999996</v>
      </c>
      <c r="DA31" s="116">
        <v>5.2957456519999999</v>
      </c>
      <c r="DB31" s="116">
        <v>5.3507906519999997</v>
      </c>
      <c r="DC31" s="116">
        <v>5.4075706520000004</v>
      </c>
      <c r="DD31" s="116">
        <v>5.466417152</v>
      </c>
      <c r="DE31" s="116">
        <v>5.5290366520000003</v>
      </c>
      <c r="DF31">
        <v>5.5967656520000002</v>
      </c>
      <c r="DG31">
        <v>5.6670696520000003</v>
      </c>
      <c r="DH31">
        <v>5.7395671520000002</v>
      </c>
      <c r="DI31">
        <v>5.8056000640000001</v>
      </c>
      <c r="DJ31">
        <v>5.8661080639999996</v>
      </c>
      <c r="DK31">
        <v>5.9243865639999997</v>
      </c>
      <c r="DL31" s="116">
        <v>5.981128064</v>
      </c>
      <c r="DM31" s="116">
        <v>6.0369721519999997</v>
      </c>
      <c r="DN31" s="116">
        <v>6.0934301519999998</v>
      </c>
      <c r="DO31" s="116">
        <v>6.1530986519999997</v>
      </c>
      <c r="DP31" s="116">
        <v>6.2177776519999997</v>
      </c>
    </row>
    <row r="32" spans="1:120" x14ac:dyDescent="0.25">
      <c r="C32" s="116"/>
      <c r="D32" s="116"/>
      <c r="E32" s="116"/>
      <c r="F32" s="116"/>
      <c r="G32" s="116"/>
    </row>
    <row r="33" spans="3:7" x14ac:dyDescent="0.25">
      <c r="C33" s="116"/>
      <c r="D33" s="116"/>
      <c r="E33" s="116"/>
      <c r="F33" s="116"/>
      <c r="G33" s="116"/>
    </row>
    <row r="34" spans="3:7" x14ac:dyDescent="0.25">
      <c r="C34" s="116"/>
      <c r="D34" s="116"/>
      <c r="E34" s="116"/>
      <c r="F34" s="116"/>
      <c r="G34" s="116"/>
    </row>
    <row r="35" spans="3:7" x14ac:dyDescent="0.25">
      <c r="C35" s="116"/>
      <c r="D35" s="116"/>
      <c r="E35" s="116"/>
      <c r="F35" s="116"/>
      <c r="G35" s="116"/>
    </row>
    <row r="36" spans="3:7" x14ac:dyDescent="0.25">
      <c r="C36" s="116"/>
      <c r="D36" s="116"/>
      <c r="E36" s="116"/>
      <c r="F36" s="116"/>
      <c r="G36" s="116"/>
    </row>
    <row r="37" spans="3:7" x14ac:dyDescent="0.25">
      <c r="C37" s="116"/>
      <c r="D37" s="116"/>
      <c r="E37" s="116"/>
      <c r="F37" s="116"/>
      <c r="G37" s="116"/>
    </row>
    <row r="38" spans="3:7" x14ac:dyDescent="0.25">
      <c r="C38" s="116"/>
      <c r="D38" s="116"/>
      <c r="E38" s="116"/>
      <c r="F38" s="116"/>
      <c r="G38" s="116"/>
    </row>
    <row r="39" spans="3:7" x14ac:dyDescent="0.25">
      <c r="C39" s="116"/>
      <c r="D39" s="116"/>
      <c r="E39" s="116"/>
      <c r="F39" s="116"/>
      <c r="G39" s="116"/>
    </row>
    <row r="40" spans="3:7" x14ac:dyDescent="0.25">
      <c r="C40" s="116"/>
      <c r="D40" s="116"/>
      <c r="E40" s="116"/>
      <c r="F40" s="116"/>
      <c r="G40" s="116"/>
    </row>
    <row r="41" spans="3:7" x14ac:dyDescent="0.25">
      <c r="C41" s="116"/>
      <c r="D41" s="116"/>
      <c r="E41" s="116"/>
      <c r="F41" s="116"/>
      <c r="G41" s="116"/>
    </row>
    <row r="42" spans="3:7" x14ac:dyDescent="0.25">
      <c r="C42" s="116"/>
      <c r="D42" s="116"/>
      <c r="E42" s="116"/>
      <c r="F42" s="116"/>
      <c r="G42" s="116"/>
    </row>
    <row r="43" spans="3:7" x14ac:dyDescent="0.25">
      <c r="C43" s="116"/>
      <c r="D43" s="116"/>
      <c r="E43" s="116"/>
      <c r="F43" s="116"/>
      <c r="G43" s="116"/>
    </row>
    <row r="44" spans="3:7" x14ac:dyDescent="0.25">
      <c r="C44" s="116"/>
      <c r="D44" s="116"/>
      <c r="E44" s="116"/>
      <c r="F44" s="116"/>
      <c r="G44" s="116"/>
    </row>
    <row r="45" spans="3:7" x14ac:dyDescent="0.25">
      <c r="C45" s="116"/>
      <c r="D45" s="116"/>
      <c r="E45" s="116"/>
      <c r="F45" s="116"/>
      <c r="G45" s="116"/>
    </row>
    <row r="46" spans="3:7" x14ac:dyDescent="0.25">
      <c r="C46" s="116"/>
      <c r="D46" s="116"/>
      <c r="E46" s="116"/>
      <c r="F46" s="116"/>
      <c r="G46" s="116"/>
    </row>
    <row r="47" spans="3:7" x14ac:dyDescent="0.25">
      <c r="C47" s="116"/>
      <c r="D47" s="116"/>
      <c r="E47" s="116"/>
      <c r="F47" s="116"/>
      <c r="G47" s="116"/>
    </row>
    <row r="48" spans="3:7" x14ac:dyDescent="0.25">
      <c r="C48" s="116"/>
      <c r="D48" s="116"/>
      <c r="E48" s="116"/>
      <c r="F48" s="116"/>
      <c r="G48" s="116"/>
    </row>
    <row r="49" spans="3:7" x14ac:dyDescent="0.25">
      <c r="C49" s="116"/>
      <c r="D49" s="116"/>
      <c r="E49" s="116"/>
      <c r="F49" s="116"/>
      <c r="G49" s="116"/>
    </row>
    <row r="50" spans="3:7" x14ac:dyDescent="0.25">
      <c r="C50" s="116"/>
      <c r="D50" s="116"/>
      <c r="E50" s="116"/>
      <c r="F50" s="116"/>
      <c r="G50" s="116"/>
    </row>
    <row r="51" spans="3:7" x14ac:dyDescent="0.25">
      <c r="C51" s="116"/>
      <c r="D51" s="116"/>
      <c r="E51" s="116"/>
      <c r="F51" s="116"/>
      <c r="G51" s="116"/>
    </row>
    <row r="52" spans="3:7" x14ac:dyDescent="0.25">
      <c r="C52" s="116"/>
      <c r="D52" s="116"/>
      <c r="E52" s="116"/>
      <c r="F52" s="116"/>
      <c r="G52" s="116"/>
    </row>
    <row r="53" spans="3:7" x14ac:dyDescent="0.25">
      <c r="C53" s="116"/>
      <c r="D53" s="116"/>
      <c r="E53" s="116"/>
      <c r="F53" s="116"/>
      <c r="G53" s="116"/>
    </row>
    <row r="54" spans="3:7" x14ac:dyDescent="0.25">
      <c r="C54" s="116"/>
      <c r="D54" s="116"/>
      <c r="E54" s="116"/>
      <c r="F54" s="116"/>
      <c r="G54" s="116"/>
    </row>
    <row r="55" spans="3:7" x14ac:dyDescent="0.25">
      <c r="C55" s="116"/>
      <c r="D55" s="116"/>
      <c r="E55" s="116"/>
      <c r="F55" s="116"/>
      <c r="G55" s="116"/>
    </row>
    <row r="56" spans="3:7" x14ac:dyDescent="0.25">
      <c r="C56" s="116"/>
      <c r="D56" s="116"/>
      <c r="E56" s="116"/>
      <c r="F56" s="116"/>
      <c r="G56" s="116"/>
    </row>
    <row r="57" spans="3:7" x14ac:dyDescent="0.25">
      <c r="C57" s="116"/>
      <c r="D57" s="116"/>
      <c r="E57" s="116"/>
      <c r="F57" s="116"/>
      <c r="G57" s="116"/>
    </row>
    <row r="58" spans="3:7" x14ac:dyDescent="0.25">
      <c r="C58" s="116"/>
      <c r="D58" s="116"/>
      <c r="E58" s="116"/>
      <c r="F58" s="116"/>
      <c r="G58" s="116"/>
    </row>
    <row r="59" spans="3:7" x14ac:dyDescent="0.25">
      <c r="C59" s="116"/>
      <c r="D59" s="116"/>
      <c r="E59" s="116"/>
      <c r="F59" s="116"/>
      <c r="G59" s="116"/>
    </row>
    <row r="60" spans="3:7" x14ac:dyDescent="0.25">
      <c r="C60" s="116"/>
      <c r="D60" s="116"/>
      <c r="E60" s="116"/>
      <c r="F60" s="116"/>
      <c r="G60" s="116"/>
    </row>
    <row r="61" spans="3:7" x14ac:dyDescent="0.25">
      <c r="C61" s="116"/>
      <c r="D61" s="116"/>
      <c r="E61" s="116"/>
      <c r="F61" s="116"/>
      <c r="G61" s="116"/>
    </row>
    <row r="62" spans="3:7" x14ac:dyDescent="0.25">
      <c r="C62" s="116"/>
      <c r="D62" s="116"/>
      <c r="E62" s="116"/>
      <c r="F62" s="116"/>
      <c r="G62" s="116"/>
    </row>
    <row r="63" spans="3:7" x14ac:dyDescent="0.25">
      <c r="C63" s="116"/>
      <c r="D63" s="116"/>
      <c r="E63" s="116"/>
      <c r="F63" s="116"/>
      <c r="G63" s="116"/>
    </row>
    <row r="64" spans="3:7" x14ac:dyDescent="0.25">
      <c r="C64" s="116"/>
      <c r="D64" s="116"/>
      <c r="E64" s="116"/>
      <c r="F64" s="116"/>
      <c r="G64" s="116"/>
    </row>
    <row r="65" spans="3:7" x14ac:dyDescent="0.25">
      <c r="C65" s="116"/>
      <c r="D65" s="116"/>
      <c r="E65" s="116"/>
      <c r="F65" s="116"/>
      <c r="G65" s="116"/>
    </row>
    <row r="66" spans="3:7" x14ac:dyDescent="0.25">
      <c r="C66" s="116"/>
      <c r="D66" s="116"/>
      <c r="E66" s="116"/>
      <c r="F66" s="116"/>
      <c r="G66" s="116"/>
    </row>
    <row r="67" spans="3:7" x14ac:dyDescent="0.25">
      <c r="C67" s="116"/>
      <c r="D67" s="116"/>
      <c r="E67" s="116"/>
      <c r="F67" s="116"/>
      <c r="G67" s="116"/>
    </row>
    <row r="68" spans="3:7" x14ac:dyDescent="0.25">
      <c r="C68" s="116"/>
      <c r="D68" s="116"/>
      <c r="E68" s="116"/>
      <c r="F68" s="116"/>
      <c r="G68" s="116"/>
    </row>
    <row r="69" spans="3:7" x14ac:dyDescent="0.25">
      <c r="C69" s="116"/>
      <c r="D69" s="116"/>
      <c r="E69" s="116"/>
      <c r="F69" s="116"/>
      <c r="G69" s="116"/>
    </row>
    <row r="70" spans="3:7" x14ac:dyDescent="0.25">
      <c r="C70" s="116"/>
      <c r="D70" s="116"/>
      <c r="E70" s="116"/>
      <c r="F70" s="116"/>
      <c r="G70" s="116"/>
    </row>
    <row r="71" spans="3:7" x14ac:dyDescent="0.25">
      <c r="C71" s="116"/>
      <c r="D71" s="116"/>
      <c r="E71" s="116"/>
      <c r="F71" s="116"/>
      <c r="G71" s="116"/>
    </row>
    <row r="72" spans="3:7" x14ac:dyDescent="0.25">
      <c r="C72" s="116"/>
      <c r="D72" s="116"/>
      <c r="E72" s="116"/>
      <c r="F72" s="116"/>
      <c r="G72" s="116"/>
    </row>
    <row r="73" spans="3:7" x14ac:dyDescent="0.25">
      <c r="C73" s="116"/>
      <c r="D73" s="116"/>
      <c r="E73" s="116"/>
      <c r="F73" s="116"/>
      <c r="G73" s="116"/>
    </row>
    <row r="74" spans="3:7" x14ac:dyDescent="0.25">
      <c r="C74" s="116"/>
      <c r="D74" s="116"/>
      <c r="E74" s="116"/>
      <c r="F74" s="116"/>
      <c r="G74" s="116"/>
    </row>
    <row r="75" spans="3:7" x14ac:dyDescent="0.25">
      <c r="C75" s="116"/>
      <c r="D75" s="116"/>
      <c r="E75" s="116"/>
      <c r="F75" s="116"/>
      <c r="G75" s="116"/>
    </row>
    <row r="76" spans="3:7" x14ac:dyDescent="0.25">
      <c r="C76" s="116"/>
      <c r="D76" s="116"/>
      <c r="E76" s="116"/>
      <c r="F76" s="116"/>
      <c r="G76" s="116"/>
    </row>
    <row r="77" spans="3:7" x14ac:dyDescent="0.25">
      <c r="C77" s="116"/>
      <c r="D77" s="116"/>
      <c r="E77" s="116"/>
      <c r="F77" s="116"/>
      <c r="G77" s="116"/>
    </row>
    <row r="78" spans="3:7" x14ac:dyDescent="0.25">
      <c r="C78" s="116"/>
      <c r="D78" s="116"/>
      <c r="E78" s="116"/>
      <c r="F78" s="116"/>
      <c r="G78" s="116"/>
    </row>
    <row r="79" spans="3:7" x14ac:dyDescent="0.25">
      <c r="C79" s="116"/>
      <c r="D79" s="116"/>
      <c r="E79" s="116"/>
      <c r="F79" s="116"/>
      <c r="G79" s="116"/>
    </row>
    <row r="80" spans="3:7" x14ac:dyDescent="0.25">
      <c r="C80" s="116"/>
      <c r="D80" s="116"/>
      <c r="E80" s="116"/>
      <c r="F80" s="116"/>
      <c r="G80" s="116"/>
    </row>
    <row r="81" spans="3:7" x14ac:dyDescent="0.25">
      <c r="C81" s="116"/>
      <c r="D81" s="116"/>
      <c r="E81" s="116"/>
      <c r="F81" s="116"/>
      <c r="G81" s="116"/>
    </row>
    <row r="82" spans="3:7" x14ac:dyDescent="0.25">
      <c r="C82" s="116"/>
      <c r="D82" s="116"/>
      <c r="E82" s="116"/>
      <c r="F82" s="116"/>
      <c r="G82" s="116"/>
    </row>
    <row r="83" spans="3:7" x14ac:dyDescent="0.25">
      <c r="C83" s="116"/>
      <c r="D83" s="116"/>
      <c r="E83" s="116"/>
      <c r="F83" s="116"/>
      <c r="G83" s="116"/>
    </row>
    <row r="84" spans="3:7" x14ac:dyDescent="0.25">
      <c r="C84" s="116"/>
      <c r="D84" s="116"/>
      <c r="E84" s="116"/>
      <c r="F84" s="116"/>
      <c r="G84" s="116"/>
    </row>
    <row r="85" spans="3:7" x14ac:dyDescent="0.25">
      <c r="C85" s="116"/>
      <c r="D85" s="116"/>
      <c r="E85" s="116"/>
      <c r="F85" s="116"/>
      <c r="G85" s="116"/>
    </row>
    <row r="86" spans="3:7" x14ac:dyDescent="0.25">
      <c r="C86" s="116"/>
      <c r="D86" s="116"/>
      <c r="E86" s="116"/>
      <c r="F86" s="116"/>
      <c r="G86" s="116"/>
    </row>
    <row r="87" spans="3:7" x14ac:dyDescent="0.25">
      <c r="C87" s="116"/>
      <c r="D87" s="116"/>
      <c r="E87" s="116"/>
      <c r="F87" s="116"/>
      <c r="G87" s="116"/>
    </row>
    <row r="88" spans="3:7" x14ac:dyDescent="0.25">
      <c r="C88" s="116"/>
      <c r="D88" s="116"/>
      <c r="E88" s="116"/>
      <c r="F88" s="116"/>
      <c r="G88" s="116"/>
    </row>
    <row r="89" spans="3:7" x14ac:dyDescent="0.25">
      <c r="C89" s="116"/>
      <c r="D89" s="116"/>
      <c r="E89" s="116"/>
      <c r="F89" s="116"/>
      <c r="G89" s="116"/>
    </row>
    <row r="90" spans="3:7" x14ac:dyDescent="0.25">
      <c r="C90" s="116"/>
      <c r="D90" s="116"/>
      <c r="E90" s="116"/>
      <c r="F90" s="116"/>
      <c r="G90" s="116"/>
    </row>
    <row r="91" spans="3:7" x14ac:dyDescent="0.25">
      <c r="C91" s="116"/>
      <c r="D91" s="116"/>
      <c r="E91" s="116"/>
      <c r="F91" s="116"/>
      <c r="G91" s="116"/>
    </row>
    <row r="92" spans="3:7" x14ac:dyDescent="0.25">
      <c r="C92" s="116"/>
      <c r="D92" s="116"/>
      <c r="E92" s="116"/>
      <c r="F92" s="116"/>
      <c r="G92" s="116"/>
    </row>
    <row r="93" spans="3:7" x14ac:dyDescent="0.25">
      <c r="C93" s="116"/>
      <c r="D93" s="116"/>
      <c r="E93" s="116"/>
      <c r="F93" s="116"/>
      <c r="G93" s="116"/>
    </row>
    <row r="94" spans="3:7" x14ac:dyDescent="0.25">
      <c r="C94" s="116"/>
      <c r="D94" s="116"/>
      <c r="E94" s="116"/>
      <c r="F94" s="116"/>
      <c r="G94" s="116"/>
    </row>
    <row r="95" spans="3:7" x14ac:dyDescent="0.25">
      <c r="C95" s="116"/>
      <c r="D95" s="116"/>
      <c r="E95" s="116"/>
      <c r="F95" s="116"/>
      <c r="G95" s="116"/>
    </row>
    <row r="96" spans="3:7" x14ac:dyDescent="0.25">
      <c r="C96" s="116"/>
      <c r="D96" s="116"/>
      <c r="E96" s="116"/>
      <c r="F96" s="116"/>
      <c r="G96" s="116"/>
    </row>
    <row r="97" spans="3:7" x14ac:dyDescent="0.25">
      <c r="C97" s="116"/>
      <c r="D97" s="116"/>
      <c r="E97" s="116"/>
      <c r="F97" s="116"/>
      <c r="G97" s="116"/>
    </row>
    <row r="98" spans="3:7" x14ac:dyDescent="0.25">
      <c r="C98" s="116"/>
      <c r="D98" s="116"/>
      <c r="E98" s="116"/>
      <c r="F98" s="116"/>
      <c r="G98" s="116"/>
    </row>
    <row r="99" spans="3:7" x14ac:dyDescent="0.25">
      <c r="C99" s="116"/>
      <c r="D99" s="116"/>
      <c r="E99" s="116"/>
      <c r="F99" s="116"/>
      <c r="G99" s="116"/>
    </row>
    <row r="100" spans="3:7" x14ac:dyDescent="0.25">
      <c r="C100" s="116"/>
      <c r="D100" s="116"/>
      <c r="E100" s="116"/>
      <c r="F100" s="116"/>
      <c r="G100" s="116"/>
    </row>
    <row r="101" spans="3:7" x14ac:dyDescent="0.25">
      <c r="C101" s="116"/>
      <c r="D101" s="116"/>
      <c r="E101" s="116"/>
      <c r="F101" s="116"/>
      <c r="G101" s="116"/>
    </row>
    <row r="102" spans="3:7" x14ac:dyDescent="0.25">
      <c r="C102" s="116"/>
      <c r="D102" s="116"/>
      <c r="E102" s="116"/>
      <c r="F102" s="116"/>
      <c r="G102" s="116"/>
    </row>
    <row r="103" spans="3:7" x14ac:dyDescent="0.25">
      <c r="C103" s="116"/>
      <c r="D103" s="116"/>
      <c r="E103" s="116"/>
      <c r="F103" s="116"/>
      <c r="G103" s="116"/>
    </row>
    <row r="104" spans="3:7" x14ac:dyDescent="0.25">
      <c r="C104" s="116"/>
      <c r="D104" s="116"/>
      <c r="E104" s="116"/>
      <c r="F104" s="116"/>
      <c r="G104" s="116"/>
    </row>
    <row r="105" spans="3:7" x14ac:dyDescent="0.25">
      <c r="C105" s="116"/>
      <c r="D105" s="116"/>
      <c r="E105" s="116"/>
      <c r="F105" s="116"/>
      <c r="G105" s="116"/>
    </row>
    <row r="106" spans="3:7" x14ac:dyDescent="0.25">
      <c r="C106" s="116"/>
      <c r="D106" s="116"/>
      <c r="E106" s="116"/>
      <c r="F106" s="116"/>
      <c r="G106" s="116"/>
    </row>
    <row r="107" spans="3:7" x14ac:dyDescent="0.25">
      <c r="C107" s="116"/>
      <c r="D107" s="116"/>
      <c r="E107" s="116"/>
      <c r="F107" s="116"/>
      <c r="G107" s="116"/>
    </row>
    <row r="108" spans="3:7" x14ac:dyDescent="0.25">
      <c r="C108" s="116"/>
      <c r="D108" s="116"/>
      <c r="E108" s="116"/>
      <c r="F108" s="116"/>
      <c r="G108" s="116"/>
    </row>
    <row r="109" spans="3:7" x14ac:dyDescent="0.25">
      <c r="C109" s="116"/>
      <c r="D109" s="116"/>
      <c r="E109" s="116"/>
      <c r="F109" s="116"/>
      <c r="G109" s="116"/>
    </row>
    <row r="110" spans="3:7" x14ac:dyDescent="0.25">
      <c r="C110" s="116"/>
      <c r="D110" s="116"/>
      <c r="E110" s="116"/>
      <c r="F110" s="116"/>
      <c r="G110" s="116"/>
    </row>
    <row r="111" spans="3:7" x14ac:dyDescent="0.25">
      <c r="C111" s="116"/>
      <c r="D111" s="116"/>
      <c r="E111" s="116"/>
      <c r="F111" s="116"/>
      <c r="G111" s="116"/>
    </row>
    <row r="112" spans="3:7" x14ac:dyDescent="0.25">
      <c r="C112" s="116"/>
      <c r="D112" s="116"/>
      <c r="E112" s="116"/>
      <c r="F112" s="116"/>
      <c r="G112" s="116"/>
    </row>
    <row r="113" spans="3:7" x14ac:dyDescent="0.25">
      <c r="C113" s="116"/>
      <c r="D113" s="116"/>
      <c r="E113" s="116"/>
      <c r="F113" s="116"/>
      <c r="G113" s="116"/>
    </row>
    <row r="114" spans="3:7" x14ac:dyDescent="0.25">
      <c r="C114" s="116"/>
      <c r="D114" s="116"/>
      <c r="E114" s="116"/>
      <c r="F114" s="116"/>
      <c r="G114" s="116"/>
    </row>
    <row r="115" spans="3:7" x14ac:dyDescent="0.25">
      <c r="C115" s="116"/>
      <c r="D115" s="116"/>
      <c r="E115" s="116"/>
      <c r="F115" s="116"/>
      <c r="G115" s="116"/>
    </row>
    <row r="116" spans="3:7" x14ac:dyDescent="0.25">
      <c r="C116" s="116"/>
      <c r="D116" s="116"/>
      <c r="E116" s="116"/>
      <c r="F116" s="116"/>
      <c r="G116" s="116"/>
    </row>
    <row r="117" spans="3:7" x14ac:dyDescent="0.25">
      <c r="C117" s="116"/>
      <c r="D117" s="116"/>
      <c r="E117" s="116"/>
      <c r="F117" s="116"/>
      <c r="G117" s="116"/>
    </row>
    <row r="118" spans="3:7" x14ac:dyDescent="0.25">
      <c r="C118" s="116"/>
      <c r="D118" s="116"/>
      <c r="E118" s="116"/>
      <c r="F118" s="116"/>
      <c r="G118" s="116"/>
    </row>
    <row r="119" spans="3:7" x14ac:dyDescent="0.25">
      <c r="C119" s="116"/>
      <c r="D119" s="116"/>
      <c r="E119" s="116"/>
      <c r="F119" s="116"/>
      <c r="G119" s="116"/>
    </row>
    <row r="120" spans="3:7" x14ac:dyDescent="0.25">
      <c r="C120" s="116"/>
      <c r="D120" s="116"/>
      <c r="E120" s="116"/>
      <c r="F120" s="116"/>
      <c r="G120" s="116"/>
    </row>
    <row r="121" spans="3:7" x14ac:dyDescent="0.25">
      <c r="C121" s="116"/>
      <c r="D121" s="116"/>
      <c r="E121" s="116"/>
      <c r="F121" s="116"/>
      <c r="G121" s="116"/>
    </row>
    <row r="122" spans="3:7" x14ac:dyDescent="0.25">
      <c r="C122" s="116"/>
      <c r="D122" s="116"/>
      <c r="E122" s="116"/>
      <c r="F122" s="116"/>
      <c r="G122" s="116"/>
    </row>
    <row r="123" spans="3:7" x14ac:dyDescent="0.25">
      <c r="C123" s="116"/>
      <c r="D123" s="116"/>
      <c r="E123" s="116"/>
      <c r="F123" s="116"/>
      <c r="G123" s="116"/>
    </row>
    <row r="124" spans="3:7" x14ac:dyDescent="0.25">
      <c r="C124" s="116"/>
      <c r="D124" s="116"/>
      <c r="E124" s="116"/>
      <c r="F124" s="116"/>
      <c r="G124" s="116"/>
    </row>
    <row r="125" spans="3:7" x14ac:dyDescent="0.25">
      <c r="C125" s="116"/>
      <c r="D125" s="116"/>
      <c r="E125" s="116"/>
      <c r="F125" s="116"/>
      <c r="G125" s="116"/>
    </row>
    <row r="126" spans="3:7" x14ac:dyDescent="0.25">
      <c r="C126" s="116"/>
      <c r="D126" s="116"/>
      <c r="E126" s="116"/>
      <c r="F126" s="116"/>
      <c r="G126" s="116"/>
    </row>
    <row r="127" spans="3:7" x14ac:dyDescent="0.25">
      <c r="C127" s="116"/>
      <c r="D127" s="116"/>
      <c r="E127" s="116"/>
      <c r="F127" s="116"/>
      <c r="G127" s="116"/>
    </row>
    <row r="128" spans="3:7" x14ac:dyDescent="0.25">
      <c r="C128" s="116"/>
      <c r="D128" s="116"/>
      <c r="E128" s="116"/>
      <c r="F128" s="116"/>
      <c r="G128" s="116"/>
    </row>
    <row r="129" spans="3:7" x14ac:dyDescent="0.25">
      <c r="C129" s="116"/>
      <c r="D129" s="116"/>
      <c r="E129" s="116"/>
      <c r="F129" s="116"/>
      <c r="G129" s="116"/>
    </row>
    <row r="130" spans="3:7" x14ac:dyDescent="0.25">
      <c r="C130" s="116"/>
      <c r="D130" s="116"/>
      <c r="E130" s="116"/>
      <c r="F130" s="116"/>
      <c r="G130" s="116"/>
    </row>
    <row r="131" spans="3:7" x14ac:dyDescent="0.25">
      <c r="C131" s="116"/>
      <c r="D131" s="116"/>
      <c r="E131" s="116"/>
      <c r="F131" s="116"/>
      <c r="G131" s="116"/>
    </row>
    <row r="132" spans="3:7" x14ac:dyDescent="0.25">
      <c r="C132" s="116"/>
      <c r="D132" s="116"/>
      <c r="E132" s="116"/>
      <c r="F132" s="116"/>
      <c r="G132" s="116"/>
    </row>
    <row r="133" spans="3:7" x14ac:dyDescent="0.25">
      <c r="C133" s="116"/>
      <c r="D133" s="116"/>
      <c r="E133" s="116"/>
      <c r="F133" s="116"/>
      <c r="G133" s="116"/>
    </row>
    <row r="134" spans="3:7" x14ac:dyDescent="0.25">
      <c r="C134" s="116"/>
      <c r="D134" s="116"/>
      <c r="E134" s="116"/>
      <c r="F134" s="116"/>
      <c r="G134" s="116"/>
    </row>
    <row r="135" spans="3:7" x14ac:dyDescent="0.25">
      <c r="C135" s="116"/>
      <c r="D135" s="116"/>
      <c r="E135" s="116"/>
      <c r="F135" s="116"/>
      <c r="G135" s="116"/>
    </row>
    <row r="136" spans="3:7" x14ac:dyDescent="0.25">
      <c r="C136" s="116"/>
      <c r="D136" s="116"/>
      <c r="E136" s="116"/>
      <c r="F136" s="116"/>
      <c r="G136" s="116"/>
    </row>
    <row r="137" spans="3:7" x14ac:dyDescent="0.25">
      <c r="C137" s="116"/>
      <c r="D137" s="116"/>
      <c r="E137" s="116"/>
      <c r="F137" s="116"/>
      <c r="G137" s="116"/>
    </row>
    <row r="138" spans="3:7" x14ac:dyDescent="0.25">
      <c r="C138" s="116"/>
      <c r="D138" s="116"/>
      <c r="E138" s="116"/>
      <c r="F138" s="116"/>
      <c r="G138" s="116"/>
    </row>
    <row r="139" spans="3:7" x14ac:dyDescent="0.25">
      <c r="C139" s="116"/>
      <c r="D139" s="116"/>
      <c r="E139" s="116"/>
      <c r="F139" s="116"/>
      <c r="G139" s="116"/>
    </row>
    <row r="140" spans="3:7" x14ac:dyDescent="0.25">
      <c r="C140" s="116"/>
      <c r="D140" s="116"/>
      <c r="E140" s="116"/>
      <c r="F140" s="116"/>
      <c r="G140" s="116"/>
    </row>
    <row r="141" spans="3:7" x14ac:dyDescent="0.25">
      <c r="C141" s="116"/>
      <c r="D141" s="116"/>
      <c r="E141" s="116"/>
      <c r="F141" s="116"/>
      <c r="G141" s="116"/>
    </row>
    <row r="142" spans="3:7" x14ac:dyDescent="0.25">
      <c r="C142" s="116"/>
      <c r="D142" s="116"/>
      <c r="E142" s="116"/>
      <c r="F142" s="116"/>
      <c r="G142" s="116"/>
    </row>
    <row r="143" spans="3:7" x14ac:dyDescent="0.25">
      <c r="C143" s="116"/>
      <c r="D143" s="116"/>
      <c r="E143" s="116"/>
      <c r="F143" s="116"/>
      <c r="G143" s="116"/>
    </row>
    <row r="144" spans="3:7" x14ac:dyDescent="0.25">
      <c r="C144" s="116"/>
      <c r="D144" s="116"/>
      <c r="E144" s="116"/>
      <c r="F144" s="116"/>
      <c r="G144" s="116"/>
    </row>
    <row r="145" spans="3:7" x14ac:dyDescent="0.25">
      <c r="C145" s="116"/>
      <c r="D145" s="116"/>
      <c r="E145" s="116"/>
      <c r="F145" s="116"/>
      <c r="G145" s="116"/>
    </row>
    <row r="146" spans="3:7" x14ac:dyDescent="0.25">
      <c r="C146" s="116"/>
      <c r="D146" s="116"/>
      <c r="E146" s="116"/>
      <c r="F146" s="116"/>
      <c r="G146" s="116"/>
    </row>
    <row r="147" spans="3:7" x14ac:dyDescent="0.25">
      <c r="C147" s="116"/>
      <c r="D147" s="116"/>
      <c r="E147" s="116"/>
      <c r="F147" s="116"/>
      <c r="G147" s="116"/>
    </row>
    <row r="148" spans="3:7" x14ac:dyDescent="0.25">
      <c r="C148" s="116"/>
      <c r="D148" s="116"/>
      <c r="E148" s="116"/>
      <c r="F148" s="116"/>
      <c r="G148" s="116"/>
    </row>
    <row r="149" spans="3:7" x14ac:dyDescent="0.25">
      <c r="C149" s="116"/>
      <c r="D149" s="116"/>
      <c r="E149" s="116"/>
      <c r="F149" s="116"/>
      <c r="G149" s="116"/>
    </row>
    <row r="150" spans="3:7" x14ac:dyDescent="0.25">
      <c r="C150" s="116"/>
      <c r="D150" s="116"/>
      <c r="E150" s="116"/>
      <c r="F150" s="116"/>
      <c r="G150" s="116"/>
    </row>
    <row r="151" spans="3:7" x14ac:dyDescent="0.25">
      <c r="C151" s="116"/>
      <c r="D151" s="116"/>
      <c r="E151" s="116"/>
      <c r="F151" s="116"/>
      <c r="G151" s="116"/>
    </row>
    <row r="152" spans="3:7" x14ac:dyDescent="0.25">
      <c r="C152" s="116"/>
      <c r="D152" s="116"/>
      <c r="E152" s="116"/>
      <c r="F152" s="116"/>
      <c r="G152" s="116"/>
    </row>
    <row r="153" spans="3:7" x14ac:dyDescent="0.25">
      <c r="C153" s="116"/>
      <c r="D153" s="116"/>
      <c r="E153" s="116"/>
      <c r="F153" s="116"/>
      <c r="G153" s="116"/>
    </row>
    <row r="154" spans="3:7" x14ac:dyDescent="0.25">
      <c r="C154" s="116"/>
      <c r="D154" s="116"/>
      <c r="E154" s="116"/>
      <c r="F154" s="116"/>
      <c r="G154" s="116"/>
    </row>
    <row r="155" spans="3:7" x14ac:dyDescent="0.25">
      <c r="C155" s="116"/>
      <c r="D155" s="116"/>
      <c r="E155" s="116"/>
      <c r="F155" s="116"/>
      <c r="G155" s="116"/>
    </row>
    <row r="156" spans="3:7" x14ac:dyDescent="0.25">
      <c r="C156" s="116"/>
      <c r="D156" s="116"/>
      <c r="E156" s="116"/>
      <c r="F156" s="116"/>
      <c r="G156" s="116"/>
    </row>
    <row r="157" spans="3:7" x14ac:dyDescent="0.25">
      <c r="C157" s="116"/>
      <c r="D157" s="116"/>
      <c r="E157" s="116"/>
      <c r="F157" s="116"/>
      <c r="G157" s="116"/>
    </row>
    <row r="158" spans="3:7" x14ac:dyDescent="0.25">
      <c r="C158" s="116"/>
      <c r="D158" s="116"/>
      <c r="E158" s="116"/>
      <c r="F158" s="116"/>
      <c r="G158" s="116"/>
    </row>
    <row r="159" spans="3:7" x14ac:dyDescent="0.25">
      <c r="C159" s="116"/>
      <c r="D159" s="116"/>
      <c r="E159" s="116"/>
      <c r="F159" s="116"/>
      <c r="G159" s="116"/>
    </row>
    <row r="160" spans="3:7" x14ac:dyDescent="0.25">
      <c r="C160" s="116"/>
      <c r="D160" s="116"/>
      <c r="E160" s="116"/>
      <c r="F160" s="116"/>
      <c r="G160" s="116"/>
    </row>
    <row r="161" spans="3:7" x14ac:dyDescent="0.25">
      <c r="C161" s="116"/>
      <c r="D161" s="116"/>
      <c r="E161" s="116"/>
      <c r="F161" s="116"/>
      <c r="G161" s="116"/>
    </row>
    <row r="162" spans="3:7" x14ac:dyDescent="0.25">
      <c r="C162" s="116"/>
      <c r="D162" s="116"/>
      <c r="E162" s="116"/>
      <c r="F162" s="116"/>
      <c r="G162" s="116"/>
    </row>
    <row r="163" spans="3:7" x14ac:dyDescent="0.25">
      <c r="C163" s="116"/>
      <c r="D163" s="116"/>
      <c r="E163" s="116"/>
      <c r="F163" s="116"/>
      <c r="G163" s="116"/>
    </row>
    <row r="164" spans="3:7" x14ac:dyDescent="0.25">
      <c r="C164" s="116"/>
      <c r="D164" s="116"/>
      <c r="E164" s="116"/>
      <c r="F164" s="116"/>
      <c r="G164" s="116"/>
    </row>
    <row r="165" spans="3:7" x14ac:dyDescent="0.25">
      <c r="C165" s="116"/>
      <c r="D165" s="116"/>
      <c r="E165" s="116"/>
      <c r="F165" s="116"/>
      <c r="G165" s="116"/>
    </row>
    <row r="166" spans="3:7" x14ac:dyDescent="0.25">
      <c r="C166" s="116"/>
      <c r="D166" s="116"/>
      <c r="E166" s="116"/>
      <c r="F166" s="116"/>
      <c r="G166" s="116"/>
    </row>
    <row r="167" spans="3:7" x14ac:dyDescent="0.25">
      <c r="C167" s="116"/>
      <c r="D167" s="116"/>
      <c r="E167" s="116"/>
      <c r="F167" s="116"/>
      <c r="G167" s="116"/>
    </row>
    <row r="168" spans="3:7" x14ac:dyDescent="0.25">
      <c r="C168" s="116"/>
      <c r="D168" s="116"/>
      <c r="E168" s="116"/>
      <c r="F168" s="116"/>
      <c r="G168" s="116"/>
    </row>
    <row r="169" spans="3:7" x14ac:dyDescent="0.25">
      <c r="C169" s="116"/>
      <c r="D169" s="116"/>
      <c r="E169" s="116"/>
      <c r="F169" s="116"/>
      <c r="G169" s="116"/>
    </row>
    <row r="170" spans="3:7" x14ac:dyDescent="0.25">
      <c r="C170" s="116"/>
      <c r="D170" s="116"/>
      <c r="E170" s="116"/>
      <c r="F170" s="116"/>
      <c r="G170" s="116"/>
    </row>
    <row r="171" spans="3:7" x14ac:dyDescent="0.25">
      <c r="C171" s="116"/>
      <c r="D171" s="116"/>
      <c r="E171" s="116"/>
      <c r="F171" s="116"/>
      <c r="G171" s="116"/>
    </row>
    <row r="172" spans="3:7" x14ac:dyDescent="0.25">
      <c r="C172" s="116"/>
      <c r="D172" s="116"/>
      <c r="E172" s="116"/>
      <c r="F172" s="116"/>
      <c r="G172" s="116"/>
    </row>
    <row r="173" spans="3:7" x14ac:dyDescent="0.25">
      <c r="C173" s="116"/>
      <c r="D173" s="116"/>
      <c r="E173" s="116"/>
      <c r="F173" s="116"/>
      <c r="G173" s="116"/>
    </row>
    <row r="174" spans="3:7" x14ac:dyDescent="0.25">
      <c r="C174" s="116"/>
      <c r="D174" s="116"/>
      <c r="E174" s="116"/>
      <c r="F174" s="116"/>
      <c r="G174" s="116"/>
    </row>
    <row r="175" spans="3:7" x14ac:dyDescent="0.25">
      <c r="C175" s="116"/>
      <c r="D175" s="116"/>
      <c r="E175" s="116"/>
      <c r="F175" s="116"/>
      <c r="G175" s="116"/>
    </row>
    <row r="176" spans="3:7" x14ac:dyDescent="0.25">
      <c r="C176" s="116"/>
      <c r="D176" s="116"/>
      <c r="E176" s="116"/>
      <c r="F176" s="116"/>
      <c r="G176" s="116"/>
    </row>
    <row r="177" spans="3:7" x14ac:dyDescent="0.25">
      <c r="C177" s="116"/>
      <c r="D177" s="116"/>
      <c r="E177" s="116"/>
      <c r="F177" s="116"/>
      <c r="G177" s="116"/>
    </row>
    <row r="178" spans="3:7" x14ac:dyDescent="0.25">
      <c r="C178" s="116"/>
      <c r="D178" s="116"/>
      <c r="E178" s="116"/>
      <c r="F178" s="116"/>
      <c r="G178" s="116"/>
    </row>
    <row r="179" spans="3:7" x14ac:dyDescent="0.25">
      <c r="C179" s="116"/>
      <c r="D179" s="116"/>
      <c r="E179" s="116"/>
      <c r="F179" s="116"/>
      <c r="G179" s="116"/>
    </row>
    <row r="180" spans="3:7" x14ac:dyDescent="0.25">
      <c r="C180" s="116"/>
      <c r="D180" s="116"/>
      <c r="E180" s="116"/>
      <c r="F180" s="116"/>
      <c r="G180" s="116"/>
    </row>
    <row r="181" spans="3:7" x14ac:dyDescent="0.25">
      <c r="C181" s="116"/>
      <c r="D181" s="116"/>
      <c r="E181" s="116"/>
      <c r="F181" s="116"/>
      <c r="G181" s="116"/>
    </row>
    <row r="182" spans="3:7" x14ac:dyDescent="0.25">
      <c r="C182" s="116"/>
      <c r="D182" s="116"/>
      <c r="E182" s="116"/>
      <c r="F182" s="116"/>
      <c r="G182" s="116"/>
    </row>
    <row r="183" spans="3:7" x14ac:dyDescent="0.25">
      <c r="C183" s="116"/>
      <c r="D183" s="116"/>
      <c r="E183" s="116"/>
      <c r="F183" s="116"/>
      <c r="G183" s="116"/>
    </row>
    <row r="184" spans="3:7" x14ac:dyDescent="0.25">
      <c r="C184" s="116"/>
      <c r="D184" s="116"/>
      <c r="E184" s="116"/>
      <c r="F184" s="116"/>
      <c r="G184" s="116"/>
    </row>
    <row r="185" spans="3:7" x14ac:dyDescent="0.25">
      <c r="C185" s="116"/>
      <c r="D185" s="116"/>
      <c r="E185" s="116"/>
      <c r="F185" s="116"/>
      <c r="G185" s="116"/>
    </row>
    <row r="186" spans="3:7" x14ac:dyDescent="0.25">
      <c r="C186" s="116"/>
      <c r="D186" s="116"/>
      <c r="E186" s="116"/>
      <c r="F186" s="116"/>
      <c r="G186" s="116"/>
    </row>
    <row r="187" spans="3:7" x14ac:dyDescent="0.25">
      <c r="C187" s="116"/>
      <c r="D187" s="116"/>
      <c r="E187" s="116"/>
      <c r="F187" s="116"/>
      <c r="G187" s="116"/>
    </row>
    <row r="188" spans="3:7" x14ac:dyDescent="0.25">
      <c r="C188" s="116"/>
      <c r="D188" s="116"/>
      <c r="E188" s="116"/>
      <c r="F188" s="116"/>
      <c r="G188" s="116"/>
    </row>
    <row r="189" spans="3:7" x14ac:dyDescent="0.25">
      <c r="C189" s="116"/>
      <c r="D189" s="116"/>
      <c r="E189" s="116"/>
      <c r="F189" s="116"/>
      <c r="G189" s="116"/>
    </row>
    <row r="190" spans="3:7" x14ac:dyDescent="0.25">
      <c r="C190" s="116"/>
      <c r="D190" s="116"/>
      <c r="E190" s="116"/>
      <c r="F190" s="116"/>
      <c r="G190" s="116"/>
    </row>
    <row r="191" spans="3:7" x14ac:dyDescent="0.25">
      <c r="C191" s="116"/>
      <c r="D191" s="116"/>
      <c r="E191" s="116"/>
      <c r="F191" s="116"/>
      <c r="G191" s="116"/>
    </row>
    <row r="192" spans="3:7" x14ac:dyDescent="0.25">
      <c r="C192" s="116"/>
      <c r="D192" s="116"/>
      <c r="E192" s="116"/>
      <c r="F192" s="116"/>
      <c r="G192" s="116"/>
    </row>
    <row r="193" spans="3:7" x14ac:dyDescent="0.25">
      <c r="C193" s="116"/>
      <c r="D193" s="116"/>
      <c r="E193" s="116"/>
      <c r="F193" s="116"/>
      <c r="G193" s="116"/>
    </row>
    <row r="194" spans="3:7" x14ac:dyDescent="0.25">
      <c r="C194" s="116"/>
      <c r="D194" s="116"/>
      <c r="E194" s="116"/>
      <c r="F194" s="116"/>
      <c r="G194" s="116"/>
    </row>
    <row r="195" spans="3:7" x14ac:dyDescent="0.25">
      <c r="C195" s="116"/>
      <c r="D195" s="116"/>
      <c r="E195" s="116"/>
      <c r="F195" s="116"/>
      <c r="G195" s="116"/>
    </row>
    <row r="196" spans="3:7" x14ac:dyDescent="0.25">
      <c r="C196" s="116"/>
      <c r="D196" s="116"/>
      <c r="E196" s="116"/>
      <c r="F196" s="116"/>
      <c r="G196" s="116"/>
    </row>
    <row r="197" spans="3:7" x14ac:dyDescent="0.25">
      <c r="C197" s="116"/>
      <c r="D197" s="116"/>
      <c r="E197" s="116"/>
      <c r="F197" s="116"/>
      <c r="G197" s="116"/>
    </row>
    <row r="198" spans="3:7" x14ac:dyDescent="0.25">
      <c r="C198" s="116"/>
      <c r="D198" s="116"/>
      <c r="E198" s="116"/>
      <c r="F198" s="116"/>
      <c r="G198" s="116"/>
    </row>
    <row r="199" spans="3:7" x14ac:dyDescent="0.25">
      <c r="C199" s="116"/>
      <c r="D199" s="116"/>
      <c r="E199" s="116"/>
      <c r="F199" s="116"/>
      <c r="G199" s="116"/>
    </row>
    <row r="200" spans="3:7" x14ac:dyDescent="0.25">
      <c r="C200" s="116"/>
      <c r="D200" s="116"/>
      <c r="E200" s="116"/>
      <c r="F200" s="116"/>
      <c r="G200" s="116"/>
    </row>
    <row r="201" spans="3:7" x14ac:dyDescent="0.25">
      <c r="C201" s="116"/>
      <c r="D201" s="116"/>
      <c r="E201" s="116"/>
      <c r="F201" s="116"/>
      <c r="G201" s="116"/>
    </row>
    <row r="202" spans="3:7" x14ac:dyDescent="0.25">
      <c r="C202" s="116"/>
      <c r="D202" s="116"/>
      <c r="E202" s="116"/>
      <c r="F202" s="116"/>
      <c r="G202" s="116"/>
    </row>
    <row r="203" spans="3:7" x14ac:dyDescent="0.25">
      <c r="C203" s="116"/>
      <c r="D203" s="116"/>
      <c r="E203" s="116"/>
      <c r="F203" s="116"/>
      <c r="G203" s="116"/>
    </row>
    <row r="204" spans="3:7" x14ac:dyDescent="0.25">
      <c r="C204" s="116"/>
      <c r="D204" s="116"/>
      <c r="E204" s="116"/>
      <c r="F204" s="116"/>
      <c r="G204" s="116"/>
    </row>
    <row r="205" spans="3:7" x14ac:dyDescent="0.25">
      <c r="C205" s="116"/>
      <c r="D205" s="116"/>
      <c r="E205" s="116"/>
      <c r="F205" s="116"/>
      <c r="G205" s="116"/>
    </row>
    <row r="206" spans="3:7" x14ac:dyDescent="0.25">
      <c r="C206" s="116"/>
      <c r="D206" s="116"/>
      <c r="E206" s="116"/>
      <c r="F206" s="116"/>
      <c r="G206" s="116"/>
    </row>
    <row r="207" spans="3:7" x14ac:dyDescent="0.25">
      <c r="C207" s="116"/>
      <c r="D207" s="116"/>
      <c r="E207" s="116"/>
      <c r="F207" s="116"/>
      <c r="G207" s="116"/>
    </row>
    <row r="208" spans="3:7" x14ac:dyDescent="0.25">
      <c r="C208" s="116"/>
      <c r="D208" s="116"/>
      <c r="E208" s="116"/>
      <c r="F208" s="116"/>
      <c r="G208" s="116"/>
    </row>
    <row r="209" spans="3:7" x14ac:dyDescent="0.25">
      <c r="C209" s="116"/>
      <c r="D209" s="116"/>
      <c r="E209" s="116"/>
      <c r="F209" s="116"/>
      <c r="G209" s="116"/>
    </row>
    <row r="210" spans="3:7" x14ac:dyDescent="0.25">
      <c r="C210" s="116"/>
      <c r="D210" s="116"/>
      <c r="E210" s="116"/>
      <c r="F210" s="116"/>
      <c r="G210" s="116"/>
    </row>
    <row r="211" spans="3:7" x14ac:dyDescent="0.25">
      <c r="C211" s="116"/>
      <c r="D211" s="116"/>
      <c r="E211" s="116"/>
      <c r="F211" s="116"/>
      <c r="G211" s="116"/>
    </row>
    <row r="212" spans="3:7" x14ac:dyDescent="0.25">
      <c r="C212" s="116"/>
      <c r="D212" s="116"/>
      <c r="E212" s="116"/>
      <c r="F212" s="116"/>
      <c r="G212" s="116"/>
    </row>
    <row r="213" spans="3:7" x14ac:dyDescent="0.25">
      <c r="C213" s="116"/>
      <c r="D213" s="116"/>
      <c r="E213" s="116"/>
      <c r="F213" s="116"/>
      <c r="G213" s="116"/>
    </row>
    <row r="214" spans="3:7" x14ac:dyDescent="0.25">
      <c r="C214" s="116"/>
      <c r="D214" s="116"/>
      <c r="E214" s="116"/>
      <c r="F214" s="116"/>
      <c r="G214" s="116"/>
    </row>
    <row r="215" spans="3:7" x14ac:dyDescent="0.25">
      <c r="C215" s="116"/>
      <c r="D215" s="116"/>
      <c r="E215" s="116"/>
      <c r="F215" s="116"/>
      <c r="G215" s="116"/>
    </row>
    <row r="216" spans="3:7" x14ac:dyDescent="0.25">
      <c r="C216" s="116"/>
      <c r="D216" s="116"/>
      <c r="E216" s="116"/>
      <c r="F216" s="116"/>
      <c r="G216" s="116"/>
    </row>
    <row r="217" spans="3:7" x14ac:dyDescent="0.25">
      <c r="C217" s="116"/>
      <c r="D217" s="116"/>
      <c r="E217" s="116"/>
      <c r="F217" s="116"/>
      <c r="G217" s="116"/>
    </row>
    <row r="218" spans="3:7" x14ac:dyDescent="0.25">
      <c r="C218" s="116"/>
      <c r="D218" s="116"/>
      <c r="E218" s="116"/>
      <c r="F218" s="116"/>
      <c r="G218" s="116"/>
    </row>
    <row r="219" spans="3:7" x14ac:dyDescent="0.25">
      <c r="C219" s="116"/>
      <c r="D219" s="116"/>
      <c r="E219" s="116"/>
      <c r="F219" s="116"/>
      <c r="G219" s="116"/>
    </row>
    <row r="220" spans="3:7" x14ac:dyDescent="0.25">
      <c r="C220" s="116"/>
      <c r="D220" s="116"/>
      <c r="E220" s="116"/>
      <c r="F220" s="116"/>
      <c r="G220" s="116"/>
    </row>
    <row r="221" spans="3:7" x14ac:dyDescent="0.25">
      <c r="C221" s="116"/>
      <c r="D221" s="116"/>
      <c r="E221" s="116"/>
      <c r="F221" s="116"/>
      <c r="G221" s="116"/>
    </row>
    <row r="222" spans="3:7" x14ac:dyDescent="0.25">
      <c r="C222" s="116"/>
      <c r="D222" s="116"/>
      <c r="E222" s="116"/>
      <c r="F222" s="116"/>
      <c r="G222" s="116"/>
    </row>
    <row r="223" spans="3:7" x14ac:dyDescent="0.25">
      <c r="C223" s="116"/>
      <c r="D223" s="116"/>
      <c r="E223" s="116"/>
      <c r="F223" s="116"/>
      <c r="G223" s="116"/>
    </row>
    <row r="224" spans="3:7" x14ac:dyDescent="0.25">
      <c r="C224" s="116"/>
      <c r="D224" s="116"/>
      <c r="E224" s="116"/>
      <c r="F224" s="116"/>
      <c r="G224" s="116"/>
    </row>
    <row r="225" spans="3:7" x14ac:dyDescent="0.25">
      <c r="C225" s="116"/>
      <c r="D225" s="116"/>
      <c r="E225" s="116"/>
      <c r="F225" s="116"/>
      <c r="G225" s="116"/>
    </row>
    <row r="226" spans="3:7" x14ac:dyDescent="0.25">
      <c r="C226" s="116"/>
      <c r="D226" s="116"/>
      <c r="E226" s="116"/>
      <c r="F226" s="116"/>
      <c r="G226" s="116"/>
    </row>
    <row r="227" spans="3:7" x14ac:dyDescent="0.25">
      <c r="C227" s="116"/>
      <c r="D227" s="116"/>
      <c r="E227" s="116"/>
      <c r="F227" s="116"/>
      <c r="G227" s="116"/>
    </row>
    <row r="228" spans="3:7" x14ac:dyDescent="0.25">
      <c r="C228" s="116"/>
      <c r="D228" s="116"/>
      <c r="E228" s="116"/>
      <c r="F228" s="116"/>
      <c r="G228" s="116"/>
    </row>
    <row r="229" spans="3:7" x14ac:dyDescent="0.25">
      <c r="C229" s="116"/>
      <c r="D229" s="116"/>
      <c r="E229" s="116"/>
      <c r="F229" s="116"/>
      <c r="G229" s="116"/>
    </row>
    <row r="230" spans="3:7" x14ac:dyDescent="0.25">
      <c r="C230" s="116"/>
      <c r="D230" s="116"/>
      <c r="E230" s="116"/>
      <c r="F230" s="116"/>
      <c r="G230" s="116"/>
    </row>
    <row r="231" spans="3:7" x14ac:dyDescent="0.25">
      <c r="C231" s="116"/>
      <c r="D231" s="116"/>
      <c r="E231" s="116"/>
      <c r="F231" s="116"/>
      <c r="G231" s="116"/>
    </row>
    <row r="232" spans="3:7" x14ac:dyDescent="0.25">
      <c r="C232" s="116"/>
      <c r="D232" s="116"/>
      <c r="E232" s="116"/>
      <c r="F232" s="116"/>
      <c r="G232" s="116"/>
    </row>
    <row r="233" spans="3:7" x14ac:dyDescent="0.25">
      <c r="C233" s="116"/>
      <c r="D233" s="116"/>
      <c r="E233" s="116"/>
      <c r="F233" s="116"/>
      <c r="G233" s="116"/>
    </row>
    <row r="234" spans="3:7" x14ac:dyDescent="0.25">
      <c r="C234" s="116"/>
      <c r="D234" s="116"/>
      <c r="E234" s="116"/>
      <c r="F234" s="116"/>
      <c r="G234" s="116"/>
    </row>
    <row r="235" spans="3:7" x14ac:dyDescent="0.25">
      <c r="C235" s="116"/>
      <c r="D235" s="116"/>
      <c r="E235" s="116"/>
      <c r="F235" s="116"/>
      <c r="G235" s="116"/>
    </row>
    <row r="236" spans="3:7" x14ac:dyDescent="0.25">
      <c r="C236" s="116"/>
      <c r="D236" s="116"/>
      <c r="E236" s="116"/>
      <c r="F236" s="116"/>
      <c r="G236" s="116"/>
    </row>
    <row r="237" spans="3:7" x14ac:dyDescent="0.25">
      <c r="C237" s="116"/>
      <c r="D237" s="116"/>
      <c r="E237" s="116"/>
      <c r="F237" s="116"/>
      <c r="G237" s="116"/>
    </row>
    <row r="238" spans="3:7" x14ac:dyDescent="0.25">
      <c r="C238" s="116"/>
      <c r="D238" s="116"/>
      <c r="E238" s="116"/>
      <c r="F238" s="116"/>
      <c r="G238" s="116"/>
    </row>
    <row r="239" spans="3:7" x14ac:dyDescent="0.25">
      <c r="C239" s="116"/>
      <c r="D239" s="116"/>
      <c r="E239" s="116"/>
      <c r="F239" s="116"/>
      <c r="G239" s="116"/>
    </row>
    <row r="240" spans="3:7" x14ac:dyDescent="0.25">
      <c r="C240" s="116"/>
      <c r="D240" s="116"/>
      <c r="E240" s="116"/>
      <c r="F240" s="116"/>
      <c r="G240" s="116"/>
    </row>
    <row r="241" spans="3:7" x14ac:dyDescent="0.25">
      <c r="C241" s="116"/>
      <c r="D241" s="116"/>
      <c r="E241" s="116"/>
      <c r="F241" s="116"/>
      <c r="G241" s="116"/>
    </row>
    <row r="242" spans="3:7" x14ac:dyDescent="0.25">
      <c r="C242" s="116"/>
      <c r="D242" s="116"/>
      <c r="E242" s="116"/>
      <c r="F242" s="116"/>
      <c r="G242" s="116"/>
    </row>
    <row r="243" spans="3:7" x14ac:dyDescent="0.25">
      <c r="C243" s="116"/>
      <c r="D243" s="116"/>
      <c r="E243" s="116"/>
      <c r="F243" s="116"/>
      <c r="G243" s="116"/>
    </row>
    <row r="244" spans="3:7" x14ac:dyDescent="0.25">
      <c r="C244" s="116"/>
      <c r="D244" s="116"/>
      <c r="E244" s="116"/>
      <c r="F244" s="116"/>
      <c r="G244" s="116"/>
    </row>
    <row r="245" spans="3:7" x14ac:dyDescent="0.25">
      <c r="C245" s="116"/>
      <c r="D245" s="116"/>
      <c r="E245" s="116"/>
      <c r="F245" s="116"/>
      <c r="G245" s="116"/>
    </row>
    <row r="246" spans="3:7" x14ac:dyDescent="0.25">
      <c r="C246" s="116"/>
      <c r="D246" s="116"/>
      <c r="E246" s="116"/>
      <c r="F246" s="116"/>
      <c r="G246" s="116"/>
    </row>
    <row r="247" spans="3:7" x14ac:dyDescent="0.25">
      <c r="C247" s="116"/>
      <c r="D247" s="116"/>
      <c r="E247" s="116"/>
      <c r="F247" s="116"/>
      <c r="G247" s="116"/>
    </row>
    <row r="248" spans="3:7" x14ac:dyDescent="0.25">
      <c r="C248" s="116"/>
      <c r="D248" s="116"/>
      <c r="E248" s="116"/>
      <c r="F248" s="116"/>
      <c r="G248" s="116"/>
    </row>
    <row r="249" spans="3:7" x14ac:dyDescent="0.25">
      <c r="C249" s="116"/>
      <c r="D249" s="116"/>
      <c r="E249" s="116"/>
      <c r="F249" s="116"/>
      <c r="G249" s="116"/>
    </row>
    <row r="250" spans="3:7" x14ac:dyDescent="0.25">
      <c r="C250" s="116"/>
      <c r="D250" s="116"/>
      <c r="E250" s="116"/>
      <c r="F250" s="116"/>
      <c r="G250" s="116"/>
    </row>
    <row r="251" spans="3:7" x14ac:dyDescent="0.25">
      <c r="C251" s="116"/>
      <c r="D251" s="116"/>
      <c r="E251" s="116"/>
      <c r="F251" s="116"/>
      <c r="G251" s="116"/>
    </row>
    <row r="252" spans="3:7" x14ac:dyDescent="0.25">
      <c r="C252" s="116"/>
      <c r="D252" s="116"/>
      <c r="E252" s="116"/>
      <c r="F252" s="116"/>
      <c r="G252" s="116"/>
    </row>
    <row r="253" spans="3:7" x14ac:dyDescent="0.25">
      <c r="C253" s="116"/>
      <c r="D253" s="116"/>
      <c r="E253" s="116"/>
      <c r="F253" s="116"/>
      <c r="G253" s="116"/>
    </row>
    <row r="254" spans="3:7" x14ac:dyDescent="0.25">
      <c r="C254" s="116"/>
      <c r="D254" s="116"/>
      <c r="E254" s="116"/>
      <c r="F254" s="116"/>
      <c r="G254" s="116"/>
    </row>
    <row r="255" spans="3:7" x14ac:dyDescent="0.25">
      <c r="C255" s="116"/>
      <c r="D255" s="116"/>
      <c r="E255" s="116"/>
      <c r="F255" s="116"/>
      <c r="G255" s="116"/>
    </row>
    <row r="256" spans="3:7" x14ac:dyDescent="0.25">
      <c r="C256" s="116"/>
      <c r="D256" s="116"/>
      <c r="E256" s="116"/>
      <c r="F256" s="116"/>
      <c r="G256" s="116"/>
    </row>
    <row r="257" spans="3:7" x14ac:dyDescent="0.25">
      <c r="C257" s="116"/>
      <c r="D257" s="116"/>
      <c r="E257" s="116"/>
      <c r="F257" s="116"/>
      <c r="G257" s="116"/>
    </row>
    <row r="258" spans="3:7" x14ac:dyDescent="0.25">
      <c r="C258" s="116"/>
      <c r="D258" s="116"/>
      <c r="E258" s="116"/>
      <c r="F258" s="116"/>
      <c r="G258" s="116"/>
    </row>
    <row r="259" spans="3:7" x14ac:dyDescent="0.25">
      <c r="C259" s="116"/>
      <c r="D259" s="116"/>
      <c r="E259" s="116"/>
      <c r="F259" s="116"/>
      <c r="G259" s="116"/>
    </row>
    <row r="260" spans="3:7" x14ac:dyDescent="0.25">
      <c r="C260" s="116"/>
      <c r="D260" s="116"/>
      <c r="E260" s="116"/>
      <c r="F260" s="116"/>
      <c r="G260" s="116"/>
    </row>
    <row r="261" spans="3:7" x14ac:dyDescent="0.25">
      <c r="C261" s="116"/>
      <c r="D261" s="116"/>
      <c r="E261" s="116"/>
      <c r="F261" s="116"/>
      <c r="G261" s="116"/>
    </row>
    <row r="262" spans="3:7" x14ac:dyDescent="0.25">
      <c r="C262" s="116"/>
      <c r="D262" s="116"/>
      <c r="E262" s="116"/>
      <c r="F262" s="116"/>
      <c r="G262" s="116"/>
    </row>
    <row r="263" spans="3:7" x14ac:dyDescent="0.25">
      <c r="C263" s="116"/>
      <c r="D263" s="116"/>
      <c r="E263" s="116"/>
      <c r="F263" s="116"/>
      <c r="G263" s="116"/>
    </row>
    <row r="264" spans="3:7" x14ac:dyDescent="0.25">
      <c r="C264" s="116"/>
      <c r="D264" s="116"/>
      <c r="E264" s="116"/>
      <c r="F264" s="116"/>
      <c r="G264" s="116"/>
    </row>
    <row r="265" spans="3:7" x14ac:dyDescent="0.25">
      <c r="C265" s="116"/>
      <c r="D265" s="116"/>
      <c r="E265" s="116"/>
      <c r="F265" s="116"/>
      <c r="G265" s="116"/>
    </row>
    <row r="266" spans="3:7" x14ac:dyDescent="0.25">
      <c r="C266" s="116"/>
      <c r="D266" s="116"/>
      <c r="E266" s="116"/>
      <c r="F266" s="116"/>
      <c r="G266" s="116"/>
    </row>
    <row r="267" spans="3:7" x14ac:dyDescent="0.25">
      <c r="C267" s="116"/>
      <c r="D267" s="116"/>
      <c r="E267" s="116"/>
      <c r="F267" s="116"/>
      <c r="G267" s="116"/>
    </row>
    <row r="268" spans="3:7" x14ac:dyDescent="0.25">
      <c r="C268" s="116"/>
      <c r="D268" s="116"/>
      <c r="E268" s="116"/>
      <c r="F268" s="116"/>
      <c r="G268" s="116"/>
    </row>
    <row r="269" spans="3:7" x14ac:dyDescent="0.25">
      <c r="C269" s="116"/>
      <c r="D269" s="116"/>
      <c r="E269" s="116"/>
      <c r="F269" s="116"/>
      <c r="G269" s="116"/>
    </row>
    <row r="270" spans="3:7" x14ac:dyDescent="0.25">
      <c r="C270" s="116"/>
      <c r="D270" s="116"/>
      <c r="E270" s="116"/>
      <c r="F270" s="116"/>
      <c r="G270" s="116"/>
    </row>
    <row r="271" spans="3:7" x14ac:dyDescent="0.25">
      <c r="C271" s="116"/>
      <c r="D271" s="116"/>
      <c r="E271" s="116"/>
      <c r="F271" s="116"/>
      <c r="G271" s="116"/>
    </row>
    <row r="272" spans="3:7" x14ac:dyDescent="0.25">
      <c r="C272" s="116"/>
      <c r="D272" s="116"/>
      <c r="E272" s="116"/>
      <c r="F272" s="116"/>
      <c r="G272" s="116"/>
    </row>
    <row r="273" spans="3:7" x14ac:dyDescent="0.25">
      <c r="C273" s="116"/>
      <c r="D273" s="116"/>
      <c r="E273" s="116"/>
      <c r="F273" s="116"/>
      <c r="G273" s="116"/>
    </row>
    <row r="274" spans="3:7" x14ac:dyDescent="0.25">
      <c r="C274" s="116"/>
      <c r="D274" s="116"/>
      <c r="E274" s="116"/>
      <c r="F274" s="116"/>
      <c r="G274" s="116"/>
    </row>
    <row r="275" spans="3:7" x14ac:dyDescent="0.25">
      <c r="C275" s="116"/>
      <c r="D275" s="116"/>
      <c r="E275" s="116"/>
      <c r="F275" s="116"/>
      <c r="G275" s="116"/>
    </row>
    <row r="276" spans="3:7" x14ac:dyDescent="0.25">
      <c r="C276" s="116"/>
      <c r="D276" s="116"/>
      <c r="E276" s="116"/>
      <c r="F276" s="116"/>
      <c r="G276" s="116"/>
    </row>
    <row r="277" spans="3:7" x14ac:dyDescent="0.25">
      <c r="C277" s="116"/>
      <c r="D277" s="116"/>
      <c r="E277" s="116"/>
      <c r="F277" s="116"/>
      <c r="G277" s="116"/>
    </row>
    <row r="278" spans="3:7" x14ac:dyDescent="0.25">
      <c r="C278" s="116"/>
      <c r="D278" s="116"/>
      <c r="E278" s="116"/>
      <c r="F278" s="116"/>
      <c r="G278" s="116"/>
    </row>
    <row r="279" spans="3:7" x14ac:dyDescent="0.25">
      <c r="C279" s="116"/>
      <c r="D279" s="116"/>
      <c r="E279" s="116"/>
      <c r="F279" s="116"/>
      <c r="G279" s="116"/>
    </row>
    <row r="280" spans="3:7" x14ac:dyDescent="0.25">
      <c r="C280" s="116"/>
      <c r="D280" s="116"/>
      <c r="E280" s="116"/>
      <c r="F280" s="116"/>
      <c r="G280" s="116"/>
    </row>
    <row r="281" spans="3:7" x14ac:dyDescent="0.25">
      <c r="C281" s="116"/>
      <c r="D281" s="116"/>
      <c r="E281" s="116"/>
      <c r="F281" s="116"/>
      <c r="G281" s="116"/>
    </row>
    <row r="282" spans="3:7" x14ac:dyDescent="0.25">
      <c r="C282" s="116"/>
      <c r="D282" s="116"/>
      <c r="E282" s="116"/>
      <c r="F282" s="116"/>
      <c r="G282" s="116"/>
    </row>
    <row r="283" spans="3:7" x14ac:dyDescent="0.25">
      <c r="C283" s="116"/>
      <c r="D283" s="116"/>
      <c r="E283" s="116"/>
      <c r="F283" s="116"/>
      <c r="G283" s="116"/>
    </row>
    <row r="284" spans="3:7" x14ac:dyDescent="0.25">
      <c r="C284" s="116"/>
      <c r="D284" s="116"/>
      <c r="E284" s="116"/>
      <c r="F284" s="116"/>
      <c r="G284" s="116"/>
    </row>
    <row r="285" spans="3:7" x14ac:dyDescent="0.25">
      <c r="C285" s="116"/>
      <c r="D285" s="116"/>
      <c r="E285" s="116"/>
      <c r="F285" s="116"/>
      <c r="G285" s="116"/>
    </row>
    <row r="286" spans="3:7" x14ac:dyDescent="0.25">
      <c r="C286" s="116"/>
      <c r="D286" s="116"/>
      <c r="E286" s="116"/>
      <c r="F286" s="116"/>
      <c r="G286" s="116"/>
    </row>
    <row r="287" spans="3:7" x14ac:dyDescent="0.25">
      <c r="C287" s="116"/>
      <c r="D287" s="116"/>
      <c r="E287" s="116"/>
      <c r="F287" s="116"/>
      <c r="G287" s="116"/>
    </row>
    <row r="288" spans="3:7" x14ac:dyDescent="0.25">
      <c r="C288" s="116"/>
      <c r="D288" s="116"/>
      <c r="E288" s="116"/>
      <c r="F288" s="116"/>
      <c r="G288" s="116"/>
    </row>
    <row r="289" spans="3:7" x14ac:dyDescent="0.25">
      <c r="C289" s="116"/>
      <c r="D289" s="116"/>
      <c r="E289" s="116"/>
      <c r="F289" s="116"/>
      <c r="G289" s="116"/>
    </row>
    <row r="290" spans="3:7" x14ac:dyDescent="0.25">
      <c r="C290" s="116"/>
      <c r="D290" s="116"/>
      <c r="E290" s="116"/>
      <c r="F290" s="116"/>
      <c r="G290" s="116"/>
    </row>
    <row r="291" spans="3:7" x14ac:dyDescent="0.25">
      <c r="C291" s="116"/>
      <c r="D291" s="116"/>
      <c r="E291" s="116"/>
      <c r="F291" s="116"/>
      <c r="G291" s="116"/>
    </row>
    <row r="292" spans="3:7" x14ac:dyDescent="0.25">
      <c r="C292" s="116"/>
      <c r="D292" s="116"/>
      <c r="E292" s="116"/>
      <c r="F292" s="116"/>
      <c r="G292" s="116"/>
    </row>
    <row r="293" spans="3:7" x14ac:dyDescent="0.25">
      <c r="C293" s="116"/>
      <c r="D293" s="116"/>
      <c r="E293" s="116"/>
      <c r="F293" s="116"/>
      <c r="G293" s="116"/>
    </row>
    <row r="294" spans="3:7" x14ac:dyDescent="0.25">
      <c r="C294" s="116"/>
      <c r="D294" s="116"/>
      <c r="E294" s="116"/>
      <c r="F294" s="116"/>
      <c r="G294" s="116"/>
    </row>
    <row r="295" spans="3:7" x14ac:dyDescent="0.25">
      <c r="C295" s="116"/>
      <c r="D295" s="116"/>
      <c r="E295" s="116"/>
      <c r="F295" s="116"/>
      <c r="G295" s="116"/>
    </row>
    <row r="296" spans="3:7" x14ac:dyDescent="0.25">
      <c r="C296" s="116"/>
      <c r="D296" s="116"/>
      <c r="E296" s="116"/>
      <c r="F296" s="116"/>
      <c r="G296" s="116"/>
    </row>
    <row r="297" spans="3:7" x14ac:dyDescent="0.25">
      <c r="C297" s="116"/>
      <c r="D297" s="116"/>
      <c r="E297" s="116"/>
      <c r="F297" s="116"/>
      <c r="G297" s="116"/>
    </row>
    <row r="298" spans="3:7" x14ac:dyDescent="0.25">
      <c r="C298" s="116"/>
      <c r="D298" s="116"/>
      <c r="E298" s="116"/>
      <c r="F298" s="116"/>
      <c r="G298" s="116"/>
    </row>
    <row r="299" spans="3:7" x14ac:dyDescent="0.25">
      <c r="C299" s="116"/>
      <c r="D299" s="116"/>
      <c r="E299" s="116"/>
      <c r="F299" s="116"/>
      <c r="G299" s="116"/>
    </row>
    <row r="300" spans="3:7" x14ac:dyDescent="0.25">
      <c r="C300" s="116"/>
      <c r="D300" s="116"/>
      <c r="E300" s="116"/>
      <c r="F300" s="116"/>
      <c r="G300" s="116"/>
    </row>
    <row r="301" spans="3:7" x14ac:dyDescent="0.25">
      <c r="C301" s="116"/>
      <c r="D301" s="116"/>
      <c r="E301" s="116"/>
      <c r="F301" s="116"/>
      <c r="G301" s="116"/>
    </row>
    <row r="302" spans="3:7" x14ac:dyDescent="0.25">
      <c r="C302" s="116"/>
      <c r="D302" s="116"/>
      <c r="E302" s="116"/>
      <c r="F302" s="116"/>
      <c r="G302" s="116"/>
    </row>
    <row r="303" spans="3:7" x14ac:dyDescent="0.25">
      <c r="C303" s="116"/>
      <c r="D303" s="116"/>
      <c r="E303" s="116"/>
      <c r="F303" s="116"/>
      <c r="G303" s="116"/>
    </row>
    <row r="304" spans="3:7" x14ac:dyDescent="0.25">
      <c r="C304" s="116"/>
      <c r="D304" s="116"/>
      <c r="E304" s="116"/>
      <c r="F304" s="116"/>
      <c r="G304" s="116"/>
    </row>
    <row r="305" spans="3:7" x14ac:dyDescent="0.25">
      <c r="C305" s="116"/>
      <c r="D305" s="116"/>
      <c r="E305" s="116"/>
      <c r="F305" s="116"/>
      <c r="G305" s="116"/>
    </row>
    <row r="306" spans="3:7" x14ac:dyDescent="0.25">
      <c r="C306" s="116"/>
      <c r="D306" s="116"/>
      <c r="E306" s="116"/>
      <c r="F306" s="116"/>
      <c r="G306" s="116"/>
    </row>
    <row r="307" spans="3:7" x14ac:dyDescent="0.25">
      <c r="C307" s="116"/>
      <c r="D307" s="116"/>
      <c r="E307" s="116"/>
      <c r="F307" s="116"/>
      <c r="G307" s="116"/>
    </row>
    <row r="308" spans="3:7" x14ac:dyDescent="0.25">
      <c r="C308" s="116"/>
      <c r="D308" s="116"/>
      <c r="E308" s="116"/>
      <c r="F308" s="116"/>
      <c r="G308" s="116"/>
    </row>
    <row r="309" spans="3:7" x14ac:dyDescent="0.25">
      <c r="C309" s="116"/>
      <c r="D309" s="116"/>
      <c r="E309" s="116"/>
      <c r="F309" s="116"/>
      <c r="G309" s="116"/>
    </row>
    <row r="310" spans="3:7" x14ac:dyDescent="0.25">
      <c r="C310" s="116"/>
      <c r="D310" s="116"/>
      <c r="E310" s="116"/>
      <c r="F310" s="116"/>
      <c r="G310" s="116"/>
    </row>
    <row r="311" spans="3:7" x14ac:dyDescent="0.25">
      <c r="C311" s="116"/>
      <c r="D311" s="116"/>
      <c r="E311" s="116"/>
      <c r="F311" s="116"/>
      <c r="G311" s="116"/>
    </row>
    <row r="312" spans="3:7" x14ac:dyDescent="0.25">
      <c r="C312" s="116"/>
      <c r="D312" s="116"/>
      <c r="E312" s="116"/>
      <c r="F312" s="116"/>
      <c r="G312" s="116"/>
    </row>
    <row r="313" spans="3:7" x14ac:dyDescent="0.25">
      <c r="C313" s="116"/>
      <c r="D313" s="116"/>
      <c r="E313" s="116"/>
      <c r="F313" s="116"/>
      <c r="G313" s="116"/>
    </row>
    <row r="314" spans="3:7" x14ac:dyDescent="0.25">
      <c r="C314" s="116"/>
      <c r="D314" s="116"/>
      <c r="E314" s="116"/>
      <c r="F314" s="116"/>
      <c r="G314" s="116"/>
    </row>
    <row r="315" spans="3:7" x14ac:dyDescent="0.25">
      <c r="C315" s="116"/>
      <c r="D315" s="116"/>
      <c r="E315" s="116"/>
      <c r="F315" s="116"/>
      <c r="G315" s="116"/>
    </row>
    <row r="316" spans="3:7" x14ac:dyDescent="0.25">
      <c r="C316" s="116"/>
      <c r="D316" s="116"/>
      <c r="E316" s="116"/>
      <c r="F316" s="116"/>
      <c r="G316" s="116"/>
    </row>
    <row r="317" spans="3:7" x14ac:dyDescent="0.25">
      <c r="C317" s="116"/>
      <c r="D317" s="116"/>
      <c r="E317" s="116"/>
      <c r="F317" s="116"/>
      <c r="G317" s="116"/>
    </row>
    <row r="318" spans="3:7" x14ac:dyDescent="0.25">
      <c r="C318" s="116"/>
      <c r="D318" s="116"/>
      <c r="E318" s="116"/>
      <c r="F318" s="116"/>
      <c r="G318" s="116"/>
    </row>
    <row r="319" spans="3:7" x14ac:dyDescent="0.25">
      <c r="C319" s="116"/>
      <c r="D319" s="116"/>
      <c r="E319" s="116"/>
      <c r="F319" s="116"/>
      <c r="G319" s="116"/>
    </row>
    <row r="320" spans="3:7" x14ac:dyDescent="0.25">
      <c r="C320" s="116"/>
      <c r="D320" s="116"/>
      <c r="E320" s="116"/>
      <c r="F320" s="116"/>
      <c r="G320" s="116"/>
    </row>
    <row r="321" spans="3:7" x14ac:dyDescent="0.25">
      <c r="C321" s="116"/>
      <c r="D321" s="116"/>
      <c r="E321" s="116"/>
      <c r="F321" s="116"/>
      <c r="G321" s="116"/>
    </row>
    <row r="322" spans="3:7" x14ac:dyDescent="0.25">
      <c r="C322" s="116"/>
      <c r="D322" s="116"/>
      <c r="E322" s="116"/>
      <c r="F322" s="116"/>
      <c r="G322" s="116"/>
    </row>
    <row r="323" spans="3:7" x14ac:dyDescent="0.25">
      <c r="C323" s="116"/>
      <c r="D323" s="116"/>
      <c r="E323" s="116"/>
      <c r="F323" s="116"/>
      <c r="G323" s="116"/>
    </row>
    <row r="324" spans="3:7" x14ac:dyDescent="0.25">
      <c r="C324" s="116"/>
      <c r="D324" s="116"/>
      <c r="E324" s="116"/>
      <c r="F324" s="116"/>
      <c r="G324" s="116"/>
    </row>
    <row r="325" spans="3:7" x14ac:dyDescent="0.25">
      <c r="C325" s="116"/>
      <c r="D325" s="116"/>
      <c r="E325" s="116"/>
      <c r="F325" s="116"/>
      <c r="G325" s="116"/>
    </row>
    <row r="326" spans="3:7" x14ac:dyDescent="0.25">
      <c r="C326" s="116"/>
      <c r="D326" s="116"/>
      <c r="E326" s="116"/>
      <c r="F326" s="116"/>
      <c r="G326" s="116"/>
    </row>
    <row r="327" spans="3:7" x14ac:dyDescent="0.25">
      <c r="C327" s="116"/>
      <c r="D327" s="116"/>
      <c r="E327" s="116"/>
      <c r="F327" s="116"/>
      <c r="G327" s="116"/>
    </row>
    <row r="328" spans="3:7" x14ac:dyDescent="0.25">
      <c r="C328" s="116"/>
      <c r="D328" s="116"/>
      <c r="E328" s="116"/>
      <c r="F328" s="116"/>
      <c r="G328" s="116"/>
    </row>
    <row r="329" spans="3:7" x14ac:dyDescent="0.25">
      <c r="C329" s="116"/>
      <c r="D329" s="116"/>
      <c r="E329" s="116"/>
      <c r="F329" s="116"/>
      <c r="G329" s="116"/>
    </row>
    <row r="330" spans="3:7" x14ac:dyDescent="0.25">
      <c r="C330" s="116"/>
      <c r="D330" s="116"/>
      <c r="E330" s="116"/>
      <c r="F330" s="116"/>
      <c r="G330" s="116"/>
    </row>
    <row r="331" spans="3:7" x14ac:dyDescent="0.25">
      <c r="C331" s="116"/>
      <c r="D331" s="116"/>
      <c r="E331" s="116"/>
      <c r="F331" s="116"/>
      <c r="G331" s="116"/>
    </row>
    <row r="332" spans="3:7" x14ac:dyDescent="0.25">
      <c r="C332" s="116"/>
      <c r="D332" s="116"/>
      <c r="E332" s="116"/>
      <c r="F332" s="116"/>
      <c r="G332" s="116"/>
    </row>
    <row r="333" spans="3:7" x14ac:dyDescent="0.25">
      <c r="C333" s="116"/>
      <c r="D333" s="116"/>
      <c r="E333" s="116"/>
      <c r="F333" s="116"/>
      <c r="G333" s="116"/>
    </row>
    <row r="334" spans="3:7" x14ac:dyDescent="0.25">
      <c r="C334" s="116"/>
      <c r="D334" s="116"/>
      <c r="E334" s="116"/>
      <c r="F334" s="116"/>
      <c r="G334" s="116"/>
    </row>
    <row r="335" spans="3:7" x14ac:dyDescent="0.25">
      <c r="C335" s="116"/>
      <c r="D335" s="116"/>
      <c r="E335" s="116"/>
      <c r="F335" s="116"/>
      <c r="G335" s="116"/>
    </row>
    <row r="336" spans="3:7" x14ac:dyDescent="0.25">
      <c r="C336" s="116"/>
      <c r="D336" s="116"/>
      <c r="E336" s="116"/>
      <c r="F336" s="116"/>
      <c r="G336" s="116"/>
    </row>
    <row r="337" spans="3:7" x14ac:dyDescent="0.25">
      <c r="C337" s="116"/>
      <c r="D337" s="116"/>
      <c r="E337" s="116"/>
      <c r="F337" s="116"/>
      <c r="G337" s="116"/>
    </row>
    <row r="338" spans="3:7" x14ac:dyDescent="0.25">
      <c r="C338" s="116"/>
      <c r="D338" s="116"/>
      <c r="E338" s="116"/>
      <c r="F338" s="116"/>
      <c r="G338" s="116"/>
    </row>
    <row r="339" spans="3:7" x14ac:dyDescent="0.25">
      <c r="C339" s="116"/>
      <c r="D339" s="116"/>
      <c r="E339" s="116"/>
      <c r="F339" s="116"/>
      <c r="G339" s="116"/>
    </row>
    <row r="340" spans="3:7" x14ac:dyDescent="0.25">
      <c r="C340" s="116"/>
      <c r="D340" s="116"/>
      <c r="E340" s="116"/>
      <c r="F340" s="116"/>
      <c r="G340" s="116"/>
    </row>
    <row r="341" spans="3:7" x14ac:dyDescent="0.25">
      <c r="C341" s="116"/>
      <c r="D341" s="116"/>
      <c r="E341" s="116"/>
      <c r="F341" s="116"/>
      <c r="G341" s="116"/>
    </row>
    <row r="342" spans="3:7" x14ac:dyDescent="0.25">
      <c r="C342" s="116"/>
      <c r="D342" s="116"/>
      <c r="E342" s="116"/>
      <c r="F342" s="116"/>
      <c r="G342" s="116"/>
    </row>
    <row r="343" spans="3:7" x14ac:dyDescent="0.25">
      <c r="C343" s="116"/>
      <c r="D343" s="116"/>
      <c r="E343" s="116"/>
      <c r="F343" s="116"/>
      <c r="G343" s="116"/>
    </row>
    <row r="344" spans="3:7" x14ac:dyDescent="0.25">
      <c r="C344" s="116"/>
      <c r="D344" s="116"/>
      <c r="E344" s="116"/>
      <c r="F344" s="116"/>
      <c r="G344" s="116"/>
    </row>
    <row r="345" spans="3:7" x14ac:dyDescent="0.25">
      <c r="C345" s="116"/>
      <c r="D345" s="116"/>
      <c r="E345" s="116"/>
      <c r="F345" s="116"/>
      <c r="G345" s="116"/>
    </row>
    <row r="346" spans="3:7" x14ac:dyDescent="0.25">
      <c r="C346" s="116"/>
      <c r="D346" s="116"/>
      <c r="E346" s="116"/>
      <c r="F346" s="116"/>
      <c r="G346" s="116"/>
    </row>
    <row r="347" spans="3:7" x14ac:dyDescent="0.25">
      <c r="C347" s="116"/>
      <c r="D347" s="116"/>
      <c r="E347" s="116"/>
      <c r="F347" s="116"/>
      <c r="G347" s="116"/>
    </row>
    <row r="348" spans="3:7" x14ac:dyDescent="0.25">
      <c r="C348" s="116"/>
      <c r="D348" s="116"/>
      <c r="E348" s="116"/>
      <c r="F348" s="116"/>
      <c r="G348" s="116"/>
    </row>
    <row r="349" spans="3:7" x14ac:dyDescent="0.25">
      <c r="C349" s="116"/>
      <c r="D349" s="116"/>
      <c r="E349" s="116"/>
      <c r="F349" s="116"/>
      <c r="G349" s="116"/>
    </row>
    <row r="350" spans="3:7" x14ac:dyDescent="0.25">
      <c r="C350" s="116"/>
      <c r="D350" s="116"/>
      <c r="E350" s="116"/>
      <c r="F350" s="116"/>
      <c r="G350" s="116"/>
    </row>
    <row r="351" spans="3:7" x14ac:dyDescent="0.25">
      <c r="C351" s="116"/>
      <c r="D351" s="116"/>
      <c r="E351" s="116"/>
      <c r="F351" s="116"/>
      <c r="G351" s="116"/>
    </row>
    <row r="352" spans="3:7" x14ac:dyDescent="0.25">
      <c r="C352" s="116"/>
      <c r="D352" s="116"/>
      <c r="E352" s="116"/>
      <c r="F352" s="116"/>
      <c r="G352" s="116"/>
    </row>
    <row r="353" spans="3:7" x14ac:dyDescent="0.25">
      <c r="C353" s="116"/>
      <c r="D353" s="116"/>
      <c r="E353" s="116"/>
      <c r="F353" s="116"/>
      <c r="G353" s="116"/>
    </row>
    <row r="354" spans="3:7" x14ac:dyDescent="0.25">
      <c r="C354" s="116"/>
      <c r="D354" s="116"/>
      <c r="E354" s="116"/>
      <c r="F354" s="116"/>
      <c r="G354" s="116"/>
    </row>
    <row r="355" spans="3:7" x14ac:dyDescent="0.25">
      <c r="C355" s="116"/>
      <c r="D355" s="116"/>
      <c r="E355" s="116"/>
      <c r="F355" s="116"/>
      <c r="G355" s="116"/>
    </row>
    <row r="356" spans="3:7" x14ac:dyDescent="0.25">
      <c r="C356" s="116"/>
      <c r="D356" s="116"/>
      <c r="E356" s="116"/>
      <c r="F356" s="116"/>
      <c r="G356" s="1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6">
    <tabColor theme="7" tint="0.59999389629810485"/>
  </sheetPr>
  <dimension ref="A1:DP356"/>
  <sheetViews>
    <sheetView workbookViewId="0"/>
  </sheetViews>
  <sheetFormatPr defaultRowHeight="15" x14ac:dyDescent="0.25"/>
  <cols>
    <col min="1" max="1" width="8.85546875" bestFit="1" customWidth="1"/>
    <col min="2" max="2" width="13.7109375" bestFit="1" customWidth="1"/>
    <col min="3" max="3" width="10.140625" bestFit="1" customWidth="1"/>
    <col min="4" max="4" width="6.42578125" bestFit="1" customWidth="1"/>
    <col min="5" max="5" width="9.5703125" bestFit="1" customWidth="1"/>
    <col min="6" max="6" width="30" bestFit="1" customWidth="1"/>
    <col min="7" max="7" width="6.140625" bestFit="1" customWidth="1"/>
    <col min="8" max="8" width="25.7109375" bestFit="1" customWidth="1"/>
    <col min="9" max="9" width="25.140625" bestFit="1" customWidth="1"/>
    <col min="10" max="15" width="11.85546875" bestFit="1" customWidth="1"/>
    <col min="16" max="16" width="11.85546875" customWidth="1"/>
    <col min="17" max="122" width="11.85546875" bestFit="1" customWidth="1"/>
    <col min="123" max="125" width="9.85546875" bestFit="1" customWidth="1"/>
  </cols>
  <sheetData>
    <row r="1" spans="1:120" x14ac:dyDescent="0.2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  <c r="G1" t="s">
        <v>126</v>
      </c>
      <c r="H1" t="s">
        <v>127</v>
      </c>
      <c r="I1" t="s">
        <v>128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0" x14ac:dyDescent="0.25">
      <c r="A2" t="s">
        <v>129</v>
      </c>
      <c r="B2" t="s">
        <v>130</v>
      </c>
      <c r="C2" t="s">
        <v>74</v>
      </c>
      <c r="D2" t="s">
        <v>132</v>
      </c>
      <c r="E2">
        <v>5</v>
      </c>
      <c r="F2" t="s">
        <v>133</v>
      </c>
      <c r="G2" t="s">
        <v>134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402.49679200000003</v>
      </c>
      <c r="AK2">
        <v>405.12375900000001</v>
      </c>
      <c r="AL2">
        <v>407.83293600000002</v>
      </c>
      <c r="AM2">
        <v>410.62873050000002</v>
      </c>
      <c r="AN2">
        <v>413.51847350000003</v>
      </c>
      <c r="AO2">
        <v>416.49516949999997</v>
      </c>
      <c r="AP2">
        <v>419.54312299999998</v>
      </c>
      <c r="AQ2">
        <v>422.65471300000002</v>
      </c>
      <c r="AR2">
        <v>425.78752850000001</v>
      </c>
      <c r="AS2">
        <v>428.99762650000002</v>
      </c>
      <c r="AT2">
        <v>432.267042</v>
      </c>
      <c r="AU2">
        <v>435.54690449999998</v>
      </c>
      <c r="AV2">
        <v>438.88429150000002</v>
      </c>
      <c r="AW2">
        <v>442.28170849999998</v>
      </c>
      <c r="AX2">
        <v>445.74145900000002</v>
      </c>
      <c r="AY2">
        <v>449.29463650000002</v>
      </c>
      <c r="AZ2">
        <v>452.8659495</v>
      </c>
      <c r="BA2">
        <v>456.44714149999999</v>
      </c>
      <c r="BB2">
        <v>460.08851900000002</v>
      </c>
      <c r="BC2">
        <v>463.74767600000001</v>
      </c>
      <c r="BD2">
        <v>467.48049450000002</v>
      </c>
      <c r="BE2">
        <v>471.24286549999999</v>
      </c>
      <c r="BF2">
        <v>475.04868750000003</v>
      </c>
      <c r="BG2">
        <v>478.89925399999998</v>
      </c>
      <c r="BH2">
        <v>482.79440249999999</v>
      </c>
      <c r="BI2">
        <v>486.73281950000001</v>
      </c>
      <c r="BJ2">
        <v>490.70078749999999</v>
      </c>
      <c r="BK2">
        <v>494.70172000000002</v>
      </c>
      <c r="BL2">
        <v>498.715529</v>
      </c>
      <c r="BM2">
        <v>502.73526450000003</v>
      </c>
      <c r="BN2">
        <v>506.78632549999998</v>
      </c>
      <c r="BO2">
        <v>510.87471649999998</v>
      </c>
      <c r="BP2">
        <v>515.02457549999997</v>
      </c>
      <c r="BQ2">
        <v>519.19714499999998</v>
      </c>
      <c r="BR2">
        <v>523.46346200000005</v>
      </c>
      <c r="BS2">
        <v>527.78389449999997</v>
      </c>
      <c r="BT2">
        <v>532.10052399999995</v>
      </c>
      <c r="BU2">
        <v>536.39231400000006</v>
      </c>
      <c r="BV2">
        <v>540.72010899999998</v>
      </c>
      <c r="BW2">
        <v>545.06297400000005</v>
      </c>
      <c r="BX2">
        <v>549.42963999999995</v>
      </c>
      <c r="BY2">
        <v>553.83489150000003</v>
      </c>
      <c r="BZ2">
        <v>558.27506000000005</v>
      </c>
      <c r="CA2">
        <v>562.78826749999996</v>
      </c>
      <c r="CB2">
        <v>567.32925650000004</v>
      </c>
      <c r="CC2">
        <v>571.89250300000003</v>
      </c>
      <c r="CD2">
        <v>576.48320899999999</v>
      </c>
      <c r="CE2">
        <v>581.10253350000005</v>
      </c>
      <c r="CF2">
        <v>585.75236849999999</v>
      </c>
      <c r="CG2">
        <v>590.43417150000005</v>
      </c>
      <c r="CH2">
        <v>595.14958799999999</v>
      </c>
      <c r="CI2">
        <v>599.90143149999994</v>
      </c>
      <c r="CJ2">
        <v>604.68089550000002</v>
      </c>
      <c r="CK2">
        <v>609.48681050000005</v>
      </c>
      <c r="CL2">
        <v>614.32655799999998</v>
      </c>
      <c r="CM2">
        <v>619.19771049999997</v>
      </c>
      <c r="CN2">
        <v>624.09792549999997</v>
      </c>
      <c r="CO2">
        <v>629.02973499999996</v>
      </c>
      <c r="CP2">
        <v>633.96869549999997</v>
      </c>
      <c r="CQ2">
        <v>638.90335400000004</v>
      </c>
      <c r="CR2">
        <v>643.87141399999996</v>
      </c>
      <c r="CS2">
        <v>648.90319299999999</v>
      </c>
      <c r="CT2">
        <v>654.02716499999997</v>
      </c>
      <c r="CU2">
        <v>659.193532</v>
      </c>
      <c r="CV2">
        <v>664.40306899999996</v>
      </c>
      <c r="CW2">
        <v>669.61836449999998</v>
      </c>
      <c r="CX2">
        <v>674.85679049999999</v>
      </c>
      <c r="CY2">
        <v>680.14837799999998</v>
      </c>
      <c r="CZ2">
        <v>685.48986049999996</v>
      </c>
      <c r="DA2">
        <v>690.88116000000002</v>
      </c>
      <c r="DB2">
        <v>696.32177999999999</v>
      </c>
      <c r="DC2">
        <v>701.81168449999996</v>
      </c>
      <c r="DD2">
        <v>707.35164950000001</v>
      </c>
      <c r="DE2">
        <v>712.94253400000002</v>
      </c>
      <c r="DF2">
        <v>718.63018099999999</v>
      </c>
      <c r="DG2">
        <v>724.38227099999995</v>
      </c>
      <c r="DH2">
        <v>730.20404900000005</v>
      </c>
      <c r="DI2">
        <v>736.09294850000003</v>
      </c>
      <c r="DJ2">
        <v>742.04410900000005</v>
      </c>
      <c r="DK2">
        <v>748.0959805</v>
      </c>
      <c r="DL2">
        <v>754.226043</v>
      </c>
      <c r="DM2">
        <v>760.41369050000003</v>
      </c>
      <c r="DN2">
        <v>766.60373300000003</v>
      </c>
      <c r="DO2">
        <v>772.86806200000001</v>
      </c>
      <c r="DP2">
        <v>779.21356100000003</v>
      </c>
    </row>
    <row r="3" spans="1:120" x14ac:dyDescent="0.25">
      <c r="A3" t="s">
        <v>129</v>
      </c>
      <c r="B3" t="s">
        <v>130</v>
      </c>
      <c r="C3" t="s">
        <v>74</v>
      </c>
      <c r="D3" t="s">
        <v>132</v>
      </c>
      <c r="E3">
        <v>5</v>
      </c>
      <c r="F3" t="s">
        <v>135</v>
      </c>
      <c r="G3" t="s">
        <v>136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0.913613495</v>
      </c>
      <c r="AJ3">
        <v>0.927821907</v>
      </c>
      <c r="AK3">
        <v>0.94154131900000004</v>
      </c>
      <c r="AL3">
        <v>0.95723108300000004</v>
      </c>
      <c r="AM3">
        <v>0.97498658299999996</v>
      </c>
      <c r="AN3">
        <v>0.99412288699999996</v>
      </c>
      <c r="AO3">
        <v>1.018532397</v>
      </c>
      <c r="AP3">
        <v>1.047682966</v>
      </c>
      <c r="AQ3">
        <v>1.0763828280000001</v>
      </c>
      <c r="AR3">
        <v>1.106709779</v>
      </c>
      <c r="AS3" s="116">
        <v>1.1338711029999999</v>
      </c>
      <c r="AT3" s="116">
        <v>1.157810593</v>
      </c>
      <c r="AU3">
        <v>1.185909858</v>
      </c>
      <c r="AV3">
        <v>1.2116567789999999</v>
      </c>
      <c r="AW3">
        <v>1.237470407</v>
      </c>
      <c r="AX3" s="116">
        <v>1.2658923280000001</v>
      </c>
      <c r="AY3" s="116">
        <v>1.2958223280000001</v>
      </c>
      <c r="AZ3">
        <v>1.324023868</v>
      </c>
      <c r="BA3">
        <v>1.353362103</v>
      </c>
      <c r="BB3">
        <v>1.385962162</v>
      </c>
      <c r="BC3">
        <v>1.4211633480000001</v>
      </c>
      <c r="BD3">
        <v>1.4618398480000001</v>
      </c>
      <c r="BE3">
        <v>1.4911813279999999</v>
      </c>
      <c r="BF3">
        <v>1.513565475</v>
      </c>
      <c r="BG3">
        <v>1.5421204559999999</v>
      </c>
      <c r="BH3">
        <v>1.566057093</v>
      </c>
      <c r="BI3">
        <v>1.5911321519999999</v>
      </c>
      <c r="BJ3">
        <v>1.6175804359999999</v>
      </c>
      <c r="BK3">
        <v>1.642594917</v>
      </c>
      <c r="BL3">
        <v>1.6697074169999999</v>
      </c>
      <c r="BM3">
        <v>1.701451475</v>
      </c>
      <c r="BN3">
        <v>1.739115789</v>
      </c>
      <c r="BO3">
        <v>1.7725222890000001</v>
      </c>
      <c r="BP3">
        <v>1.803366799</v>
      </c>
      <c r="BQ3">
        <v>1.830365799</v>
      </c>
      <c r="BR3">
        <v>1.854238338</v>
      </c>
      <c r="BS3">
        <v>1.881427162</v>
      </c>
      <c r="BT3">
        <v>1.9095782109999999</v>
      </c>
      <c r="BU3">
        <v>1.9331606720000001</v>
      </c>
      <c r="BV3">
        <v>1.961360201</v>
      </c>
      <c r="BW3">
        <v>1.990704907</v>
      </c>
      <c r="BX3">
        <v>2.021119025</v>
      </c>
      <c r="BY3">
        <v>2.0504730250000001</v>
      </c>
      <c r="BZ3">
        <v>2.0797515249999998</v>
      </c>
      <c r="CA3">
        <v>2.107438975</v>
      </c>
      <c r="CB3">
        <v>2.1333954749999999</v>
      </c>
      <c r="CC3">
        <v>2.1566700249999999</v>
      </c>
      <c r="CD3">
        <v>2.1807954070000002</v>
      </c>
      <c r="CE3">
        <v>2.2055304069999999</v>
      </c>
      <c r="CF3">
        <v>2.2308856129999999</v>
      </c>
      <c r="CG3">
        <v>2.2572011129999998</v>
      </c>
      <c r="CH3">
        <v>2.2860589359999999</v>
      </c>
      <c r="CI3">
        <v>2.3173724259999999</v>
      </c>
      <c r="CJ3">
        <v>2.3481573679999999</v>
      </c>
      <c r="CK3">
        <v>2.3765207300000002</v>
      </c>
      <c r="CL3">
        <v>2.4032598190000001</v>
      </c>
      <c r="CM3">
        <v>2.429342525</v>
      </c>
      <c r="CN3">
        <v>2.4521715739999999</v>
      </c>
      <c r="CO3">
        <v>2.4777992790000001</v>
      </c>
      <c r="CP3">
        <v>2.503305407</v>
      </c>
      <c r="CQ3">
        <v>2.525995054</v>
      </c>
      <c r="CR3">
        <v>2.5535764460000001</v>
      </c>
      <c r="CS3">
        <v>2.5823039460000001</v>
      </c>
      <c r="CT3">
        <v>2.6103460250000001</v>
      </c>
      <c r="CU3">
        <v>2.639784525</v>
      </c>
      <c r="CV3">
        <v>2.6694155249999998</v>
      </c>
      <c r="CW3">
        <v>2.699613426</v>
      </c>
      <c r="CX3">
        <v>2.7280214260000002</v>
      </c>
      <c r="CY3">
        <v>2.7554369259999998</v>
      </c>
      <c r="CZ3">
        <v>2.7828269259999998</v>
      </c>
      <c r="DA3">
        <v>2.8092864259999999</v>
      </c>
      <c r="DB3">
        <v>2.8357769259999999</v>
      </c>
      <c r="DC3">
        <v>2.863014926</v>
      </c>
      <c r="DD3">
        <v>2.8906839070000001</v>
      </c>
      <c r="DE3">
        <v>2.919839407</v>
      </c>
      <c r="DF3">
        <v>2.9505279259999999</v>
      </c>
      <c r="DG3">
        <v>2.9816449949999999</v>
      </c>
      <c r="DH3">
        <v>3.0131179069999998</v>
      </c>
      <c r="DI3">
        <v>3.042983907</v>
      </c>
      <c r="DJ3">
        <v>3.0711834069999999</v>
      </c>
      <c r="DK3">
        <v>3.0976307699999999</v>
      </c>
      <c r="DL3">
        <v>3.1234447699999999</v>
      </c>
      <c r="DM3">
        <v>3.1497273579999998</v>
      </c>
      <c r="DN3">
        <v>3.1765802700000001</v>
      </c>
      <c r="DO3">
        <v>3.2043828969999999</v>
      </c>
      <c r="DP3">
        <v>3.2347781229999999</v>
      </c>
    </row>
    <row r="4" spans="1:120" x14ac:dyDescent="0.25">
      <c r="A4" t="s">
        <v>129</v>
      </c>
      <c r="B4" t="s">
        <v>130</v>
      </c>
      <c r="C4" t="s">
        <v>74</v>
      </c>
      <c r="D4" t="s">
        <v>132</v>
      </c>
      <c r="E4">
        <v>17</v>
      </c>
      <c r="F4" t="s">
        <v>133</v>
      </c>
      <c r="G4" t="s">
        <v>134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402.57249919999998</v>
      </c>
      <c r="AK4">
        <v>405.26998980000002</v>
      </c>
      <c r="AL4">
        <v>408.04885589999998</v>
      </c>
      <c r="AM4">
        <v>410.90651109999999</v>
      </c>
      <c r="AN4">
        <v>413.85177859999999</v>
      </c>
      <c r="AO4">
        <v>416.87982749999998</v>
      </c>
      <c r="AP4">
        <v>419.95723040000001</v>
      </c>
      <c r="AQ4">
        <v>423.10688679999998</v>
      </c>
      <c r="AR4">
        <v>426.31912560000001</v>
      </c>
      <c r="AS4">
        <v>429.56407300000001</v>
      </c>
      <c r="AT4">
        <v>432.90993580000003</v>
      </c>
      <c r="AU4">
        <v>436.27405820000001</v>
      </c>
      <c r="AV4">
        <v>439.70914640000001</v>
      </c>
      <c r="AW4">
        <v>443.16464359999998</v>
      </c>
      <c r="AX4">
        <v>446.70073710000003</v>
      </c>
      <c r="AY4">
        <v>450.31326189999999</v>
      </c>
      <c r="AZ4">
        <v>453.92906249999999</v>
      </c>
      <c r="BA4">
        <v>457.62895900000001</v>
      </c>
      <c r="BB4">
        <v>461.37231860000003</v>
      </c>
      <c r="BC4">
        <v>465.14166369999998</v>
      </c>
      <c r="BD4">
        <v>468.95165479999997</v>
      </c>
      <c r="BE4">
        <v>472.82405560000001</v>
      </c>
      <c r="BF4">
        <v>476.7610383</v>
      </c>
      <c r="BG4">
        <v>480.63374820000001</v>
      </c>
      <c r="BH4">
        <v>484.63526450000001</v>
      </c>
      <c r="BI4">
        <v>488.69923720000003</v>
      </c>
      <c r="BJ4">
        <v>492.73143629999998</v>
      </c>
      <c r="BK4">
        <v>496.78276779999999</v>
      </c>
      <c r="BL4">
        <v>500.95248679999997</v>
      </c>
      <c r="BM4">
        <v>505.10249210000001</v>
      </c>
      <c r="BN4">
        <v>509.35043669999999</v>
      </c>
      <c r="BO4">
        <v>513.63671139999997</v>
      </c>
      <c r="BP4">
        <v>517.96677109999996</v>
      </c>
      <c r="BQ4">
        <v>522.33796619999998</v>
      </c>
      <c r="BR4">
        <v>526.7416197</v>
      </c>
      <c r="BS4">
        <v>531.14140999999995</v>
      </c>
      <c r="BT4">
        <v>535.54415240000003</v>
      </c>
      <c r="BU4">
        <v>539.96744160000003</v>
      </c>
      <c r="BV4">
        <v>544.4185837</v>
      </c>
      <c r="BW4">
        <v>548.8884352</v>
      </c>
      <c r="BX4">
        <v>553.41382220000003</v>
      </c>
      <c r="BY4">
        <v>557.96953910000002</v>
      </c>
      <c r="BZ4">
        <v>562.59464820000005</v>
      </c>
      <c r="CA4">
        <v>567.29306199999996</v>
      </c>
      <c r="CB4">
        <v>572.01230980000003</v>
      </c>
      <c r="CC4">
        <v>576.73237610000001</v>
      </c>
      <c r="CD4">
        <v>581.53101819999995</v>
      </c>
      <c r="CE4">
        <v>586.35203479999996</v>
      </c>
      <c r="CF4">
        <v>591.10194379999996</v>
      </c>
      <c r="CG4">
        <v>595.89366050000001</v>
      </c>
      <c r="CH4">
        <v>600.77835900000002</v>
      </c>
      <c r="CI4">
        <v>605.70185630000003</v>
      </c>
      <c r="CJ4">
        <v>610.65140710000003</v>
      </c>
      <c r="CK4">
        <v>615.61897550000003</v>
      </c>
      <c r="CL4">
        <v>620.65981260000001</v>
      </c>
      <c r="CM4">
        <v>625.7376256</v>
      </c>
      <c r="CN4">
        <v>630.85003540000002</v>
      </c>
      <c r="CO4">
        <v>635.98435889999996</v>
      </c>
      <c r="CP4">
        <v>641.15927490000001</v>
      </c>
      <c r="CQ4">
        <v>646.39759849999996</v>
      </c>
      <c r="CR4">
        <v>651.61248799999998</v>
      </c>
      <c r="CS4">
        <v>656.84766109999998</v>
      </c>
      <c r="CT4">
        <v>662.12093960000004</v>
      </c>
      <c r="CU4">
        <v>667.46816820000004</v>
      </c>
      <c r="CV4">
        <v>672.87996410000005</v>
      </c>
      <c r="CW4">
        <v>678.31037100000003</v>
      </c>
      <c r="CX4">
        <v>683.79578079999999</v>
      </c>
      <c r="CY4">
        <v>689.33392609999999</v>
      </c>
      <c r="CZ4">
        <v>694.92110290000005</v>
      </c>
      <c r="DA4">
        <v>700.55836820000002</v>
      </c>
      <c r="DB4">
        <v>706.23263480000003</v>
      </c>
      <c r="DC4">
        <v>711.90355290000002</v>
      </c>
      <c r="DD4">
        <v>717.72110480000003</v>
      </c>
      <c r="DE4">
        <v>723.56481589999999</v>
      </c>
      <c r="DF4">
        <v>729.45360649999998</v>
      </c>
      <c r="DG4">
        <v>735.41539890000001</v>
      </c>
      <c r="DH4">
        <v>741.43771779999997</v>
      </c>
      <c r="DI4">
        <v>747.47642959999996</v>
      </c>
      <c r="DJ4">
        <v>753.58975320000002</v>
      </c>
      <c r="DK4">
        <v>759.82662119999998</v>
      </c>
      <c r="DL4">
        <v>766.13923369999998</v>
      </c>
      <c r="DM4">
        <v>772.49089809999998</v>
      </c>
      <c r="DN4">
        <v>778.87131469999997</v>
      </c>
      <c r="DO4">
        <v>785.317093</v>
      </c>
      <c r="DP4">
        <v>791.859779</v>
      </c>
    </row>
    <row r="5" spans="1:120" x14ac:dyDescent="0.25">
      <c r="A5" t="s">
        <v>129</v>
      </c>
      <c r="B5" t="s">
        <v>130</v>
      </c>
      <c r="C5" t="s">
        <v>74</v>
      </c>
      <c r="D5" t="s">
        <v>132</v>
      </c>
      <c r="E5">
        <v>17</v>
      </c>
      <c r="F5" t="s">
        <v>135</v>
      </c>
      <c r="G5" t="s">
        <v>136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1.0015203319999999</v>
      </c>
      <c r="AJ5">
        <v>1.0121058169999999</v>
      </c>
      <c r="AK5">
        <v>1.028821728</v>
      </c>
      <c r="AL5">
        <v>1.047466834</v>
      </c>
      <c r="AM5">
        <v>1.065796572</v>
      </c>
      <c r="AN5">
        <v>1.0891289479999999</v>
      </c>
      <c r="AO5">
        <v>1.1188307479999999</v>
      </c>
      <c r="AP5">
        <v>1.152693323</v>
      </c>
      <c r="AQ5">
        <v>1.1864386769999999</v>
      </c>
      <c r="AR5">
        <v>1.216521577</v>
      </c>
      <c r="AS5">
        <v>1.249789297</v>
      </c>
      <c r="AT5">
        <v>1.2783284479999999</v>
      </c>
      <c r="AU5">
        <v>1.31077566</v>
      </c>
      <c r="AV5">
        <v>1.343301726</v>
      </c>
      <c r="AW5">
        <v>1.3717188810000001</v>
      </c>
      <c r="AX5">
        <v>1.4008926399999999</v>
      </c>
      <c r="AY5">
        <v>1.4322636849999999</v>
      </c>
      <c r="AZ5">
        <v>1.460325632</v>
      </c>
      <c r="BA5">
        <v>1.4908773280000001</v>
      </c>
      <c r="BB5">
        <v>1.525803515</v>
      </c>
      <c r="BC5">
        <v>1.563156875</v>
      </c>
      <c r="BD5">
        <v>1.6012186049999999</v>
      </c>
      <c r="BE5">
        <v>1.6358722400000001</v>
      </c>
      <c r="BF5">
        <v>1.670454213</v>
      </c>
      <c r="BG5">
        <v>1.7008374209999999</v>
      </c>
      <c r="BH5">
        <v>1.7365235539999999</v>
      </c>
      <c r="BI5">
        <v>1.7687308559999999</v>
      </c>
      <c r="BJ5">
        <v>1.7994393849999999</v>
      </c>
      <c r="BK5">
        <v>1.83088184</v>
      </c>
      <c r="BL5">
        <v>1.867368828</v>
      </c>
      <c r="BM5">
        <v>1.9057982170000001</v>
      </c>
      <c r="BN5">
        <v>1.943176617</v>
      </c>
      <c r="BO5">
        <v>1.9840562260000001</v>
      </c>
      <c r="BP5">
        <v>2.0205259889999998</v>
      </c>
      <c r="BQ5">
        <v>2.0547934890000001</v>
      </c>
      <c r="BR5">
        <v>2.0843446889999999</v>
      </c>
      <c r="BS5">
        <v>2.1129784890000001</v>
      </c>
      <c r="BT5">
        <v>2.1398274740000001</v>
      </c>
      <c r="BU5">
        <v>2.1659605260000001</v>
      </c>
      <c r="BV5">
        <v>2.1952726259999999</v>
      </c>
      <c r="BW5">
        <v>2.2298819619999999</v>
      </c>
      <c r="BX5">
        <v>2.2633993600000002</v>
      </c>
      <c r="BY5">
        <v>2.2955773769999999</v>
      </c>
      <c r="BZ5">
        <v>2.3279877259999999</v>
      </c>
      <c r="CA5">
        <v>2.36032726</v>
      </c>
      <c r="CB5">
        <v>2.3896177600000001</v>
      </c>
      <c r="CC5">
        <v>2.4150524990000002</v>
      </c>
      <c r="CD5">
        <v>2.443566626</v>
      </c>
      <c r="CE5">
        <v>2.470988926</v>
      </c>
      <c r="CF5">
        <v>2.4994549500000001</v>
      </c>
      <c r="CG5">
        <v>2.5296099170000002</v>
      </c>
      <c r="CH5">
        <v>2.564914205</v>
      </c>
      <c r="CI5">
        <v>2.5970178829999999</v>
      </c>
      <c r="CJ5">
        <v>2.6312743169999999</v>
      </c>
      <c r="CK5">
        <v>2.6639994749999998</v>
      </c>
      <c r="CL5">
        <v>2.6943040260000002</v>
      </c>
      <c r="CM5">
        <v>2.7221886259999999</v>
      </c>
      <c r="CN5">
        <v>2.7500602500000002</v>
      </c>
      <c r="CO5">
        <v>2.778858375</v>
      </c>
      <c r="CP5">
        <v>2.8073183749999999</v>
      </c>
      <c r="CQ5">
        <v>2.8362643749999998</v>
      </c>
      <c r="CR5">
        <v>2.865535409</v>
      </c>
      <c r="CS5">
        <v>2.8960254440000002</v>
      </c>
      <c r="CT5">
        <v>2.927733044</v>
      </c>
      <c r="CU5">
        <v>2.9613037439999998</v>
      </c>
      <c r="CV5">
        <v>2.9948545260000001</v>
      </c>
      <c r="CW5">
        <v>3.0278740439999998</v>
      </c>
      <c r="CX5">
        <v>3.0592971439999999</v>
      </c>
      <c r="CY5">
        <v>3.088526044</v>
      </c>
      <c r="CZ5">
        <v>3.11803885</v>
      </c>
      <c r="DA5">
        <v>3.1461816499999999</v>
      </c>
      <c r="DB5">
        <v>3.1740968500000002</v>
      </c>
      <c r="DC5">
        <v>3.2032579170000002</v>
      </c>
      <c r="DD5">
        <v>3.2311003230000002</v>
      </c>
      <c r="DE5">
        <v>3.2601219229999998</v>
      </c>
      <c r="DF5">
        <v>3.2960699870000001</v>
      </c>
      <c r="DG5">
        <v>3.3319116640000002</v>
      </c>
      <c r="DH5">
        <v>3.3701129769999998</v>
      </c>
      <c r="DI5">
        <v>3.4032691769999999</v>
      </c>
      <c r="DJ5">
        <v>3.4333091599999999</v>
      </c>
      <c r="DK5">
        <v>3.4642414600000002</v>
      </c>
      <c r="DL5">
        <v>3.4941835600000002</v>
      </c>
      <c r="DM5">
        <v>3.52294105</v>
      </c>
      <c r="DN5">
        <v>3.5490049400000001</v>
      </c>
      <c r="DO5">
        <v>3.5773282399999999</v>
      </c>
      <c r="DP5">
        <v>3.6100262070000002</v>
      </c>
    </row>
    <row r="6" spans="1:120" x14ac:dyDescent="0.25">
      <c r="A6" t="s">
        <v>129</v>
      </c>
      <c r="B6" t="s">
        <v>130</v>
      </c>
      <c r="C6" t="s">
        <v>74</v>
      </c>
      <c r="D6" t="s">
        <v>132</v>
      </c>
      <c r="E6">
        <v>50</v>
      </c>
      <c r="F6" t="s">
        <v>133</v>
      </c>
      <c r="G6" t="s">
        <v>134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402.72071999999997</v>
      </c>
      <c r="AK6">
        <v>405.54852</v>
      </c>
      <c r="AL6">
        <v>408.46171500000003</v>
      </c>
      <c r="AM6">
        <v>411.451235</v>
      </c>
      <c r="AN6">
        <v>414.52581500000002</v>
      </c>
      <c r="AO6">
        <v>417.68987499999997</v>
      </c>
      <c r="AP6">
        <v>420.93246499999998</v>
      </c>
      <c r="AQ6">
        <v>424.21940000000001</v>
      </c>
      <c r="AR6">
        <v>427.58485000000002</v>
      </c>
      <c r="AS6">
        <v>431.05778500000002</v>
      </c>
      <c r="AT6">
        <v>434.55179500000003</v>
      </c>
      <c r="AU6">
        <v>438.08300000000003</v>
      </c>
      <c r="AV6">
        <v>441.70215000000002</v>
      </c>
      <c r="AW6" s="116">
        <v>445.40811500000001</v>
      </c>
      <c r="AX6" s="116">
        <v>449.15985499999999</v>
      </c>
      <c r="AY6" s="116">
        <v>453.01095500000002</v>
      </c>
      <c r="AZ6" s="116">
        <v>456.86788000000001</v>
      </c>
      <c r="BA6" s="116">
        <v>460.87963999999999</v>
      </c>
      <c r="BB6" s="116">
        <v>464.89238999999998</v>
      </c>
      <c r="BC6" s="116">
        <v>468.95127500000001</v>
      </c>
      <c r="BD6" s="116">
        <v>473.076435</v>
      </c>
      <c r="BE6" s="116">
        <v>477.22687500000001</v>
      </c>
      <c r="BF6" s="116">
        <v>481.50478500000003</v>
      </c>
      <c r="BG6" s="116">
        <v>485.80777999999998</v>
      </c>
      <c r="BH6" s="116">
        <v>490.18722000000002</v>
      </c>
      <c r="BI6">
        <v>494.71469500000001</v>
      </c>
      <c r="BJ6">
        <v>499.20708999999999</v>
      </c>
      <c r="BK6">
        <v>503.78865500000001</v>
      </c>
      <c r="BL6">
        <v>508.323915</v>
      </c>
      <c r="BM6">
        <v>512.92601000000002</v>
      </c>
      <c r="BN6">
        <v>517.59852000000001</v>
      </c>
      <c r="BO6">
        <v>522.26417500000002</v>
      </c>
      <c r="BP6">
        <v>527.02825499999994</v>
      </c>
      <c r="BQ6">
        <v>531.84124499999996</v>
      </c>
      <c r="BR6">
        <v>536.73515999999995</v>
      </c>
      <c r="BS6">
        <v>541.77322500000002</v>
      </c>
      <c r="BT6">
        <v>546.77500499999996</v>
      </c>
      <c r="BU6">
        <v>551.76112499999999</v>
      </c>
      <c r="BV6">
        <v>556.876845</v>
      </c>
      <c r="BW6">
        <v>561.97958500000004</v>
      </c>
      <c r="BX6">
        <v>567.06174999999996</v>
      </c>
      <c r="BY6">
        <v>572.15655500000003</v>
      </c>
      <c r="BZ6">
        <v>577.366715</v>
      </c>
      <c r="CA6">
        <v>582.515715</v>
      </c>
      <c r="CB6">
        <v>587.74163999999996</v>
      </c>
      <c r="CC6">
        <v>593.07739500000002</v>
      </c>
      <c r="CD6">
        <v>598.45844999999997</v>
      </c>
      <c r="CE6">
        <v>603.90314499999999</v>
      </c>
      <c r="CF6">
        <v>609.3741</v>
      </c>
      <c r="CG6">
        <v>614.8691</v>
      </c>
      <c r="CH6">
        <v>620.50746000000004</v>
      </c>
      <c r="CI6">
        <v>626.10868500000004</v>
      </c>
      <c r="CJ6">
        <v>631.77590999999995</v>
      </c>
      <c r="CK6">
        <v>637.36153000000002</v>
      </c>
      <c r="CL6">
        <v>643.06438500000002</v>
      </c>
      <c r="CM6">
        <v>648.71915000000001</v>
      </c>
      <c r="CN6">
        <v>654.57778499999995</v>
      </c>
      <c r="CO6">
        <v>660.43367999999998</v>
      </c>
      <c r="CP6">
        <v>666.31739000000005</v>
      </c>
      <c r="CQ6">
        <v>672.22066500000005</v>
      </c>
      <c r="CR6">
        <v>678.28127500000005</v>
      </c>
      <c r="CS6">
        <v>684.26085499999999</v>
      </c>
      <c r="CT6">
        <v>690.22990500000003</v>
      </c>
      <c r="CU6">
        <v>696.31858999999997</v>
      </c>
      <c r="CV6">
        <v>702.45168999999999</v>
      </c>
      <c r="CW6">
        <v>708.64854500000001</v>
      </c>
      <c r="CX6">
        <v>714.78577499999994</v>
      </c>
      <c r="CY6">
        <v>721.06395999999995</v>
      </c>
      <c r="CZ6">
        <v>727.47462499999995</v>
      </c>
      <c r="DA6">
        <v>733.77219500000001</v>
      </c>
      <c r="DB6">
        <v>740.404315</v>
      </c>
      <c r="DC6">
        <v>747.23760500000003</v>
      </c>
      <c r="DD6">
        <v>753.91377499999999</v>
      </c>
      <c r="DE6">
        <v>760.65073500000005</v>
      </c>
      <c r="DF6">
        <v>767.44991500000003</v>
      </c>
      <c r="DG6">
        <v>774.23697500000003</v>
      </c>
      <c r="DH6">
        <v>781.06998999999996</v>
      </c>
      <c r="DI6">
        <v>787.98015499999997</v>
      </c>
      <c r="DJ6">
        <v>794.81420000000003</v>
      </c>
      <c r="DK6">
        <v>801.75707999999997</v>
      </c>
      <c r="DL6">
        <v>808.75958000000003</v>
      </c>
      <c r="DM6">
        <v>815.98589500000003</v>
      </c>
      <c r="DN6">
        <v>823.39646000000005</v>
      </c>
      <c r="DO6">
        <v>830.80318999999997</v>
      </c>
      <c r="DP6">
        <v>838.27243499999997</v>
      </c>
    </row>
    <row r="7" spans="1:120" x14ac:dyDescent="0.25">
      <c r="A7" t="s">
        <v>129</v>
      </c>
      <c r="B7" t="s">
        <v>130</v>
      </c>
      <c r="C7" t="s">
        <v>74</v>
      </c>
      <c r="D7" t="s">
        <v>132</v>
      </c>
      <c r="E7">
        <v>50</v>
      </c>
      <c r="F7" t="s">
        <v>135</v>
      </c>
      <c r="G7" t="s">
        <v>136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1.1153566130000001</v>
      </c>
      <c r="AJ7">
        <v>1.1305858280000001</v>
      </c>
      <c r="AK7">
        <v>1.1499395539999999</v>
      </c>
      <c r="AL7">
        <v>1.169091417</v>
      </c>
      <c r="AM7">
        <v>1.19150475</v>
      </c>
      <c r="AN7">
        <v>1.2183734749999999</v>
      </c>
      <c r="AO7">
        <v>1.2531030830000001</v>
      </c>
      <c r="AP7">
        <v>1.292293181</v>
      </c>
      <c r="AQ7">
        <v>1.336305828</v>
      </c>
      <c r="AR7">
        <v>1.3750415149999999</v>
      </c>
      <c r="AS7">
        <v>1.410985436</v>
      </c>
      <c r="AT7">
        <v>1.446327887</v>
      </c>
      <c r="AU7" s="116">
        <v>1.481101123</v>
      </c>
      <c r="AV7" s="116">
        <v>1.5188995540000001</v>
      </c>
      <c r="AW7" s="116">
        <v>1.555832103</v>
      </c>
      <c r="AX7" s="116">
        <v>1.5939898480000001</v>
      </c>
      <c r="AY7">
        <v>1.6300449459999999</v>
      </c>
      <c r="AZ7" s="116">
        <v>1.6672510250000001</v>
      </c>
      <c r="BA7" s="116">
        <v>1.712163181</v>
      </c>
      <c r="BB7" s="116">
        <v>1.7581234750000001</v>
      </c>
      <c r="BC7" s="116">
        <v>1.8032399459999999</v>
      </c>
      <c r="BD7">
        <v>1.846659652</v>
      </c>
      <c r="BE7">
        <v>1.888702495</v>
      </c>
      <c r="BF7">
        <v>1.9320096520000001</v>
      </c>
      <c r="BG7">
        <v>1.9714118089999999</v>
      </c>
      <c r="BH7">
        <v>2.0079462210000001</v>
      </c>
      <c r="BI7">
        <v>2.045715044</v>
      </c>
      <c r="BJ7">
        <v>2.0834724950000001</v>
      </c>
      <c r="BK7">
        <v>2.1243374949999998</v>
      </c>
      <c r="BL7">
        <v>2.1655249460000001</v>
      </c>
      <c r="BM7">
        <v>2.2076630829999999</v>
      </c>
      <c r="BN7">
        <v>2.2488730829999999</v>
      </c>
      <c r="BO7">
        <v>2.2904480829999998</v>
      </c>
      <c r="BP7">
        <v>2.3344012209999998</v>
      </c>
      <c r="BQ7">
        <v>2.3758273970000001</v>
      </c>
      <c r="BR7">
        <v>2.413599456</v>
      </c>
      <c r="BS7">
        <v>2.4486894559999999</v>
      </c>
      <c r="BT7">
        <v>2.4827973970000001</v>
      </c>
      <c r="BU7">
        <v>2.516082887</v>
      </c>
      <c r="BV7">
        <v>2.5529641619999999</v>
      </c>
      <c r="BW7">
        <v>2.5929385740000002</v>
      </c>
      <c r="BX7">
        <v>2.6348874950000001</v>
      </c>
      <c r="BY7">
        <v>2.675622299</v>
      </c>
      <c r="BZ7">
        <v>2.714842397</v>
      </c>
      <c r="CA7">
        <v>2.7532861230000001</v>
      </c>
      <c r="CB7">
        <v>2.7882406319999999</v>
      </c>
      <c r="CC7">
        <v>2.8208721030000001</v>
      </c>
      <c r="CD7">
        <v>2.8553131810000001</v>
      </c>
      <c r="CE7">
        <v>2.8916761229999999</v>
      </c>
      <c r="CF7">
        <v>2.9292131810000002</v>
      </c>
      <c r="CG7">
        <v>2.964947005</v>
      </c>
      <c r="CH7">
        <v>3.0011784750000001</v>
      </c>
      <c r="CI7">
        <v>3.0429284750000001</v>
      </c>
      <c r="CJ7">
        <v>3.0826953380000002</v>
      </c>
      <c r="CK7">
        <v>3.1199403380000001</v>
      </c>
      <c r="CL7">
        <v>3.1569742600000001</v>
      </c>
      <c r="CM7">
        <v>3.1949955339999998</v>
      </c>
      <c r="CN7">
        <v>3.2360816130000001</v>
      </c>
      <c r="CO7">
        <v>3.2681473969999999</v>
      </c>
      <c r="CP7">
        <v>3.304228868</v>
      </c>
      <c r="CQ7">
        <v>3.3407061229999999</v>
      </c>
      <c r="CR7">
        <v>3.3795461229999999</v>
      </c>
      <c r="CS7">
        <v>3.4188406320000002</v>
      </c>
      <c r="CT7">
        <v>3.4599056319999999</v>
      </c>
      <c r="CU7">
        <v>3.5023106319999999</v>
      </c>
      <c r="CV7">
        <v>3.5450406320000001</v>
      </c>
      <c r="CW7">
        <v>3.5856439660000001</v>
      </c>
      <c r="CX7">
        <v>3.6246439659999998</v>
      </c>
      <c r="CY7">
        <v>3.662013966</v>
      </c>
      <c r="CZ7">
        <v>3.6988839659999999</v>
      </c>
      <c r="DA7">
        <v>3.7344089660000002</v>
      </c>
      <c r="DB7">
        <v>3.7696239660000002</v>
      </c>
      <c r="DC7">
        <v>3.8072780829999999</v>
      </c>
      <c r="DD7">
        <v>3.847628083</v>
      </c>
      <c r="DE7">
        <v>3.888543377</v>
      </c>
      <c r="DF7">
        <v>3.9345925930000001</v>
      </c>
      <c r="DG7">
        <v>3.9822173969999999</v>
      </c>
      <c r="DH7">
        <v>4.0297899460000002</v>
      </c>
      <c r="DI7">
        <v>4.0704764170000001</v>
      </c>
      <c r="DJ7">
        <v>4.1073914169999997</v>
      </c>
      <c r="DK7">
        <v>4.1429507299999999</v>
      </c>
      <c r="DL7">
        <v>4.1810607299999996</v>
      </c>
      <c r="DM7">
        <v>4.2188430830000003</v>
      </c>
      <c r="DN7">
        <v>4.2570080829999997</v>
      </c>
      <c r="DO7">
        <v>4.2963198480000004</v>
      </c>
      <c r="DP7">
        <v>4.3393748480000003</v>
      </c>
    </row>
    <row r="8" spans="1:120" x14ac:dyDescent="0.25">
      <c r="A8" t="s">
        <v>129</v>
      </c>
      <c r="B8" t="s">
        <v>130</v>
      </c>
      <c r="C8" t="s">
        <v>74</v>
      </c>
      <c r="D8" t="s">
        <v>132</v>
      </c>
      <c r="E8">
        <v>83</v>
      </c>
      <c r="F8" t="s">
        <v>133</v>
      </c>
      <c r="G8" t="s">
        <v>134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402.92042500000002</v>
      </c>
      <c r="AK8">
        <v>405.94771279999998</v>
      </c>
      <c r="AL8">
        <v>409.06795890000001</v>
      </c>
      <c r="AM8">
        <v>412.27545099999998</v>
      </c>
      <c r="AN8">
        <v>415.5612868</v>
      </c>
      <c r="AO8">
        <v>418.92499770000001</v>
      </c>
      <c r="AP8">
        <v>422.35510119999998</v>
      </c>
      <c r="AQ8">
        <v>425.83912149999998</v>
      </c>
      <c r="AR8">
        <v>429.41477680000003</v>
      </c>
      <c r="AS8">
        <v>433.03629369999999</v>
      </c>
      <c r="AT8">
        <v>436.77940489999997</v>
      </c>
      <c r="AU8">
        <v>440.57934330000001</v>
      </c>
      <c r="AV8">
        <v>444.44789680000002</v>
      </c>
      <c r="AW8">
        <v>448.39408739999999</v>
      </c>
      <c r="AX8">
        <v>452.43441580000001</v>
      </c>
      <c r="AY8">
        <v>456.52803690000002</v>
      </c>
      <c r="AZ8">
        <v>460.70882569999998</v>
      </c>
      <c r="BA8">
        <v>464.98743930000001</v>
      </c>
      <c r="BB8">
        <v>469.2551704</v>
      </c>
      <c r="BC8">
        <v>473.61241999999999</v>
      </c>
      <c r="BD8">
        <v>478.0191193</v>
      </c>
      <c r="BE8">
        <v>482.55072180000002</v>
      </c>
      <c r="BF8">
        <v>487.25874210000001</v>
      </c>
      <c r="BG8">
        <v>491.85784030000002</v>
      </c>
      <c r="BH8">
        <v>496.64533110000002</v>
      </c>
      <c r="BI8">
        <v>501.64049130000001</v>
      </c>
      <c r="BJ8">
        <v>506.59493120000002</v>
      </c>
      <c r="BK8">
        <v>511.46646959999998</v>
      </c>
      <c r="BL8">
        <v>516.33587130000001</v>
      </c>
      <c r="BM8">
        <v>521.43842359999996</v>
      </c>
      <c r="BN8">
        <v>526.59320160000004</v>
      </c>
      <c r="BO8">
        <v>531.8306374</v>
      </c>
      <c r="BP8">
        <v>537.13423220000004</v>
      </c>
      <c r="BQ8">
        <v>542.54491029999997</v>
      </c>
      <c r="BR8">
        <v>547.96677820000002</v>
      </c>
      <c r="BS8">
        <v>553.52398800000003</v>
      </c>
      <c r="BT8">
        <v>559.02377579999995</v>
      </c>
      <c r="BU8">
        <v>564.58965709999995</v>
      </c>
      <c r="BV8">
        <v>570.19267000000002</v>
      </c>
      <c r="BW8">
        <v>575.82895470000005</v>
      </c>
      <c r="BX8">
        <v>581.54790270000001</v>
      </c>
      <c r="BY8">
        <v>587.34450600000002</v>
      </c>
      <c r="BZ8">
        <v>593.10379820000003</v>
      </c>
      <c r="CA8">
        <v>598.89346499999999</v>
      </c>
      <c r="CB8">
        <v>604.75310409999997</v>
      </c>
      <c r="CC8">
        <v>610.66333440000005</v>
      </c>
      <c r="CD8">
        <v>616.63540920000003</v>
      </c>
      <c r="CE8">
        <v>622.64826540000001</v>
      </c>
      <c r="CF8">
        <v>628.7009329</v>
      </c>
      <c r="CG8">
        <v>634.82391540000003</v>
      </c>
      <c r="CH8">
        <v>641.03551579999998</v>
      </c>
      <c r="CI8">
        <v>647.34397920000004</v>
      </c>
      <c r="CJ8">
        <v>653.71538510000005</v>
      </c>
      <c r="CK8">
        <v>660.22844250000003</v>
      </c>
      <c r="CL8">
        <v>666.63143630000002</v>
      </c>
      <c r="CM8">
        <v>673.15369899999996</v>
      </c>
      <c r="CN8">
        <v>679.68079990000001</v>
      </c>
      <c r="CO8">
        <v>686.05468840000003</v>
      </c>
      <c r="CP8">
        <v>692.6717056</v>
      </c>
      <c r="CQ8">
        <v>699.39129620000006</v>
      </c>
      <c r="CR8">
        <v>706.23810149999997</v>
      </c>
      <c r="CS8">
        <v>712.82907150000005</v>
      </c>
      <c r="CT8">
        <v>719.37944049999999</v>
      </c>
      <c r="CU8">
        <v>726.24400209999999</v>
      </c>
      <c r="CV8">
        <v>733.16172219999999</v>
      </c>
      <c r="CW8">
        <v>740.16504080000004</v>
      </c>
      <c r="CX8">
        <v>747.29305450000004</v>
      </c>
      <c r="CY8">
        <v>754.48995109999998</v>
      </c>
      <c r="CZ8">
        <v>761.79063029999998</v>
      </c>
      <c r="DA8">
        <v>769.08160669999995</v>
      </c>
      <c r="DB8">
        <v>776.51668830000006</v>
      </c>
      <c r="DC8">
        <v>783.97527030000003</v>
      </c>
      <c r="DD8">
        <v>791.41408530000001</v>
      </c>
      <c r="DE8">
        <v>799.07762379999997</v>
      </c>
      <c r="DF8">
        <v>806.54005940000002</v>
      </c>
      <c r="DG8">
        <v>814.14915729999996</v>
      </c>
      <c r="DH8">
        <v>822.15699489999997</v>
      </c>
      <c r="DI8">
        <v>829.95479420000004</v>
      </c>
      <c r="DJ8">
        <v>837.94089080000003</v>
      </c>
      <c r="DK8">
        <v>845.88831560000006</v>
      </c>
      <c r="DL8">
        <v>853.78604380000002</v>
      </c>
      <c r="DM8">
        <v>862.01013209999996</v>
      </c>
      <c r="DN8">
        <v>870.20437879999997</v>
      </c>
      <c r="DO8">
        <v>878.057591</v>
      </c>
      <c r="DP8">
        <v>886.16297970000005</v>
      </c>
    </row>
    <row r="9" spans="1:120" x14ac:dyDescent="0.25">
      <c r="A9" t="s">
        <v>129</v>
      </c>
      <c r="B9" t="s">
        <v>130</v>
      </c>
      <c r="C9" t="s">
        <v>74</v>
      </c>
      <c r="D9" t="s">
        <v>132</v>
      </c>
      <c r="E9">
        <v>83</v>
      </c>
      <c r="F9" t="s">
        <v>135</v>
      </c>
      <c r="G9" t="s">
        <v>136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1.2161785190000001</v>
      </c>
      <c r="AJ9">
        <v>1.23658695</v>
      </c>
      <c r="AK9">
        <v>1.2587825070000001</v>
      </c>
      <c r="AL9">
        <v>1.284802083</v>
      </c>
      <c r="AM9">
        <v>1.3104036720000001</v>
      </c>
      <c r="AN9">
        <v>1.339886213</v>
      </c>
      <c r="AO9">
        <v>1.381743838</v>
      </c>
      <c r="AP9">
        <v>1.429235756</v>
      </c>
      <c r="AQ9">
        <v>1.4798457300000001</v>
      </c>
      <c r="AR9">
        <v>1.52989123</v>
      </c>
      <c r="AS9">
        <v>1.574395123</v>
      </c>
      <c r="AT9" s="116">
        <v>1.6188789889999999</v>
      </c>
      <c r="AU9">
        <v>1.657241374</v>
      </c>
      <c r="AV9">
        <v>1.7002598069999999</v>
      </c>
      <c r="AW9">
        <v>1.7447353109999999</v>
      </c>
      <c r="AX9">
        <v>1.7888082869999999</v>
      </c>
      <c r="AY9">
        <v>1.8404408619999999</v>
      </c>
      <c r="AZ9">
        <v>1.887485562</v>
      </c>
      <c r="BA9">
        <v>1.93742525</v>
      </c>
      <c r="BB9">
        <v>1.988305021</v>
      </c>
      <c r="BC9">
        <v>2.03952175</v>
      </c>
      <c r="BD9">
        <v>2.0981871050000001</v>
      </c>
      <c r="BE9">
        <v>2.149524048</v>
      </c>
      <c r="BF9">
        <v>2.2068978129999999</v>
      </c>
      <c r="BG9">
        <v>2.2587049829999999</v>
      </c>
      <c r="BH9">
        <v>2.3082774970000002</v>
      </c>
      <c r="BI9">
        <v>2.3540902579999998</v>
      </c>
      <c r="BJ9">
        <v>2.4003523969999998</v>
      </c>
      <c r="BK9">
        <v>2.4524943850000001</v>
      </c>
      <c r="BL9">
        <v>2.5059601090000001</v>
      </c>
      <c r="BM9">
        <v>2.5592863459999999</v>
      </c>
      <c r="BN9">
        <v>2.6183876659999998</v>
      </c>
      <c r="BO9">
        <v>2.676497323</v>
      </c>
      <c r="BP9">
        <v>2.7311359359999998</v>
      </c>
      <c r="BQ9">
        <v>2.7769429699999999</v>
      </c>
      <c r="BR9">
        <v>2.819239123</v>
      </c>
      <c r="BS9">
        <v>2.8602519229999999</v>
      </c>
      <c r="BT9">
        <v>2.9010567749999998</v>
      </c>
      <c r="BU9">
        <v>2.9463063749999998</v>
      </c>
      <c r="BV9">
        <v>2.9930013419999999</v>
      </c>
      <c r="BW9">
        <v>3.0402442719999998</v>
      </c>
      <c r="BX9">
        <v>3.0907073719999998</v>
      </c>
      <c r="BY9">
        <v>3.1412771720000001</v>
      </c>
      <c r="BZ9">
        <v>3.1906085499999999</v>
      </c>
      <c r="CA9">
        <v>3.2415940089999999</v>
      </c>
      <c r="CB9">
        <v>3.292317605</v>
      </c>
      <c r="CC9">
        <v>3.334713442</v>
      </c>
      <c r="CD9">
        <v>3.3789013419999998</v>
      </c>
      <c r="CE9">
        <v>3.4223823420000001</v>
      </c>
      <c r="CF9">
        <v>3.4691103089999999</v>
      </c>
      <c r="CG9">
        <v>3.5151292089999999</v>
      </c>
      <c r="CH9">
        <v>3.5623557419999998</v>
      </c>
      <c r="CI9">
        <v>3.6150301069999999</v>
      </c>
      <c r="CJ9">
        <v>3.6683518849999999</v>
      </c>
      <c r="CK9">
        <v>3.7212515850000001</v>
      </c>
      <c r="CL9">
        <v>3.7678054030000001</v>
      </c>
      <c r="CM9">
        <v>3.8081708029999999</v>
      </c>
      <c r="CN9">
        <v>3.8478675029999998</v>
      </c>
      <c r="CO9">
        <v>3.8908671090000002</v>
      </c>
      <c r="CP9">
        <v>3.9347193749999998</v>
      </c>
      <c r="CQ9">
        <v>3.9801338909999999</v>
      </c>
      <c r="CR9">
        <v>4.0263252639999996</v>
      </c>
      <c r="CS9">
        <v>4.068281883</v>
      </c>
      <c r="CT9">
        <v>4.1168399420000004</v>
      </c>
      <c r="CU9">
        <v>4.1676492420000004</v>
      </c>
      <c r="CV9">
        <v>4.2180104480000002</v>
      </c>
      <c r="CW9">
        <v>4.2705957479999999</v>
      </c>
      <c r="CX9">
        <v>4.3215921479999997</v>
      </c>
      <c r="CY9">
        <v>4.37270995</v>
      </c>
      <c r="CZ9">
        <v>4.4245936620000004</v>
      </c>
      <c r="DA9">
        <v>4.4794698620000002</v>
      </c>
      <c r="DB9">
        <v>4.5253128419999999</v>
      </c>
      <c r="DC9">
        <v>4.5698443170000003</v>
      </c>
      <c r="DD9">
        <v>4.6180630279999999</v>
      </c>
      <c r="DE9">
        <v>4.6645597170000004</v>
      </c>
      <c r="DF9">
        <v>4.7175509169999996</v>
      </c>
      <c r="DG9">
        <v>4.7718907829999999</v>
      </c>
      <c r="DH9">
        <v>4.8276199829999999</v>
      </c>
      <c r="DI9">
        <v>4.8793774829999998</v>
      </c>
      <c r="DJ9">
        <v>4.925736283</v>
      </c>
      <c r="DK9">
        <v>4.97503195</v>
      </c>
      <c r="DL9">
        <v>5.0184896830000003</v>
      </c>
      <c r="DM9">
        <v>5.0616871830000001</v>
      </c>
      <c r="DN9">
        <v>5.1057003830000003</v>
      </c>
      <c r="DO9">
        <v>5.1520623829999996</v>
      </c>
      <c r="DP9">
        <v>5.2019943829999997</v>
      </c>
    </row>
    <row r="10" spans="1:120" x14ac:dyDescent="0.25">
      <c r="A10" t="s">
        <v>129</v>
      </c>
      <c r="B10" t="s">
        <v>130</v>
      </c>
      <c r="C10" t="s">
        <v>74</v>
      </c>
      <c r="D10" t="s">
        <v>132</v>
      </c>
      <c r="E10">
        <v>95</v>
      </c>
      <c r="F10" t="s">
        <v>133</v>
      </c>
      <c r="G10" t="s">
        <v>134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403.07559099999997</v>
      </c>
      <c r="AK10">
        <v>406.23773399999999</v>
      </c>
      <c r="AL10">
        <v>409.47539949999998</v>
      </c>
      <c r="AM10">
        <v>412.77100000000002</v>
      </c>
      <c r="AN10">
        <v>416.16337449999997</v>
      </c>
      <c r="AO10">
        <v>419.67321049999998</v>
      </c>
      <c r="AP10">
        <v>423.24290999999999</v>
      </c>
      <c r="AQ10">
        <v>426.86756550000001</v>
      </c>
      <c r="AR10">
        <v>430.62819300000001</v>
      </c>
      <c r="AS10">
        <v>434.48091799999997</v>
      </c>
      <c r="AT10">
        <v>438.41414150000003</v>
      </c>
      <c r="AU10">
        <v>442.4001705</v>
      </c>
      <c r="AV10">
        <v>446.50100650000002</v>
      </c>
      <c r="AW10">
        <v>450.67395249999998</v>
      </c>
      <c r="AX10">
        <v>454.97411549999998</v>
      </c>
      <c r="AY10">
        <v>459.35004149999997</v>
      </c>
      <c r="AZ10">
        <v>463.7173085</v>
      </c>
      <c r="BA10">
        <v>468.25782099999998</v>
      </c>
      <c r="BB10">
        <v>472.82761850000003</v>
      </c>
      <c r="BC10">
        <v>477.30362100000002</v>
      </c>
      <c r="BD10">
        <v>481.93202200000002</v>
      </c>
      <c r="BE10">
        <v>486.9284035</v>
      </c>
      <c r="BF10">
        <v>491.86872149999999</v>
      </c>
      <c r="BG10">
        <v>496.79958850000003</v>
      </c>
      <c r="BH10">
        <v>501.86440049999999</v>
      </c>
      <c r="BI10">
        <v>507.16675149999998</v>
      </c>
      <c r="BJ10">
        <v>512.34437049999997</v>
      </c>
      <c r="BK10">
        <v>517.61164350000001</v>
      </c>
      <c r="BL10">
        <v>523.21892449999996</v>
      </c>
      <c r="BM10">
        <v>528.58798449999995</v>
      </c>
      <c r="BN10">
        <v>534.18996600000003</v>
      </c>
      <c r="BO10">
        <v>539.92915149999999</v>
      </c>
      <c r="BP10">
        <v>545.36313749999999</v>
      </c>
      <c r="BQ10">
        <v>551.06080850000001</v>
      </c>
      <c r="BR10">
        <v>557.09418100000005</v>
      </c>
      <c r="BS10">
        <v>563.10644850000006</v>
      </c>
      <c r="BT10">
        <v>569.35951699999998</v>
      </c>
      <c r="BU10">
        <v>575.38363300000003</v>
      </c>
      <c r="BV10">
        <v>581.67234150000002</v>
      </c>
      <c r="BW10">
        <v>588.02554999999995</v>
      </c>
      <c r="BX10">
        <v>594.446144</v>
      </c>
      <c r="BY10">
        <v>600.93281950000005</v>
      </c>
      <c r="BZ10">
        <v>607.45423900000003</v>
      </c>
      <c r="CA10">
        <v>614.02512750000005</v>
      </c>
      <c r="CB10">
        <v>620.65275299999996</v>
      </c>
      <c r="CC10">
        <v>626.99058249999996</v>
      </c>
      <c r="CD10">
        <v>633.25418249999996</v>
      </c>
      <c r="CE10">
        <v>639.525217</v>
      </c>
      <c r="CF10">
        <v>645.82475199999999</v>
      </c>
      <c r="CG10">
        <v>652.15687949999995</v>
      </c>
      <c r="CH10">
        <v>658.52675750000003</v>
      </c>
      <c r="CI10">
        <v>664.94490800000005</v>
      </c>
      <c r="CJ10">
        <v>671.41814199999999</v>
      </c>
      <c r="CK10">
        <v>678.228521</v>
      </c>
      <c r="CL10">
        <v>685.17411700000002</v>
      </c>
      <c r="CM10">
        <v>692.26630899999998</v>
      </c>
      <c r="CN10">
        <v>699.38953049999998</v>
      </c>
      <c r="CO10">
        <v>706.24877749999996</v>
      </c>
      <c r="CP10">
        <v>713.33946500000002</v>
      </c>
      <c r="CQ10">
        <v>721.02314349999995</v>
      </c>
      <c r="CR10">
        <v>728.33561499999996</v>
      </c>
      <c r="CS10">
        <v>735.68787550000002</v>
      </c>
      <c r="CT10">
        <v>743.08398599999998</v>
      </c>
      <c r="CU10">
        <v>750.53862049999998</v>
      </c>
      <c r="CV10">
        <v>758.15602100000001</v>
      </c>
      <c r="CW10">
        <v>765.81727999999998</v>
      </c>
      <c r="CX10">
        <v>773.55496249999999</v>
      </c>
      <c r="CY10">
        <v>781.36530700000003</v>
      </c>
      <c r="CZ10">
        <v>789.24375050000003</v>
      </c>
      <c r="DA10">
        <v>797.18945399999996</v>
      </c>
      <c r="DB10">
        <v>805.19917099999998</v>
      </c>
      <c r="DC10">
        <v>813.27284250000002</v>
      </c>
      <c r="DD10">
        <v>821.41450099999997</v>
      </c>
      <c r="DE10">
        <v>829.62738750000005</v>
      </c>
      <c r="DF10">
        <v>837.91706999999997</v>
      </c>
      <c r="DG10">
        <v>846.28969949999998</v>
      </c>
      <c r="DH10">
        <v>854.76110100000005</v>
      </c>
      <c r="DI10">
        <v>863.32658600000002</v>
      </c>
      <c r="DJ10">
        <v>871.97590600000001</v>
      </c>
      <c r="DK10">
        <v>880.69572049999999</v>
      </c>
      <c r="DL10">
        <v>889.85445000000004</v>
      </c>
      <c r="DM10">
        <v>899.17551049999997</v>
      </c>
      <c r="DN10">
        <v>908.08976199999995</v>
      </c>
      <c r="DO10">
        <v>917.03694199999995</v>
      </c>
      <c r="DP10">
        <v>926.08970999999997</v>
      </c>
    </row>
    <row r="11" spans="1:120" x14ac:dyDescent="0.25">
      <c r="A11" t="s">
        <v>129</v>
      </c>
      <c r="B11" t="s">
        <v>130</v>
      </c>
      <c r="C11" t="s">
        <v>74</v>
      </c>
      <c r="D11" t="s">
        <v>132</v>
      </c>
      <c r="E11">
        <v>95</v>
      </c>
      <c r="F11" t="s">
        <v>135</v>
      </c>
      <c r="G11" t="s">
        <v>136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1.2955971420000001</v>
      </c>
      <c r="AJ11">
        <v>1.321092505</v>
      </c>
      <c r="AK11">
        <v>1.3444545050000001</v>
      </c>
      <c r="AL11">
        <v>1.371091603</v>
      </c>
      <c r="AM11">
        <v>1.399716103</v>
      </c>
      <c r="AN11">
        <v>1.437215583</v>
      </c>
      <c r="AO11">
        <v>1.482338642</v>
      </c>
      <c r="AP11">
        <v>1.534453995</v>
      </c>
      <c r="AQ11">
        <v>1.5868874850000001</v>
      </c>
      <c r="AR11">
        <v>1.639723662</v>
      </c>
      <c r="AS11">
        <v>1.6991297110000001</v>
      </c>
      <c r="AT11">
        <v>1.7430673189999999</v>
      </c>
      <c r="AU11">
        <v>1.7986743279999999</v>
      </c>
      <c r="AV11">
        <v>1.846937279</v>
      </c>
      <c r="AW11">
        <v>1.900486809</v>
      </c>
      <c r="AX11">
        <v>1.9537552789999999</v>
      </c>
      <c r="AY11">
        <v>2.0083362600000001</v>
      </c>
      <c r="AZ11">
        <v>2.0621780250000001</v>
      </c>
      <c r="BA11">
        <v>2.117963789</v>
      </c>
      <c r="BB11">
        <v>2.1799788090000001</v>
      </c>
      <c r="BC11">
        <v>2.2445436320000001</v>
      </c>
      <c r="BD11">
        <v>2.3075091319999999</v>
      </c>
      <c r="BE11">
        <v>2.3727185149999999</v>
      </c>
      <c r="BF11">
        <v>2.436523642</v>
      </c>
      <c r="BG11">
        <v>2.5011116420000001</v>
      </c>
      <c r="BH11">
        <v>2.5627506420000001</v>
      </c>
      <c r="BI11">
        <v>2.6230521420000001</v>
      </c>
      <c r="BJ11">
        <v>2.684098632</v>
      </c>
      <c r="BK11">
        <v>2.743508426</v>
      </c>
      <c r="BL11">
        <v>2.8016839259999999</v>
      </c>
      <c r="BM11">
        <v>2.8644649260000001</v>
      </c>
      <c r="BN11">
        <v>2.929623426</v>
      </c>
      <c r="BO11">
        <v>2.995667074</v>
      </c>
      <c r="BP11">
        <v>3.0596650740000002</v>
      </c>
      <c r="BQ11">
        <v>3.1183910739999998</v>
      </c>
      <c r="BR11">
        <v>3.1710030740000001</v>
      </c>
      <c r="BS11">
        <v>3.221295574</v>
      </c>
      <c r="BT11">
        <v>3.27522724</v>
      </c>
      <c r="BU11">
        <v>3.3298147889999998</v>
      </c>
      <c r="BV11">
        <v>3.3884532890000001</v>
      </c>
      <c r="BW11">
        <v>3.4522702889999999</v>
      </c>
      <c r="BX11">
        <v>3.5208227889999999</v>
      </c>
      <c r="BY11">
        <v>3.5883862299999998</v>
      </c>
      <c r="BZ11">
        <v>3.653280868</v>
      </c>
      <c r="CA11">
        <v>3.7191777890000002</v>
      </c>
      <c r="CB11">
        <v>3.781453221</v>
      </c>
      <c r="CC11">
        <v>3.8397949850000002</v>
      </c>
      <c r="CD11">
        <v>3.8976699849999998</v>
      </c>
      <c r="CE11">
        <v>3.9548478280000001</v>
      </c>
      <c r="CF11">
        <v>4.0060217890000001</v>
      </c>
      <c r="CG11">
        <v>4.0654202890000004</v>
      </c>
      <c r="CH11">
        <v>4.1320830050000001</v>
      </c>
      <c r="CI11">
        <v>4.2018785049999998</v>
      </c>
      <c r="CJ11">
        <v>4.2721335050000002</v>
      </c>
      <c r="CK11">
        <v>4.3371734460000004</v>
      </c>
      <c r="CL11">
        <v>4.3993529459999996</v>
      </c>
      <c r="CM11">
        <v>4.4591801909999997</v>
      </c>
      <c r="CN11">
        <v>4.517882191</v>
      </c>
      <c r="CO11">
        <v>4.5770291910000003</v>
      </c>
      <c r="CP11">
        <v>4.6332516620000002</v>
      </c>
      <c r="CQ11">
        <v>4.685837662</v>
      </c>
      <c r="CR11">
        <v>4.7388841619999997</v>
      </c>
      <c r="CS11">
        <v>4.7939442889999997</v>
      </c>
      <c r="CT11">
        <v>4.8569562890000002</v>
      </c>
      <c r="CU11">
        <v>4.9232457890000001</v>
      </c>
      <c r="CV11">
        <v>4.9905576519999997</v>
      </c>
      <c r="CW11">
        <v>5.0562556519999999</v>
      </c>
      <c r="CX11">
        <v>5.1200576519999998</v>
      </c>
      <c r="CY11">
        <v>5.180525652</v>
      </c>
      <c r="CZ11">
        <v>5.2395191519999997</v>
      </c>
      <c r="DA11">
        <v>5.2957061520000002</v>
      </c>
      <c r="DB11">
        <v>5.3507506520000003</v>
      </c>
      <c r="DC11">
        <v>5.4075306520000002</v>
      </c>
      <c r="DD11">
        <v>5.4663681520000003</v>
      </c>
      <c r="DE11">
        <v>5.528996652</v>
      </c>
      <c r="DF11">
        <v>5.5967166519999996</v>
      </c>
      <c r="DG11">
        <v>5.6670301519999997</v>
      </c>
      <c r="DH11">
        <v>5.7395171520000003</v>
      </c>
      <c r="DI11">
        <v>5.8055505639999998</v>
      </c>
      <c r="DJ11">
        <v>5.8660680640000002</v>
      </c>
      <c r="DK11">
        <v>5.9243370640000004</v>
      </c>
      <c r="DL11">
        <v>5.9810685640000001</v>
      </c>
      <c r="DM11">
        <v>6.0369221519999998</v>
      </c>
      <c r="DN11">
        <v>6.0933796520000003</v>
      </c>
      <c r="DO11">
        <v>6.1530486519999998</v>
      </c>
      <c r="DP11">
        <v>6.2177281520000003</v>
      </c>
    </row>
    <row r="12" spans="1:120" x14ac:dyDescent="0.25">
      <c r="A12" t="s">
        <v>129</v>
      </c>
      <c r="B12" t="s">
        <v>130</v>
      </c>
      <c r="C12" t="s">
        <v>140</v>
      </c>
      <c r="D12" t="s">
        <v>132</v>
      </c>
      <c r="E12">
        <v>5</v>
      </c>
      <c r="F12" t="s">
        <v>133</v>
      </c>
      <c r="G12" t="s">
        <v>134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16">
        <v>0</v>
      </c>
      <c r="AV12" s="116">
        <v>-1.0000000000000001E-5</v>
      </c>
      <c r="AW12" s="116">
        <v>3.0000000000000001E-5</v>
      </c>
      <c r="AX12" s="116">
        <v>6.0000000000000002E-5</v>
      </c>
      <c r="AY12" s="116">
        <v>1.2999999999999999E-4</v>
      </c>
      <c r="AZ12" s="116">
        <v>2.4000000000000001E-4</v>
      </c>
      <c r="BA12" s="116">
        <v>3.5E-4</v>
      </c>
      <c r="BB12" s="116">
        <v>4.6000000000000001E-4</v>
      </c>
      <c r="BC12" s="116">
        <v>6.4000000000000005E-4</v>
      </c>
      <c r="BD12" s="116">
        <v>7.7999999999999999E-4</v>
      </c>
      <c r="BE12" s="116">
        <v>1.0499999999999999E-3</v>
      </c>
      <c r="BF12">
        <v>1.31E-3</v>
      </c>
      <c r="BG12">
        <v>1.6100000000000001E-3</v>
      </c>
      <c r="BH12">
        <v>1.9499999999999999E-3</v>
      </c>
      <c r="BI12">
        <v>2.2899999999999999E-3</v>
      </c>
      <c r="BJ12">
        <v>2.5799999999999998E-3</v>
      </c>
      <c r="BK12">
        <v>2.8795000000000001E-3</v>
      </c>
      <c r="BL12">
        <v>3.1394999999999999E-3</v>
      </c>
      <c r="BM12">
        <v>3.2599999999999999E-3</v>
      </c>
      <c r="BN12">
        <v>3.3400000000000001E-3</v>
      </c>
      <c r="BO12">
        <v>3.3700000000000002E-3</v>
      </c>
      <c r="BP12">
        <v>3.3500000000000001E-3</v>
      </c>
      <c r="BQ12">
        <v>3.2399999999999998E-3</v>
      </c>
      <c r="BR12">
        <v>3.1495E-3</v>
      </c>
      <c r="BS12">
        <v>2.9499999999999999E-3</v>
      </c>
      <c r="BT12">
        <v>2.8300000000000001E-3</v>
      </c>
      <c r="BU12">
        <v>2.7095000000000001E-3</v>
      </c>
      <c r="BV12">
        <v>2.5400000000000002E-3</v>
      </c>
      <c r="BW12">
        <v>2.3800000000000002E-3</v>
      </c>
      <c r="BX12">
        <v>2.2699999999999999E-3</v>
      </c>
      <c r="BY12">
        <v>2.1695E-3</v>
      </c>
      <c r="BZ12">
        <v>2.0195E-3</v>
      </c>
      <c r="CA12">
        <v>1.8795000000000001E-3</v>
      </c>
      <c r="CB12">
        <v>1.7799999999999999E-3</v>
      </c>
      <c r="CC12">
        <v>1.6800000000000001E-3</v>
      </c>
      <c r="CD12">
        <v>1.6000000000000001E-3</v>
      </c>
      <c r="CE12">
        <v>1.47E-3</v>
      </c>
      <c r="CF12">
        <v>1.34E-3</v>
      </c>
      <c r="CG12">
        <v>1.2700000000000001E-3</v>
      </c>
      <c r="CH12">
        <v>1.1895E-3</v>
      </c>
      <c r="CI12">
        <v>1.0694999999999999E-3</v>
      </c>
      <c r="CJ12">
        <v>9.3999999999999997E-4</v>
      </c>
      <c r="CK12">
        <v>8.7000000000000001E-4</v>
      </c>
      <c r="CL12">
        <v>7.9949999999999997E-4</v>
      </c>
      <c r="CM12">
        <v>6.8000000000000005E-4</v>
      </c>
      <c r="CN12">
        <v>5.6950000000000002E-4</v>
      </c>
      <c r="CO12">
        <v>5.0000000000000001E-4</v>
      </c>
      <c r="CP12">
        <v>3.7950000000000001E-4</v>
      </c>
      <c r="CQ12">
        <v>3.2000000000000003E-4</v>
      </c>
      <c r="CR12" s="116">
        <v>2.1000000000000001E-4</v>
      </c>
      <c r="CS12" s="116">
        <v>1.1E-4</v>
      </c>
      <c r="CT12">
        <v>0</v>
      </c>
      <c r="CU12">
        <v>-1.2E-4</v>
      </c>
      <c r="CV12">
        <v>-2.1000000000000001E-4</v>
      </c>
      <c r="CW12">
        <v>-2.7E-4</v>
      </c>
      <c r="CX12">
        <v>-3.8999999999999999E-4</v>
      </c>
      <c r="CY12">
        <v>-4.4049999999999997E-4</v>
      </c>
      <c r="CZ12">
        <v>-5.5999999999999995E-4</v>
      </c>
      <c r="DA12">
        <v>-5.9049999999999999E-4</v>
      </c>
      <c r="DB12">
        <v>-1.4725000000000001E-3</v>
      </c>
      <c r="DC12">
        <v>-7.605E-4</v>
      </c>
      <c r="DD12">
        <v>-8.7049999999999996E-4</v>
      </c>
      <c r="DE12">
        <v>-9.2000000000000003E-4</v>
      </c>
      <c r="DF12">
        <v>-1.6565E-3</v>
      </c>
      <c r="DG12">
        <v>-1.09E-3</v>
      </c>
      <c r="DH12">
        <v>-1.5455E-3</v>
      </c>
      <c r="DI12">
        <v>-2.5560000000000001E-3</v>
      </c>
      <c r="DJ12">
        <v>-2.2044999999999999E-3</v>
      </c>
      <c r="DK12">
        <v>-2.1825E-3</v>
      </c>
      <c r="DL12">
        <v>-3.7069999999999998E-3</v>
      </c>
      <c r="DM12">
        <v>-3.3065E-3</v>
      </c>
      <c r="DN12">
        <v>-3.9699999999999996E-3</v>
      </c>
      <c r="DO12">
        <v>-2.2079999999999999E-3</v>
      </c>
      <c r="DP12">
        <v>-4.1219999999999998E-3</v>
      </c>
    </row>
    <row r="13" spans="1:120" x14ac:dyDescent="0.25">
      <c r="A13" t="s">
        <v>129</v>
      </c>
      <c r="B13" t="s">
        <v>130</v>
      </c>
      <c r="C13" t="s">
        <v>140</v>
      </c>
      <c r="D13" t="s">
        <v>132</v>
      </c>
      <c r="E13">
        <v>5</v>
      </c>
      <c r="F13" t="s">
        <v>135</v>
      </c>
      <c r="G13" t="s">
        <v>138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v>0</v>
      </c>
      <c r="AZ13" s="116">
        <v>0</v>
      </c>
      <c r="BA13" s="116">
        <v>0</v>
      </c>
      <c r="BB13" s="116">
        <v>1.0000000000000001E-5</v>
      </c>
      <c r="BC13" s="116">
        <v>1.0000000000000001E-5</v>
      </c>
      <c r="BD13" s="116">
        <v>1.0000000000000001E-5</v>
      </c>
      <c r="BE13" s="116">
        <v>1.0000000000000001E-5</v>
      </c>
      <c r="BF13" s="116">
        <v>1.0000000000000001E-5</v>
      </c>
      <c r="BG13" s="116">
        <v>1.0000000000000001E-5</v>
      </c>
      <c r="BH13" s="116">
        <v>1.0000000000000001E-5</v>
      </c>
      <c r="BI13" s="116">
        <v>2.0000000000000002E-5</v>
      </c>
      <c r="BJ13" s="116">
        <v>2.0000000000000002E-5</v>
      </c>
      <c r="BK13" s="116">
        <v>1.95E-5</v>
      </c>
      <c r="BL13" s="116">
        <v>2.0000000000000002E-5</v>
      </c>
      <c r="BM13" s="116">
        <v>1.0000000000000001E-5</v>
      </c>
      <c r="BN13" s="116">
        <v>1.0000000000000001E-5</v>
      </c>
      <c r="BO13" s="116">
        <v>1.0000000000000001E-5</v>
      </c>
      <c r="BP13" s="116">
        <v>1.0000000000000001E-5</v>
      </c>
      <c r="BQ13" s="116">
        <v>1.0000000000000001E-5</v>
      </c>
      <c r="BR13" s="116">
        <v>1.0000000000000001E-5</v>
      </c>
      <c r="BS13" s="116">
        <v>1.0000000000000001E-5</v>
      </c>
      <c r="BT13" s="116">
        <v>1.0000000000000001E-5</v>
      </c>
      <c r="BU13" s="116">
        <v>1.0000000000000001E-5</v>
      </c>
      <c r="BV13" s="116">
        <v>1.0000000000000001E-5</v>
      </c>
      <c r="BW13" s="116">
        <v>1.0000000000000001E-5</v>
      </c>
      <c r="BX13" s="116">
        <v>1.0000000000000001E-5</v>
      </c>
      <c r="BY13" s="116">
        <v>1.0000000000000001E-5</v>
      </c>
      <c r="BZ13" s="116">
        <v>1.0000000000000001E-5</v>
      </c>
      <c r="CA13" s="116">
        <v>1.0000000000000001E-5</v>
      </c>
      <c r="CB13" s="116">
        <v>1.0000000000000001E-5</v>
      </c>
      <c r="CC13" s="116">
        <v>1.0000000000000001E-5</v>
      </c>
      <c r="CD13" s="116">
        <v>1.0000000000000001E-5</v>
      </c>
      <c r="CE13" s="116">
        <v>1.0000000000000001E-5</v>
      </c>
      <c r="CF13" s="116">
        <v>0</v>
      </c>
      <c r="CG13" s="116">
        <v>0</v>
      </c>
      <c r="CH13" s="116">
        <v>0</v>
      </c>
      <c r="CI13" s="116">
        <v>0</v>
      </c>
      <c r="CJ13" s="116">
        <v>0</v>
      </c>
      <c r="CK13" s="116">
        <v>0</v>
      </c>
      <c r="CL13" s="116">
        <v>0</v>
      </c>
      <c r="CM13" s="116">
        <v>0</v>
      </c>
      <c r="CN13" s="116">
        <v>0</v>
      </c>
      <c r="CO13" s="116">
        <v>0</v>
      </c>
      <c r="CP13" s="116">
        <v>0</v>
      </c>
      <c r="CQ13" s="116">
        <v>0</v>
      </c>
      <c r="CR13" s="116">
        <v>0</v>
      </c>
      <c r="CS13" s="116">
        <v>0</v>
      </c>
      <c r="CT13" s="116">
        <v>0</v>
      </c>
      <c r="CU13" s="116">
        <v>0</v>
      </c>
      <c r="CV13" s="116">
        <v>0</v>
      </c>
      <c r="CW13" s="116">
        <v>0</v>
      </c>
      <c r="CX13" s="116">
        <v>0</v>
      </c>
      <c r="CY13" s="116">
        <v>0</v>
      </c>
      <c r="CZ13" s="116">
        <v>0</v>
      </c>
      <c r="DA13" s="116">
        <v>0</v>
      </c>
      <c r="DB13" s="116">
        <v>0</v>
      </c>
      <c r="DC13" s="116">
        <v>-4.9999999999999998E-7</v>
      </c>
      <c r="DD13" s="116">
        <v>-1.0000000000000001E-5</v>
      </c>
      <c r="DE13" s="116">
        <v>-1.0000000000000001E-5</v>
      </c>
      <c r="DF13" s="116">
        <v>-1.0000000000000001E-5</v>
      </c>
      <c r="DG13" s="116">
        <v>-1.0000000000000001E-5</v>
      </c>
      <c r="DH13" s="116">
        <v>-1.0000000000000001E-5</v>
      </c>
      <c r="DI13" s="116">
        <v>-1.0000000000000001E-5</v>
      </c>
      <c r="DJ13" s="116">
        <v>-1.0000000000000001E-5</v>
      </c>
      <c r="DK13" s="116">
        <v>-1.0000000000000001E-5</v>
      </c>
      <c r="DL13" s="116">
        <v>-1.0000000000000001E-5</v>
      </c>
      <c r="DM13" s="116">
        <v>-1.0000000000000001E-5</v>
      </c>
      <c r="DN13" s="116">
        <v>-1.0000000000000001E-5</v>
      </c>
      <c r="DO13" s="116">
        <v>-1.0000000000000001E-5</v>
      </c>
      <c r="DP13" s="116">
        <v>-1.0000000000000001E-5</v>
      </c>
    </row>
    <row r="14" spans="1:120" x14ac:dyDescent="0.25">
      <c r="A14" t="s">
        <v>129</v>
      </c>
      <c r="B14" t="s">
        <v>130</v>
      </c>
      <c r="C14" t="s">
        <v>140</v>
      </c>
      <c r="D14" t="s">
        <v>132</v>
      </c>
      <c r="E14">
        <v>17</v>
      </c>
      <c r="F14" t="s">
        <v>133</v>
      </c>
      <c r="G14" t="s">
        <v>134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 s="116">
        <v>0</v>
      </c>
      <c r="AW14" s="116">
        <v>4.0000000000000003E-5</v>
      </c>
      <c r="AX14" s="116">
        <v>8.0000000000000007E-5</v>
      </c>
      <c r="AY14" s="116">
        <v>1.6000000000000001E-4</v>
      </c>
      <c r="AZ14" s="116">
        <v>2.9E-4</v>
      </c>
      <c r="BA14" s="116">
        <v>4.0000000000000002E-4</v>
      </c>
      <c r="BB14">
        <v>5.1999999999999995E-4</v>
      </c>
      <c r="BC14">
        <v>7.2000000000000005E-4</v>
      </c>
      <c r="BD14">
        <v>8.7000000000000001E-4</v>
      </c>
      <c r="BE14">
        <v>1.16E-3</v>
      </c>
      <c r="BF14">
        <v>1.42E-3</v>
      </c>
      <c r="BG14">
        <v>1.73E-3</v>
      </c>
      <c r="BH14">
        <v>2.0799999999999998E-3</v>
      </c>
      <c r="BI14">
        <v>2.4199999999999998E-3</v>
      </c>
      <c r="BJ14">
        <v>2.7000000000000001E-3</v>
      </c>
      <c r="BK14">
        <v>2.99E-3</v>
      </c>
      <c r="BL14">
        <v>3.2200000000000002E-3</v>
      </c>
      <c r="BM14">
        <v>3.3300000000000001E-3</v>
      </c>
      <c r="BN14">
        <v>3.3999999999999998E-3</v>
      </c>
      <c r="BO14">
        <v>3.4199999999999999E-3</v>
      </c>
      <c r="BP14">
        <v>3.3999999999999998E-3</v>
      </c>
      <c r="BQ14">
        <v>3.3E-3</v>
      </c>
      <c r="BR14">
        <v>3.2082999999999999E-3</v>
      </c>
      <c r="BS14">
        <v>3.0200000000000001E-3</v>
      </c>
      <c r="BT14">
        <v>2.8900000000000002E-3</v>
      </c>
      <c r="BU14">
        <v>2.7699999999999999E-3</v>
      </c>
      <c r="BV14">
        <v>2.6099999999999999E-3</v>
      </c>
      <c r="BW14">
        <v>2.4599999999999999E-3</v>
      </c>
      <c r="BX14">
        <v>2.3500000000000001E-3</v>
      </c>
      <c r="BY14">
        <v>2.2399999999999998E-3</v>
      </c>
      <c r="BZ14">
        <v>2.0899999999999998E-3</v>
      </c>
      <c r="CA14">
        <v>1.9583000000000001E-3</v>
      </c>
      <c r="CB14">
        <v>1.8600000000000001E-3</v>
      </c>
      <c r="CC14">
        <v>1.7600000000000001E-3</v>
      </c>
      <c r="CD14">
        <v>1.6800000000000001E-3</v>
      </c>
      <c r="CE14">
        <v>1.5499999999999999E-3</v>
      </c>
      <c r="CF14">
        <v>1.42E-3</v>
      </c>
      <c r="CG14">
        <v>1.34E-3</v>
      </c>
      <c r="CH14">
        <v>1.2600000000000001E-3</v>
      </c>
      <c r="CI14">
        <v>1.14E-3</v>
      </c>
      <c r="CJ14">
        <v>1.0200000000000001E-3</v>
      </c>
      <c r="CK14">
        <v>9.5E-4</v>
      </c>
      <c r="CL14">
        <v>8.7000000000000001E-4</v>
      </c>
      <c r="CM14">
        <v>7.6000000000000004E-4</v>
      </c>
      <c r="CN14">
        <v>6.4000000000000005E-4</v>
      </c>
      <c r="CO14">
        <v>5.7830000000000002E-4</v>
      </c>
      <c r="CP14">
        <v>4.6000000000000001E-4</v>
      </c>
      <c r="CQ14">
        <v>4.0000000000000002E-4</v>
      </c>
      <c r="CR14">
        <v>2.9E-4</v>
      </c>
      <c r="CS14" s="116">
        <v>1.8000000000000001E-4</v>
      </c>
      <c r="CT14" s="116">
        <v>6.9999999999999994E-5</v>
      </c>
      <c r="CU14" s="116">
        <v>-4.0000000000000003E-5</v>
      </c>
      <c r="CV14">
        <v>-1.3999999999999999E-4</v>
      </c>
      <c r="CW14">
        <v>-2.0000000000000001E-4</v>
      </c>
      <c r="CX14">
        <v>-3.1E-4</v>
      </c>
      <c r="CY14">
        <v>-3.6999999999999999E-4</v>
      </c>
      <c r="CZ14">
        <v>-4.8000000000000001E-4</v>
      </c>
      <c r="DA14">
        <v>-5.2170000000000005E-4</v>
      </c>
      <c r="DB14">
        <v>-6.4000000000000005E-4</v>
      </c>
      <c r="DC14">
        <v>-6.8999999999999997E-4</v>
      </c>
      <c r="DD14">
        <v>-8.0000000000000004E-4</v>
      </c>
      <c r="DE14">
        <v>-8.4999999999999995E-4</v>
      </c>
      <c r="DF14">
        <v>-9.6000000000000002E-4</v>
      </c>
      <c r="DG14">
        <v>-1.01E-3</v>
      </c>
      <c r="DH14">
        <v>-1.07E-3</v>
      </c>
      <c r="DI14">
        <v>-1.1299999999999999E-3</v>
      </c>
      <c r="DJ14">
        <v>-1.23E-3</v>
      </c>
      <c r="DK14">
        <v>-1.34E-3</v>
      </c>
      <c r="DL14">
        <v>-1.4400000000000001E-3</v>
      </c>
      <c r="DM14">
        <v>-1.5499999999999999E-3</v>
      </c>
      <c r="DN14">
        <v>-1.6100000000000001E-3</v>
      </c>
      <c r="DO14">
        <v>-1.66E-3</v>
      </c>
      <c r="DP14">
        <v>-1.72E-3</v>
      </c>
    </row>
    <row r="15" spans="1:120" x14ac:dyDescent="0.25">
      <c r="A15" t="s">
        <v>129</v>
      </c>
      <c r="B15" t="s">
        <v>130</v>
      </c>
      <c r="C15" t="s">
        <v>140</v>
      </c>
      <c r="D15" t="s">
        <v>132</v>
      </c>
      <c r="E15">
        <v>17</v>
      </c>
      <c r="F15" t="s">
        <v>135</v>
      </c>
      <c r="G15" t="s">
        <v>138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 s="116"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v>0</v>
      </c>
      <c r="AZ15" s="116">
        <v>1.0000000000000001E-5</v>
      </c>
      <c r="BA15" s="116">
        <v>1.0000000000000001E-5</v>
      </c>
      <c r="BB15" s="116">
        <v>1.0000000000000001E-5</v>
      </c>
      <c r="BC15" s="116">
        <v>1.0000000000000001E-5</v>
      </c>
      <c r="BD15" s="116">
        <v>1.0000000000000001E-5</v>
      </c>
      <c r="BE15" s="116">
        <v>1.0000000000000001E-5</v>
      </c>
      <c r="BF15" s="116">
        <v>2.0000000000000002E-5</v>
      </c>
      <c r="BG15" s="116">
        <v>2.0000000000000002E-5</v>
      </c>
      <c r="BH15" s="116">
        <v>2.0000000000000002E-5</v>
      </c>
      <c r="BI15" s="116">
        <v>2.0000000000000002E-5</v>
      </c>
      <c r="BJ15" s="116">
        <v>2.0000000000000002E-5</v>
      </c>
      <c r="BK15" s="116">
        <v>2.0000000000000002E-5</v>
      </c>
      <c r="BL15" s="116">
        <v>2.0000000000000002E-5</v>
      </c>
      <c r="BM15" s="116">
        <v>2.0000000000000002E-5</v>
      </c>
      <c r="BN15" s="116">
        <v>2.0000000000000002E-5</v>
      </c>
      <c r="BO15" s="116">
        <v>2.0000000000000002E-5</v>
      </c>
      <c r="BP15" s="116">
        <v>2.0000000000000002E-5</v>
      </c>
      <c r="BQ15" s="116">
        <v>2.0000000000000002E-5</v>
      </c>
      <c r="BR15" s="116">
        <v>2.0000000000000002E-5</v>
      </c>
      <c r="BS15" s="116">
        <v>2.0000000000000002E-5</v>
      </c>
      <c r="BT15" s="116">
        <v>2.0000000000000002E-5</v>
      </c>
      <c r="BU15" s="116">
        <v>1.0000000000000001E-5</v>
      </c>
      <c r="BV15" s="116">
        <v>1.0000000000000001E-5</v>
      </c>
      <c r="BW15" s="116">
        <v>1.0000000000000001E-5</v>
      </c>
      <c r="BX15" s="116">
        <v>1.0000000000000001E-5</v>
      </c>
      <c r="BY15" s="116">
        <v>1.0000000000000001E-5</v>
      </c>
      <c r="BZ15" s="116">
        <v>1.0000000000000001E-5</v>
      </c>
      <c r="CA15" s="116">
        <v>1.0000000000000001E-5</v>
      </c>
      <c r="CB15" s="116">
        <v>1.0000000000000001E-5</v>
      </c>
      <c r="CC15" s="116">
        <v>1.0000000000000001E-5</v>
      </c>
      <c r="CD15" s="116">
        <v>1.0000000000000001E-5</v>
      </c>
      <c r="CE15" s="116">
        <v>1.0000000000000001E-5</v>
      </c>
      <c r="CF15" s="116">
        <v>1.0000000000000001E-5</v>
      </c>
      <c r="CG15" s="116">
        <v>1.0000000000000001E-5</v>
      </c>
      <c r="CH15" s="116">
        <v>1.0000000000000001E-5</v>
      </c>
      <c r="CI15" s="116">
        <v>1.0000000000000001E-5</v>
      </c>
      <c r="CJ15" s="116">
        <v>1.0000000000000001E-5</v>
      </c>
      <c r="CK15" s="116">
        <v>0</v>
      </c>
      <c r="CL15" s="116">
        <v>0</v>
      </c>
      <c r="CM15" s="116">
        <v>0</v>
      </c>
      <c r="CN15" s="116">
        <v>0</v>
      </c>
      <c r="CO15" s="116">
        <v>0</v>
      </c>
      <c r="CP15" s="116">
        <v>0</v>
      </c>
      <c r="CQ15" s="116">
        <v>0</v>
      </c>
      <c r="CR15" s="116">
        <v>0</v>
      </c>
      <c r="CS15" s="116">
        <v>0</v>
      </c>
      <c r="CT15" s="116">
        <v>0</v>
      </c>
      <c r="CU15" s="116">
        <v>0</v>
      </c>
      <c r="CV15" s="116">
        <v>0</v>
      </c>
      <c r="CW15" s="116">
        <v>0</v>
      </c>
      <c r="CX15" s="116">
        <v>0</v>
      </c>
      <c r="CY15" s="116">
        <v>0</v>
      </c>
      <c r="CZ15" s="116">
        <v>0</v>
      </c>
      <c r="DA15" s="116">
        <v>0</v>
      </c>
      <c r="DB15" s="116">
        <v>0</v>
      </c>
      <c r="DC15" s="116">
        <v>0</v>
      </c>
      <c r="DD15" s="116">
        <v>0</v>
      </c>
      <c r="DE15" s="116">
        <v>0</v>
      </c>
      <c r="DF15" s="116">
        <v>0</v>
      </c>
      <c r="DG15" s="116">
        <v>0</v>
      </c>
      <c r="DH15" s="116">
        <v>0</v>
      </c>
      <c r="DI15" s="116">
        <v>0</v>
      </c>
      <c r="DJ15" s="116">
        <v>-1.0000000000000001E-5</v>
      </c>
      <c r="DK15" s="116">
        <v>-1.0000000000000001E-5</v>
      </c>
      <c r="DL15" s="116">
        <v>-1.0000000000000001E-5</v>
      </c>
      <c r="DM15" s="116">
        <v>-1.0000000000000001E-5</v>
      </c>
      <c r="DN15" s="116">
        <v>-1.0000000000000001E-5</v>
      </c>
      <c r="DO15" s="116">
        <v>-1.0000000000000001E-5</v>
      </c>
      <c r="DP15" s="116">
        <v>-1.0000000000000001E-5</v>
      </c>
    </row>
    <row r="16" spans="1:120" x14ac:dyDescent="0.25">
      <c r="A16" t="s">
        <v>129</v>
      </c>
      <c r="B16" t="s">
        <v>130</v>
      </c>
      <c r="C16" t="s">
        <v>140</v>
      </c>
      <c r="D16" t="s">
        <v>132</v>
      </c>
      <c r="E16">
        <v>50</v>
      </c>
      <c r="F16" t="s">
        <v>133</v>
      </c>
      <c r="G16" t="s">
        <v>134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16">
        <v>0</v>
      </c>
      <c r="AV16" s="116">
        <v>0</v>
      </c>
      <c r="AW16" s="116">
        <v>5.0000000000000002E-5</v>
      </c>
      <c r="AX16" s="116">
        <v>9.0000000000000006E-5</v>
      </c>
      <c r="AY16">
        <v>1.8000000000000001E-4</v>
      </c>
      <c r="AZ16" s="116">
        <v>3.1E-4</v>
      </c>
      <c r="BA16" s="116">
        <v>4.2999999999999999E-4</v>
      </c>
      <c r="BB16">
        <v>5.5999999999999995E-4</v>
      </c>
      <c r="BC16">
        <v>7.6999999999999996E-4</v>
      </c>
      <c r="BD16">
        <v>9.2000000000000003E-4</v>
      </c>
      <c r="BE16">
        <v>1.2099999999999999E-3</v>
      </c>
      <c r="BF16">
        <v>1.49E-3</v>
      </c>
      <c r="BG16">
        <v>1.8E-3</v>
      </c>
      <c r="BH16">
        <v>2.15E-3</v>
      </c>
      <c r="BI16">
        <v>2.49E-3</v>
      </c>
      <c r="BJ16">
        <v>2.7799999999999999E-3</v>
      </c>
      <c r="BK16">
        <v>3.0699999999999998E-3</v>
      </c>
      <c r="BL16">
        <v>3.31E-3</v>
      </c>
      <c r="BM16">
        <v>3.4099999999999998E-3</v>
      </c>
      <c r="BN16">
        <v>3.4749999999999998E-3</v>
      </c>
      <c r="BO16">
        <v>3.5000000000000001E-3</v>
      </c>
      <c r="BP16">
        <v>3.5000000000000001E-3</v>
      </c>
      <c r="BQ16">
        <v>3.4099999999999998E-3</v>
      </c>
      <c r="BR16">
        <v>3.3300000000000001E-3</v>
      </c>
      <c r="BS16">
        <v>3.1700000000000001E-3</v>
      </c>
      <c r="BT16">
        <v>3.0599999999999998E-3</v>
      </c>
      <c r="BU16">
        <v>2.9499999999999999E-3</v>
      </c>
      <c r="BV16">
        <v>2.81E-3</v>
      </c>
      <c r="BW16">
        <v>2.6749999999999999E-3</v>
      </c>
      <c r="BX16">
        <v>2.5899999999999999E-3</v>
      </c>
      <c r="BY16">
        <v>2.5000000000000001E-3</v>
      </c>
      <c r="BZ16">
        <v>2.3700000000000001E-3</v>
      </c>
      <c r="CA16">
        <v>2.2399999999999998E-3</v>
      </c>
      <c r="CB16">
        <v>2.1649999999999998E-3</v>
      </c>
      <c r="CC16">
        <v>2.0799999999999998E-3</v>
      </c>
      <c r="CD16">
        <v>2E-3</v>
      </c>
      <c r="CE16">
        <v>1.8799999999999999E-3</v>
      </c>
      <c r="CF16">
        <v>1.75E-3</v>
      </c>
      <c r="CG16">
        <v>1.6850000000000001E-3</v>
      </c>
      <c r="CH16">
        <v>1.6000000000000001E-3</v>
      </c>
      <c r="CI16">
        <v>1.49E-3</v>
      </c>
      <c r="CJ16">
        <v>1.3699999999999999E-3</v>
      </c>
      <c r="CK16">
        <v>1.2999999999999999E-3</v>
      </c>
      <c r="CL16">
        <v>1.2199999999999999E-3</v>
      </c>
      <c r="CM16">
        <v>1.1000000000000001E-3</v>
      </c>
      <c r="CN16">
        <v>9.8999999999999999E-4</v>
      </c>
      <c r="CO16">
        <v>9.2000000000000003E-4</v>
      </c>
      <c r="CP16">
        <v>8.0999999999999996E-4</v>
      </c>
      <c r="CQ16">
        <v>7.3999999999999999E-4</v>
      </c>
      <c r="CR16">
        <v>6.2E-4</v>
      </c>
      <c r="CS16">
        <v>5.0500000000000002E-4</v>
      </c>
      <c r="CT16">
        <v>3.8999999999999999E-4</v>
      </c>
      <c r="CU16">
        <v>2.7E-4</v>
      </c>
      <c r="CV16" s="116">
        <v>1.7000000000000001E-4</v>
      </c>
      <c r="CW16" s="116">
        <v>1E-4</v>
      </c>
      <c r="CX16" s="116">
        <v>-2.0000000000000002E-5</v>
      </c>
      <c r="CY16" s="116">
        <v>-8.0000000000000007E-5</v>
      </c>
      <c r="CZ16">
        <v>-2.1000000000000001E-4</v>
      </c>
      <c r="DA16">
        <v>-2.5999999999999998E-4</v>
      </c>
      <c r="DB16">
        <v>-4.0000000000000002E-4</v>
      </c>
      <c r="DC16">
        <v>-4.6000000000000001E-4</v>
      </c>
      <c r="DD16">
        <v>-5.8E-4</v>
      </c>
      <c r="DE16">
        <v>-6.4000000000000005E-4</v>
      </c>
      <c r="DF16">
        <v>-7.6000000000000004E-4</v>
      </c>
      <c r="DG16">
        <v>-8.3000000000000001E-4</v>
      </c>
      <c r="DH16">
        <v>-8.9999999999999998E-4</v>
      </c>
      <c r="DI16">
        <v>-9.7000000000000005E-4</v>
      </c>
      <c r="DJ16">
        <v>-1.09E-3</v>
      </c>
      <c r="DK16">
        <v>-1.2099999999999999E-3</v>
      </c>
      <c r="DL16">
        <v>-1.32E-3</v>
      </c>
      <c r="DM16">
        <v>-1.4400000000000001E-3</v>
      </c>
      <c r="DN16">
        <v>-1.5100000000000001E-3</v>
      </c>
      <c r="DO16">
        <v>-1.57E-3</v>
      </c>
      <c r="DP16">
        <v>-1.64E-3</v>
      </c>
    </row>
    <row r="17" spans="1:120" x14ac:dyDescent="0.25">
      <c r="A17" t="s">
        <v>129</v>
      </c>
      <c r="B17" t="s">
        <v>130</v>
      </c>
      <c r="C17" t="s">
        <v>140</v>
      </c>
      <c r="D17" t="s">
        <v>132</v>
      </c>
      <c r="E17">
        <v>50</v>
      </c>
      <c r="F17" t="s">
        <v>135</v>
      </c>
      <c r="G17" t="s">
        <v>138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v>1.0000000000000001E-5</v>
      </c>
      <c r="AY17" s="116">
        <v>1.0000000000000001E-5</v>
      </c>
      <c r="AZ17" s="116">
        <v>1.0000000000000001E-5</v>
      </c>
      <c r="BA17" s="116">
        <v>1.0000000000000001E-5</v>
      </c>
      <c r="BB17" s="116">
        <v>2.0000000000000002E-5</v>
      </c>
      <c r="BC17" s="116">
        <v>2.0000000000000002E-5</v>
      </c>
      <c r="BD17" s="116">
        <v>2.0000000000000002E-5</v>
      </c>
      <c r="BE17" s="116">
        <v>2.0000000000000002E-5</v>
      </c>
      <c r="BF17" s="116">
        <v>2.0000000000000002E-5</v>
      </c>
      <c r="BG17" s="116">
        <v>3.0000000000000001E-5</v>
      </c>
      <c r="BH17" s="116">
        <v>3.0000000000000001E-5</v>
      </c>
      <c r="BI17" s="116">
        <v>3.0000000000000001E-5</v>
      </c>
      <c r="BJ17" s="116">
        <v>3.0000000000000001E-5</v>
      </c>
      <c r="BK17" s="116">
        <v>3.0000000000000001E-5</v>
      </c>
      <c r="BL17" s="116">
        <v>3.0000000000000001E-5</v>
      </c>
      <c r="BM17" s="116">
        <v>3.0000000000000001E-5</v>
      </c>
      <c r="BN17" s="116">
        <v>2.0000000000000002E-5</v>
      </c>
      <c r="BO17" s="116">
        <v>2.0000000000000002E-5</v>
      </c>
      <c r="BP17" s="116">
        <v>2.0000000000000002E-5</v>
      </c>
      <c r="BQ17" s="116">
        <v>2.0000000000000002E-5</v>
      </c>
      <c r="BR17" s="116">
        <v>2.0000000000000002E-5</v>
      </c>
      <c r="BS17" s="116">
        <v>2.0000000000000002E-5</v>
      </c>
      <c r="BT17" s="116">
        <v>2.0000000000000002E-5</v>
      </c>
      <c r="BU17" s="116">
        <v>2.0000000000000002E-5</v>
      </c>
      <c r="BV17" s="116">
        <v>2.0000000000000002E-5</v>
      </c>
      <c r="BW17" s="116">
        <v>2.0000000000000002E-5</v>
      </c>
      <c r="BX17" s="116">
        <v>2.0000000000000002E-5</v>
      </c>
      <c r="BY17" s="116">
        <v>2.0000000000000002E-5</v>
      </c>
      <c r="BZ17" s="116">
        <v>2.0000000000000002E-5</v>
      </c>
      <c r="CA17" s="116">
        <v>1.0000000000000001E-5</v>
      </c>
      <c r="CB17" s="116">
        <v>1.0000000000000001E-5</v>
      </c>
      <c r="CC17" s="116">
        <v>1.0000000000000001E-5</v>
      </c>
      <c r="CD17" s="116">
        <v>1.0000000000000001E-5</v>
      </c>
      <c r="CE17" s="116">
        <v>1.0000000000000001E-5</v>
      </c>
      <c r="CF17" s="116">
        <v>1.0000000000000001E-5</v>
      </c>
      <c r="CG17" s="116">
        <v>1.0000000000000001E-5</v>
      </c>
      <c r="CH17" s="116">
        <v>1.0000000000000001E-5</v>
      </c>
      <c r="CI17" s="116">
        <v>1.0000000000000001E-5</v>
      </c>
      <c r="CJ17" s="116">
        <v>1.0000000000000001E-5</v>
      </c>
      <c r="CK17" s="116">
        <v>1.0000000000000001E-5</v>
      </c>
      <c r="CL17" s="116">
        <v>1.0000000000000001E-5</v>
      </c>
      <c r="CM17" s="116">
        <v>1.0000000000000001E-5</v>
      </c>
      <c r="CN17" s="116">
        <v>1.0000000000000001E-5</v>
      </c>
      <c r="CO17" s="116">
        <v>1.0000000000000001E-5</v>
      </c>
      <c r="CP17" s="116">
        <v>1.0000000000000001E-5</v>
      </c>
      <c r="CQ17" s="116">
        <v>1.0000000000000001E-5</v>
      </c>
      <c r="CR17" s="116">
        <v>1.0000000000000001E-5</v>
      </c>
      <c r="CS17" s="116">
        <v>1.0000000000000001E-5</v>
      </c>
      <c r="CT17" s="116">
        <v>1.0000000000000001E-5</v>
      </c>
      <c r="CU17" s="116">
        <v>0</v>
      </c>
      <c r="CV17" s="116">
        <v>0</v>
      </c>
      <c r="CW17" s="116">
        <v>0</v>
      </c>
      <c r="CX17" s="116">
        <v>0</v>
      </c>
      <c r="CY17" s="116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 s="116">
        <v>0</v>
      </c>
      <c r="DN17" s="116">
        <v>0</v>
      </c>
      <c r="DO17" s="116">
        <v>0</v>
      </c>
      <c r="DP17" s="116">
        <v>0</v>
      </c>
    </row>
    <row r="18" spans="1:120" x14ac:dyDescent="0.25">
      <c r="A18" t="s">
        <v>129</v>
      </c>
      <c r="B18" t="s">
        <v>130</v>
      </c>
      <c r="C18" t="s">
        <v>140</v>
      </c>
      <c r="D18" t="s">
        <v>132</v>
      </c>
      <c r="E18">
        <v>83</v>
      </c>
      <c r="F18" t="s">
        <v>133</v>
      </c>
      <c r="G18" t="s">
        <v>134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16">
        <v>0</v>
      </c>
      <c r="AV18" s="116">
        <v>1.0000000000000001E-5</v>
      </c>
      <c r="AW18" s="116">
        <v>6.0000000000000002E-5</v>
      </c>
      <c r="AX18" s="116">
        <v>1E-4</v>
      </c>
      <c r="AY18" s="116">
        <v>2.0000000000000001E-4</v>
      </c>
      <c r="AZ18" s="116">
        <v>3.3E-4</v>
      </c>
      <c r="BA18" s="116">
        <v>4.6000000000000001E-4</v>
      </c>
      <c r="BB18" s="116">
        <v>5.9000000000000003E-4</v>
      </c>
      <c r="BC18">
        <v>8.0000000000000004E-4</v>
      </c>
      <c r="BD18">
        <v>9.7000000000000005E-4</v>
      </c>
      <c r="BE18">
        <v>1.2700000000000001E-3</v>
      </c>
      <c r="BF18">
        <v>1.5499999999999999E-3</v>
      </c>
      <c r="BG18">
        <v>1.8799999999999999E-3</v>
      </c>
      <c r="BH18">
        <v>2.2399999999999998E-3</v>
      </c>
      <c r="BI18">
        <v>2.5999999999999999E-3</v>
      </c>
      <c r="BJ18">
        <v>2.8900000000000002E-3</v>
      </c>
      <c r="BK18">
        <v>3.1800000000000001E-3</v>
      </c>
      <c r="BL18">
        <v>3.4399999999999999E-3</v>
      </c>
      <c r="BM18">
        <v>3.5500000000000002E-3</v>
      </c>
      <c r="BN18">
        <v>3.6216999999999998E-3</v>
      </c>
      <c r="BO18">
        <v>3.6717E-3</v>
      </c>
      <c r="BP18">
        <v>3.6800000000000001E-3</v>
      </c>
      <c r="BQ18">
        <v>3.5899999999999999E-3</v>
      </c>
      <c r="BR18">
        <v>3.5400000000000002E-3</v>
      </c>
      <c r="BS18">
        <v>3.3700000000000002E-3</v>
      </c>
      <c r="BT18">
        <v>3.2799999999999999E-3</v>
      </c>
      <c r="BU18">
        <v>3.1717E-3</v>
      </c>
      <c r="BV18">
        <v>3.0400000000000002E-3</v>
      </c>
      <c r="BW18">
        <v>2.9099999999999998E-3</v>
      </c>
      <c r="BX18">
        <v>2.82E-3</v>
      </c>
      <c r="BY18">
        <v>2.7399999999999998E-3</v>
      </c>
      <c r="BZ18">
        <v>2.6099999999999999E-3</v>
      </c>
      <c r="CA18">
        <v>2.4916999999999999E-3</v>
      </c>
      <c r="CB18">
        <v>2.4199999999999998E-3</v>
      </c>
      <c r="CC18">
        <v>2.3400000000000001E-3</v>
      </c>
      <c r="CD18">
        <v>2.2599999999999999E-3</v>
      </c>
      <c r="CE18">
        <v>2.15E-3</v>
      </c>
      <c r="CF18">
        <v>2.0200000000000001E-3</v>
      </c>
      <c r="CG18">
        <v>1.9599999999999999E-3</v>
      </c>
      <c r="CH18">
        <v>1.8699999999999999E-3</v>
      </c>
      <c r="CI18">
        <v>1.7417000000000001E-3</v>
      </c>
      <c r="CJ18">
        <v>1.6299999999999999E-3</v>
      </c>
      <c r="CK18">
        <v>1.57E-3</v>
      </c>
      <c r="CL18">
        <v>1.48E-3</v>
      </c>
      <c r="CM18">
        <v>1.3617E-3</v>
      </c>
      <c r="CN18">
        <v>1.25E-3</v>
      </c>
      <c r="CO18">
        <v>1.1800000000000001E-3</v>
      </c>
      <c r="CP18">
        <v>1.0617000000000001E-3</v>
      </c>
      <c r="CQ18">
        <v>1E-3</v>
      </c>
      <c r="CR18">
        <v>8.7000000000000001E-4</v>
      </c>
      <c r="CS18">
        <v>7.6000000000000004E-4</v>
      </c>
      <c r="CT18">
        <v>6.4999999999999997E-4</v>
      </c>
      <c r="CU18">
        <v>5.1170000000000002E-4</v>
      </c>
      <c r="CV18">
        <v>4.0999999999999999E-4</v>
      </c>
      <c r="CW18">
        <v>3.4000000000000002E-4</v>
      </c>
      <c r="CX18" s="116">
        <v>2.2000000000000001E-4</v>
      </c>
      <c r="CY18" s="116">
        <v>1.6000000000000001E-4</v>
      </c>
      <c r="CZ18" s="116">
        <v>3.0000000000000001E-5</v>
      </c>
      <c r="DA18" s="116">
        <v>-3.0000000000000001E-5</v>
      </c>
      <c r="DB18">
        <v>-1.6000000000000001E-4</v>
      </c>
      <c r="DC18">
        <v>-2.2000000000000001E-4</v>
      </c>
      <c r="DD18">
        <v>-3.4000000000000002E-4</v>
      </c>
      <c r="DE18">
        <v>-4.0999999999999999E-4</v>
      </c>
      <c r="DF18">
        <v>-5.2999999999999998E-4</v>
      </c>
      <c r="DG18">
        <v>-5.9999999999999995E-4</v>
      </c>
      <c r="DH18">
        <v>-6.8000000000000005E-4</v>
      </c>
      <c r="DI18">
        <v>-7.5000000000000002E-4</v>
      </c>
      <c r="DJ18">
        <v>-8.7000000000000001E-4</v>
      </c>
      <c r="DK18">
        <v>-9.7999999999999997E-4</v>
      </c>
      <c r="DL18">
        <v>-1.1083E-3</v>
      </c>
      <c r="DM18">
        <v>-1.23E-3</v>
      </c>
      <c r="DN18">
        <v>-1.3083000000000001E-3</v>
      </c>
      <c r="DO18">
        <v>-1.34E-3</v>
      </c>
      <c r="DP18">
        <v>-1.4400000000000001E-3</v>
      </c>
    </row>
    <row r="19" spans="1:120" x14ac:dyDescent="0.25">
      <c r="A19" t="s">
        <v>129</v>
      </c>
      <c r="B19" t="s">
        <v>130</v>
      </c>
      <c r="C19" t="s">
        <v>140</v>
      </c>
      <c r="D19" t="s">
        <v>132</v>
      </c>
      <c r="E19">
        <v>83</v>
      </c>
      <c r="F19" t="s">
        <v>135</v>
      </c>
      <c r="G19" t="s">
        <v>138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16">
        <v>0</v>
      </c>
      <c r="AU19" s="116">
        <v>0</v>
      </c>
      <c r="AV19" s="116">
        <v>1.0000000000000001E-5</v>
      </c>
      <c r="AW19" s="116">
        <v>1.0000000000000001E-5</v>
      </c>
      <c r="AX19" s="116">
        <v>1.0000000000000001E-5</v>
      </c>
      <c r="AY19" s="116">
        <v>1.0000000000000001E-5</v>
      </c>
      <c r="AZ19" s="116">
        <v>1.0000000000000001E-5</v>
      </c>
      <c r="BA19" s="116">
        <v>2.0000000000000002E-5</v>
      </c>
      <c r="BB19" s="116">
        <v>2.0000000000000002E-5</v>
      </c>
      <c r="BC19" s="116">
        <v>2.0000000000000002E-5</v>
      </c>
      <c r="BD19" s="116">
        <v>3.0000000000000001E-5</v>
      </c>
      <c r="BE19" s="116">
        <v>3.0000000000000001E-5</v>
      </c>
      <c r="BF19" s="116">
        <v>3.0000000000000001E-5</v>
      </c>
      <c r="BG19" s="116">
        <v>3.1699999999999998E-5</v>
      </c>
      <c r="BH19" s="116">
        <v>4.0000000000000003E-5</v>
      </c>
      <c r="BI19" s="116">
        <v>4.0000000000000003E-5</v>
      </c>
      <c r="BJ19" s="116">
        <v>4.0000000000000003E-5</v>
      </c>
      <c r="BK19" s="116">
        <v>3.0000000000000001E-5</v>
      </c>
      <c r="BL19" s="116">
        <v>3.0000000000000001E-5</v>
      </c>
      <c r="BM19" s="116">
        <v>3.0000000000000001E-5</v>
      </c>
      <c r="BN19" s="116">
        <v>3.0000000000000001E-5</v>
      </c>
      <c r="BO19" s="116">
        <v>3.0000000000000001E-5</v>
      </c>
      <c r="BP19" s="116">
        <v>3.0000000000000001E-5</v>
      </c>
      <c r="BQ19" s="116">
        <v>3.0000000000000001E-5</v>
      </c>
      <c r="BR19" s="116">
        <v>3.0000000000000001E-5</v>
      </c>
      <c r="BS19" s="116">
        <v>3.0000000000000001E-5</v>
      </c>
      <c r="BT19" s="116">
        <v>3.0000000000000001E-5</v>
      </c>
      <c r="BU19" s="116">
        <v>2.0000000000000002E-5</v>
      </c>
      <c r="BV19" s="116">
        <v>2.0000000000000002E-5</v>
      </c>
      <c r="BW19" s="116">
        <v>2.0000000000000002E-5</v>
      </c>
      <c r="BX19" s="116">
        <v>2.0000000000000002E-5</v>
      </c>
      <c r="BY19" s="116">
        <v>2.0000000000000002E-5</v>
      </c>
      <c r="BZ19" s="116">
        <v>2.0000000000000002E-5</v>
      </c>
      <c r="CA19" s="116">
        <v>2.0000000000000002E-5</v>
      </c>
      <c r="CB19" s="116">
        <v>2.0000000000000002E-5</v>
      </c>
      <c r="CC19" s="116">
        <v>2.0000000000000002E-5</v>
      </c>
      <c r="CD19" s="116">
        <v>2.0000000000000002E-5</v>
      </c>
      <c r="CE19" s="116">
        <v>2.0000000000000002E-5</v>
      </c>
      <c r="CF19" s="116">
        <v>2.0000000000000002E-5</v>
      </c>
      <c r="CG19" s="116">
        <v>2.0000000000000002E-5</v>
      </c>
      <c r="CH19" s="116">
        <v>2.0000000000000002E-5</v>
      </c>
      <c r="CI19" s="116">
        <v>2.0000000000000002E-5</v>
      </c>
      <c r="CJ19" s="116">
        <v>1.0000000000000001E-5</v>
      </c>
      <c r="CK19" s="116">
        <v>1.0000000000000001E-5</v>
      </c>
      <c r="CL19" s="116">
        <v>1.0000000000000001E-5</v>
      </c>
      <c r="CM19" s="116">
        <v>1.0000000000000001E-5</v>
      </c>
      <c r="CN19" s="116">
        <v>1.0000000000000001E-5</v>
      </c>
      <c r="CO19" s="116">
        <v>1.0000000000000001E-5</v>
      </c>
      <c r="CP19" s="116">
        <v>1.0000000000000001E-5</v>
      </c>
      <c r="CQ19" s="116">
        <v>1.0000000000000001E-5</v>
      </c>
      <c r="CR19" s="116">
        <v>1.0000000000000001E-5</v>
      </c>
      <c r="CS19" s="116">
        <v>1.0000000000000001E-5</v>
      </c>
      <c r="CT19" s="116">
        <v>1.0000000000000001E-5</v>
      </c>
      <c r="CU19" s="116">
        <v>1.0000000000000001E-5</v>
      </c>
      <c r="CV19" s="116">
        <v>1.0000000000000001E-5</v>
      </c>
      <c r="CW19" s="116">
        <v>1.0000000000000001E-5</v>
      </c>
      <c r="CX19" s="116">
        <v>1.0000000000000001E-5</v>
      </c>
      <c r="CY19" s="116">
        <v>1.0000000000000001E-5</v>
      </c>
      <c r="CZ19" s="116">
        <v>1.0000000000000001E-5</v>
      </c>
      <c r="DA19" s="116">
        <v>1.0000000000000001E-5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</row>
    <row r="20" spans="1:120" x14ac:dyDescent="0.25">
      <c r="A20" t="s">
        <v>129</v>
      </c>
      <c r="B20" t="s">
        <v>130</v>
      </c>
      <c r="C20" t="s">
        <v>140</v>
      </c>
      <c r="D20" t="s">
        <v>132</v>
      </c>
      <c r="E20">
        <v>95</v>
      </c>
      <c r="F20" t="s">
        <v>133</v>
      </c>
      <c r="G20" t="s">
        <v>134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16">
        <v>0</v>
      </c>
      <c r="AV20" s="116">
        <v>1.0000000000000001E-5</v>
      </c>
      <c r="AW20" s="116">
        <v>6.0000000000000002E-5</v>
      </c>
      <c r="AX20" s="116">
        <v>1.1E-4</v>
      </c>
      <c r="AY20" s="116">
        <v>2.2000000000000001E-4</v>
      </c>
      <c r="AZ20" s="116">
        <v>3.6000000000000002E-4</v>
      </c>
      <c r="BA20">
        <v>5.0000000000000001E-4</v>
      </c>
      <c r="BB20">
        <v>6.4050000000000001E-4</v>
      </c>
      <c r="BC20">
        <v>8.7049999999999996E-4</v>
      </c>
      <c r="BD20">
        <v>1.0605E-3</v>
      </c>
      <c r="BE20">
        <v>1.3805E-3</v>
      </c>
      <c r="BF20">
        <v>1.7005E-3</v>
      </c>
      <c r="BG20">
        <v>2.0500000000000002E-3</v>
      </c>
      <c r="BH20">
        <v>2.4399999999999999E-3</v>
      </c>
      <c r="BI20">
        <v>2.8500000000000001E-3</v>
      </c>
      <c r="BJ20">
        <v>3.1700000000000001E-3</v>
      </c>
      <c r="BK20">
        <v>3.49E-3</v>
      </c>
      <c r="BL20">
        <v>3.7799999999999999E-3</v>
      </c>
      <c r="BM20">
        <v>3.9305E-3</v>
      </c>
      <c r="BN20">
        <v>4.0105000000000002E-3</v>
      </c>
      <c r="BO20">
        <v>4.0705000000000003E-3</v>
      </c>
      <c r="BP20">
        <v>4.1104999999999996E-3</v>
      </c>
      <c r="BQ20">
        <v>4.0099999999999997E-3</v>
      </c>
      <c r="BR20">
        <v>3.9804999999999997E-3</v>
      </c>
      <c r="BS20">
        <v>3.82E-3</v>
      </c>
      <c r="BT20">
        <v>3.7299999999999998E-3</v>
      </c>
      <c r="BU20">
        <v>3.6305E-3</v>
      </c>
      <c r="BV20">
        <v>3.4705000000000001E-3</v>
      </c>
      <c r="BW20">
        <v>3.3509999999999998E-3</v>
      </c>
      <c r="BX20">
        <v>3.2404999999999999E-3</v>
      </c>
      <c r="BY20">
        <v>3.16E-3</v>
      </c>
      <c r="BZ20">
        <v>3.0105000000000002E-3</v>
      </c>
      <c r="CA20">
        <v>2.8800000000000002E-3</v>
      </c>
      <c r="CB20">
        <v>2.7805E-3</v>
      </c>
      <c r="CC20">
        <v>2.6805000000000002E-3</v>
      </c>
      <c r="CD20">
        <v>2.6099999999999999E-3</v>
      </c>
      <c r="CE20">
        <v>2.5100000000000001E-3</v>
      </c>
      <c r="CF20">
        <v>2.3205000000000001E-3</v>
      </c>
      <c r="CG20">
        <v>2.3405000000000001E-3</v>
      </c>
      <c r="CH20">
        <v>2.1805000000000001E-3</v>
      </c>
      <c r="CI20">
        <v>2.0600000000000002E-3</v>
      </c>
      <c r="CJ20">
        <v>1.9300000000000001E-3</v>
      </c>
      <c r="CK20">
        <v>1.92E-3</v>
      </c>
      <c r="CL20">
        <v>1.7405000000000001E-3</v>
      </c>
      <c r="CM20">
        <v>1.64E-3</v>
      </c>
      <c r="CN20">
        <v>1.5705000000000001E-3</v>
      </c>
      <c r="CO20">
        <v>1.48E-3</v>
      </c>
      <c r="CP20">
        <v>1.3699999999999999E-3</v>
      </c>
      <c r="CQ20">
        <v>1.2805E-3</v>
      </c>
      <c r="CR20">
        <v>1.14E-3</v>
      </c>
      <c r="CS20">
        <v>1.0529999999999999E-3</v>
      </c>
      <c r="CT20">
        <v>9.3050000000000001E-4</v>
      </c>
      <c r="CU20">
        <v>7.5000000000000002E-4</v>
      </c>
      <c r="CV20">
        <v>6.9099999999999999E-4</v>
      </c>
      <c r="CW20">
        <v>6.2049999999999996E-4</v>
      </c>
      <c r="CX20">
        <v>4.8050000000000002E-4</v>
      </c>
      <c r="CY20">
        <v>4.0049999999999998E-4</v>
      </c>
      <c r="CZ20">
        <v>2.7999999999999998E-4</v>
      </c>
      <c r="DA20">
        <v>4.0999999999999999E-4</v>
      </c>
      <c r="DB20" s="116">
        <v>8.0500000000000005E-5</v>
      </c>
      <c r="DC20">
        <v>2.075E-4</v>
      </c>
      <c r="DD20" s="116">
        <v>7.0500000000000006E-5</v>
      </c>
      <c r="DE20" s="116">
        <v>9.9999999999999995E-7</v>
      </c>
      <c r="DF20">
        <v>-2.2949999999999999E-4</v>
      </c>
      <c r="DG20">
        <v>9.8499999999999998E-4</v>
      </c>
      <c r="DH20">
        <v>-1.7000000000000001E-4</v>
      </c>
      <c r="DI20">
        <v>-2.99E-4</v>
      </c>
      <c r="DJ20" s="116">
        <v>2.7500000000000001E-5</v>
      </c>
      <c r="DK20">
        <v>9.5E-4</v>
      </c>
      <c r="DL20">
        <v>1.4235000000000001E-3</v>
      </c>
      <c r="DM20">
        <v>-1.105E-4</v>
      </c>
      <c r="DN20" s="116">
        <v>-3.4999999999999997E-5</v>
      </c>
      <c r="DO20">
        <v>3.2450000000000001E-3</v>
      </c>
      <c r="DP20">
        <v>1.5284999999999999E-3</v>
      </c>
    </row>
    <row r="21" spans="1:120" x14ac:dyDescent="0.25">
      <c r="A21" t="s">
        <v>129</v>
      </c>
      <c r="B21" t="s">
        <v>130</v>
      </c>
      <c r="C21" s="116" t="s">
        <v>140</v>
      </c>
      <c r="D21" s="116" t="s">
        <v>132</v>
      </c>
      <c r="E21">
        <v>95</v>
      </c>
      <c r="F21" s="116" t="s">
        <v>135</v>
      </c>
      <c r="G21" s="116" t="s">
        <v>138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 s="116">
        <v>0</v>
      </c>
      <c r="AT21" s="116">
        <v>0</v>
      </c>
      <c r="AU21" s="116">
        <v>1.0000000000000001E-5</v>
      </c>
      <c r="AV21" s="116">
        <v>1.0000000000000001E-5</v>
      </c>
      <c r="AW21" s="116">
        <v>1.0000000000000001E-5</v>
      </c>
      <c r="AX21" s="116">
        <v>1.0000000000000001E-5</v>
      </c>
      <c r="AY21" s="116">
        <v>1.0499999999999999E-5</v>
      </c>
      <c r="AZ21" s="116">
        <v>2.0000000000000002E-5</v>
      </c>
      <c r="BA21" s="116">
        <v>2.0000000000000002E-5</v>
      </c>
      <c r="BB21" s="116">
        <v>3.0000000000000001E-5</v>
      </c>
      <c r="BC21" s="116">
        <v>3.0000000000000001E-5</v>
      </c>
      <c r="BD21" s="116">
        <v>3.0000000000000001E-5</v>
      </c>
      <c r="BE21" s="116">
        <v>3.0000000000000001E-5</v>
      </c>
      <c r="BF21" s="116">
        <v>4.0000000000000003E-5</v>
      </c>
      <c r="BG21" s="116">
        <v>4.0000000000000003E-5</v>
      </c>
      <c r="BH21" s="116">
        <v>4.0000000000000003E-5</v>
      </c>
      <c r="BI21" s="116">
        <v>4.0000000000000003E-5</v>
      </c>
      <c r="BJ21" s="116">
        <v>4.0000000000000003E-5</v>
      </c>
      <c r="BK21" s="116">
        <v>4.0000000000000003E-5</v>
      </c>
      <c r="BL21" s="116">
        <v>4.0000000000000003E-5</v>
      </c>
      <c r="BM21" s="116">
        <v>4.0000000000000003E-5</v>
      </c>
      <c r="BN21" s="116">
        <v>4.0000000000000003E-5</v>
      </c>
      <c r="BO21" s="116">
        <v>4.0000000000000003E-5</v>
      </c>
      <c r="BP21" s="116">
        <v>4.0000000000000003E-5</v>
      </c>
      <c r="BQ21" s="116">
        <v>3.0000000000000001E-5</v>
      </c>
      <c r="BR21" s="116">
        <v>3.0000000000000001E-5</v>
      </c>
      <c r="BS21" s="116">
        <v>3.0000000000000001E-5</v>
      </c>
      <c r="BT21" s="116">
        <v>3.0000000000000001E-5</v>
      </c>
      <c r="BU21" s="116">
        <v>3.0000000000000001E-5</v>
      </c>
      <c r="BV21" s="116">
        <v>3.0000000000000001E-5</v>
      </c>
      <c r="BW21" s="116">
        <v>3.0000000000000001E-5</v>
      </c>
      <c r="BX21" s="116">
        <v>3.0000000000000001E-5</v>
      </c>
      <c r="BY21" s="116">
        <v>3.0000000000000001E-5</v>
      </c>
      <c r="BZ21" s="116">
        <v>3.0000000000000001E-5</v>
      </c>
      <c r="CA21" s="116">
        <v>2.0000000000000002E-5</v>
      </c>
      <c r="CB21" s="116">
        <v>2.0000000000000002E-5</v>
      </c>
      <c r="CC21" s="116">
        <v>2.0000000000000002E-5</v>
      </c>
      <c r="CD21" s="116">
        <v>2.0000000000000002E-5</v>
      </c>
      <c r="CE21" s="116">
        <v>2.0000000000000002E-5</v>
      </c>
      <c r="CF21" s="116">
        <v>2.0000000000000002E-5</v>
      </c>
      <c r="CG21" s="116">
        <v>2.0000000000000002E-5</v>
      </c>
      <c r="CH21" s="116">
        <v>2.0000000000000002E-5</v>
      </c>
      <c r="CI21" s="116">
        <v>2.0000000000000002E-5</v>
      </c>
      <c r="CJ21" s="116">
        <v>2.0000000000000002E-5</v>
      </c>
      <c r="CK21" s="116">
        <v>2.0000000000000002E-5</v>
      </c>
      <c r="CL21" s="116">
        <v>2.0000000000000002E-5</v>
      </c>
      <c r="CM21" s="116">
        <v>2.0000000000000002E-5</v>
      </c>
      <c r="CN21" s="116">
        <v>2.0000000000000002E-5</v>
      </c>
      <c r="CO21" s="116">
        <v>2.0000000000000002E-5</v>
      </c>
      <c r="CP21" s="116">
        <v>1.0000000000000001E-5</v>
      </c>
      <c r="CQ21" s="116">
        <v>1.0000000000000001E-5</v>
      </c>
      <c r="CR21" s="116">
        <v>1.0000000000000001E-5</v>
      </c>
      <c r="CS21" s="116">
        <v>1.0000000000000001E-5</v>
      </c>
      <c r="CT21" s="116">
        <v>1.0000000000000001E-5</v>
      </c>
      <c r="CU21" s="116">
        <v>1.0000000000000001E-5</v>
      </c>
      <c r="CV21" s="116">
        <v>1.0000000000000001E-5</v>
      </c>
      <c r="CW21" s="116">
        <v>1.0000000000000001E-5</v>
      </c>
      <c r="CX21" s="116">
        <v>1.0000000000000001E-5</v>
      </c>
      <c r="CY21" s="116">
        <v>1.0000000000000001E-5</v>
      </c>
      <c r="CZ21" s="116">
        <v>1.0000000000000001E-5</v>
      </c>
      <c r="DA21" s="116">
        <v>1.0000000000000001E-5</v>
      </c>
      <c r="DB21" s="116">
        <v>1.0000000000000001E-5</v>
      </c>
      <c r="DC21" s="116">
        <v>1.0000000000000001E-5</v>
      </c>
      <c r="DD21" s="116">
        <v>1.0000000000000001E-5</v>
      </c>
      <c r="DE21" s="116">
        <v>1.0000000000000001E-5</v>
      </c>
      <c r="DF21" s="116">
        <v>1.0000000000000001E-5</v>
      </c>
      <c r="DG21" s="116">
        <v>1.0000000000000001E-5</v>
      </c>
      <c r="DH21" s="116">
        <v>1.0000000000000001E-5</v>
      </c>
      <c r="DI21" s="116">
        <v>1.0000000000000001E-5</v>
      </c>
      <c r="DJ21" s="116">
        <v>1.0000000000000001E-5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</row>
    <row r="22" spans="1:120" x14ac:dyDescent="0.25">
      <c r="A22" t="s">
        <v>129</v>
      </c>
      <c r="B22" t="s">
        <v>130</v>
      </c>
      <c r="C22" s="116" t="s">
        <v>91</v>
      </c>
      <c r="D22" s="116" t="s">
        <v>132</v>
      </c>
      <c r="E22" s="116">
        <v>5</v>
      </c>
      <c r="F22" s="116" t="s">
        <v>133</v>
      </c>
      <c r="G22" s="116" t="s">
        <v>134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402.49679200000003</v>
      </c>
      <c r="AK22">
        <v>405.12375900000001</v>
      </c>
      <c r="AL22">
        <v>407.83293600000002</v>
      </c>
      <c r="AM22">
        <v>410.62873050000002</v>
      </c>
      <c r="AN22">
        <v>413.51847350000003</v>
      </c>
      <c r="AO22">
        <v>416.49516949999997</v>
      </c>
      <c r="AP22">
        <v>419.54312299999998</v>
      </c>
      <c r="AQ22">
        <v>422.65471300000002</v>
      </c>
      <c r="AR22">
        <v>425.78752850000001</v>
      </c>
      <c r="AS22">
        <v>428.99762650000002</v>
      </c>
      <c r="AT22">
        <v>432.267042</v>
      </c>
      <c r="AU22">
        <v>435.54690449999998</v>
      </c>
      <c r="AV22">
        <v>438.88429150000002</v>
      </c>
      <c r="AW22">
        <v>442.28164900000002</v>
      </c>
      <c r="AX22">
        <v>445.74136850000002</v>
      </c>
      <c r="AY22">
        <v>449.29445700000002</v>
      </c>
      <c r="AZ22">
        <v>452.86563949999999</v>
      </c>
      <c r="BA22">
        <v>456.44671199999999</v>
      </c>
      <c r="BB22">
        <v>460.08795900000001</v>
      </c>
      <c r="BC22">
        <v>463.74690550000003</v>
      </c>
      <c r="BD22">
        <v>467.47956499999998</v>
      </c>
      <c r="BE22">
        <v>471.24165599999998</v>
      </c>
      <c r="BF22">
        <v>475.04719799999998</v>
      </c>
      <c r="BG22">
        <v>478.89745549999998</v>
      </c>
      <c r="BH22">
        <v>482.79225450000001</v>
      </c>
      <c r="BI22">
        <v>486.73034100000001</v>
      </c>
      <c r="BJ22">
        <v>490.69801949999999</v>
      </c>
      <c r="BK22">
        <v>494.69866250000001</v>
      </c>
      <c r="BL22">
        <v>498.71228000000002</v>
      </c>
      <c r="BM22">
        <v>502.7319445</v>
      </c>
      <c r="BN22">
        <v>506.78294549999998</v>
      </c>
      <c r="BO22">
        <v>510.87132350000002</v>
      </c>
      <c r="BP22">
        <v>515.02118700000005</v>
      </c>
      <c r="BQ22">
        <v>519.19386350000002</v>
      </c>
      <c r="BR22">
        <v>523.46025499999996</v>
      </c>
      <c r="BS22">
        <v>527.78087700000003</v>
      </c>
      <c r="BT22">
        <v>532.09772250000003</v>
      </c>
      <c r="BU22">
        <v>536.38964199999998</v>
      </c>
      <c r="BV22">
        <v>540.71756100000005</v>
      </c>
      <c r="BW22">
        <v>545.06061450000004</v>
      </c>
      <c r="BX22">
        <v>549.42737099999999</v>
      </c>
      <c r="BY22">
        <v>553.83274900000004</v>
      </c>
      <c r="BZ22">
        <v>558.27305950000004</v>
      </c>
      <c r="CA22">
        <v>562.78635999999995</v>
      </c>
      <c r="CB22">
        <v>567.32743900000003</v>
      </c>
      <c r="CC22">
        <v>571.89077550000002</v>
      </c>
      <c r="CD22">
        <v>576.48158100000001</v>
      </c>
      <c r="CE22">
        <v>581.10102600000005</v>
      </c>
      <c r="CF22">
        <v>585.75099049999994</v>
      </c>
      <c r="CG22">
        <v>590.43287399999997</v>
      </c>
      <c r="CH22">
        <v>595.14837</v>
      </c>
      <c r="CI22">
        <v>599.90034300000002</v>
      </c>
      <c r="CJ22">
        <v>604.67995550000001</v>
      </c>
      <c r="CK22">
        <v>609.48594049999997</v>
      </c>
      <c r="CL22">
        <v>614.32576749999998</v>
      </c>
      <c r="CM22">
        <v>619.19703049999998</v>
      </c>
      <c r="CN22">
        <v>624.09735499999999</v>
      </c>
      <c r="CO22">
        <v>629.029225</v>
      </c>
      <c r="CP22">
        <v>633.96829600000001</v>
      </c>
      <c r="CQ22">
        <v>638.90301450000004</v>
      </c>
      <c r="CR22">
        <v>643.8711935</v>
      </c>
      <c r="CS22">
        <v>648.90307299999995</v>
      </c>
      <c r="CT22">
        <v>654.02714549999996</v>
      </c>
      <c r="CU22">
        <v>659.19361249999997</v>
      </c>
      <c r="CV22">
        <v>664.40325949999999</v>
      </c>
      <c r="CW22">
        <v>669.61861450000004</v>
      </c>
      <c r="CX22">
        <v>674.85713950000002</v>
      </c>
      <c r="CY22">
        <v>680.14878699999997</v>
      </c>
      <c r="CZ22">
        <v>685.49037899999996</v>
      </c>
      <c r="DA22">
        <v>690.88172899999995</v>
      </c>
      <c r="DB22">
        <v>696.32245850000004</v>
      </c>
      <c r="DC22">
        <v>701.81242250000003</v>
      </c>
      <c r="DD22">
        <v>707.35248799999999</v>
      </c>
      <c r="DE22">
        <v>712.94343249999997</v>
      </c>
      <c r="DF22">
        <v>718.63115200000004</v>
      </c>
      <c r="DG22">
        <v>724.38329250000004</v>
      </c>
      <c r="DH22">
        <v>730.20513900000003</v>
      </c>
      <c r="DI22">
        <v>736.0940885</v>
      </c>
      <c r="DJ22">
        <v>742.04535850000002</v>
      </c>
      <c r="DK22">
        <v>748.0973305</v>
      </c>
      <c r="DL22">
        <v>754.22749299999998</v>
      </c>
      <c r="DM22">
        <v>760.41524049999998</v>
      </c>
      <c r="DN22">
        <v>766.60534250000001</v>
      </c>
      <c r="DO22">
        <v>772.86972200000002</v>
      </c>
      <c r="DP22">
        <v>779.215281</v>
      </c>
    </row>
    <row r="23" spans="1:120" x14ac:dyDescent="0.25">
      <c r="A23" t="s">
        <v>129</v>
      </c>
      <c r="B23" t="s">
        <v>130</v>
      </c>
      <c r="C23" s="116" t="s">
        <v>91</v>
      </c>
      <c r="D23" s="116" t="s">
        <v>132</v>
      </c>
      <c r="E23" s="116">
        <v>5</v>
      </c>
      <c r="F23" s="116" t="s">
        <v>135</v>
      </c>
      <c r="G23" s="116" t="s">
        <v>136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0.913613495</v>
      </c>
      <c r="AJ23">
        <v>0.927821907</v>
      </c>
      <c r="AK23">
        <v>0.94154131900000004</v>
      </c>
      <c r="AL23">
        <v>0.95723108300000004</v>
      </c>
      <c r="AM23">
        <v>0.97498658299999996</v>
      </c>
      <c r="AN23">
        <v>0.99412288699999996</v>
      </c>
      <c r="AO23">
        <v>1.018532397</v>
      </c>
      <c r="AP23">
        <v>1.047682966</v>
      </c>
      <c r="AQ23">
        <v>1.0763828280000001</v>
      </c>
      <c r="AR23">
        <v>1.106709779</v>
      </c>
      <c r="AS23">
        <v>1.1338711029999999</v>
      </c>
      <c r="AT23">
        <v>1.157810593</v>
      </c>
      <c r="AU23">
        <v>1.185900358</v>
      </c>
      <c r="AV23">
        <v>1.2116472789999999</v>
      </c>
      <c r="AW23">
        <v>1.237460907</v>
      </c>
      <c r="AX23">
        <v>1.265891828</v>
      </c>
      <c r="AY23">
        <v>1.295821828</v>
      </c>
      <c r="AZ23">
        <v>1.324013868</v>
      </c>
      <c r="BA23">
        <v>1.353352603</v>
      </c>
      <c r="BB23">
        <v>1.3859521619999999</v>
      </c>
      <c r="BC23">
        <v>1.421153348</v>
      </c>
      <c r="BD23">
        <v>1.461829348</v>
      </c>
      <c r="BE23">
        <v>1.491170828</v>
      </c>
      <c r="BF23">
        <v>1.513555475</v>
      </c>
      <c r="BG23">
        <v>1.542100456</v>
      </c>
      <c r="BH23">
        <v>1.566046593</v>
      </c>
      <c r="BI23">
        <v>1.591112152</v>
      </c>
      <c r="BJ23">
        <v>1.617569936</v>
      </c>
      <c r="BK23">
        <v>1.6425844169999999</v>
      </c>
      <c r="BL23">
        <v>1.6696879170000001</v>
      </c>
      <c r="BM23">
        <v>1.701431975</v>
      </c>
      <c r="BN23">
        <v>1.7391057889999999</v>
      </c>
      <c r="BO23">
        <v>1.772512289</v>
      </c>
      <c r="BP23">
        <v>1.8033567989999999</v>
      </c>
      <c r="BQ23">
        <v>1.8303457990000001</v>
      </c>
      <c r="BR23">
        <v>1.854218838</v>
      </c>
      <c r="BS23">
        <v>1.881407662</v>
      </c>
      <c r="BT23">
        <v>1.9095682110000001</v>
      </c>
      <c r="BU23">
        <v>1.933150672</v>
      </c>
      <c r="BV23">
        <v>1.9613407009999999</v>
      </c>
      <c r="BW23">
        <v>1.990694907</v>
      </c>
      <c r="BX23">
        <v>2.0211090249999999</v>
      </c>
      <c r="BY23">
        <v>2.050463025</v>
      </c>
      <c r="BZ23">
        <v>2.0797415250000002</v>
      </c>
      <c r="CA23">
        <v>2.1074194749999999</v>
      </c>
      <c r="CB23">
        <v>2.1333854749999999</v>
      </c>
      <c r="CC23">
        <v>2.1566600249999999</v>
      </c>
      <c r="CD23">
        <v>2.1807859070000002</v>
      </c>
      <c r="CE23">
        <v>2.2055204069999998</v>
      </c>
      <c r="CF23">
        <v>2.2308851129999998</v>
      </c>
      <c r="CG23">
        <v>2.2572006130000002</v>
      </c>
      <c r="CH23">
        <v>2.2860584359999998</v>
      </c>
      <c r="CI23">
        <v>2.3173724259999999</v>
      </c>
      <c r="CJ23">
        <v>2.3481568679999998</v>
      </c>
      <c r="CK23">
        <v>2.3765207300000002</v>
      </c>
      <c r="CL23">
        <v>2.403249819</v>
      </c>
      <c r="CM23">
        <v>2.429342025</v>
      </c>
      <c r="CN23">
        <v>2.4521615739999998</v>
      </c>
      <c r="CO23">
        <v>2.4777897790000001</v>
      </c>
      <c r="CP23">
        <v>2.503295407</v>
      </c>
      <c r="CQ23">
        <v>2.525995054</v>
      </c>
      <c r="CR23">
        <v>2.553575946</v>
      </c>
      <c r="CS23">
        <v>2.5823039460000001</v>
      </c>
      <c r="CT23">
        <v>2.6103455250000001</v>
      </c>
      <c r="CU23">
        <v>2.639784525</v>
      </c>
      <c r="CV23">
        <v>2.6694150250000002</v>
      </c>
      <c r="CW23">
        <v>2.699603926</v>
      </c>
      <c r="CX23">
        <v>2.7280119260000002</v>
      </c>
      <c r="CY23">
        <v>2.7554369259999998</v>
      </c>
      <c r="CZ23">
        <v>2.7828269259999998</v>
      </c>
      <c r="DA23">
        <v>2.8092864259999999</v>
      </c>
      <c r="DB23">
        <v>2.8357769259999999</v>
      </c>
      <c r="DC23">
        <v>2.863014926</v>
      </c>
      <c r="DD23">
        <v>2.8906839070000001</v>
      </c>
      <c r="DE23">
        <v>2.919839407</v>
      </c>
      <c r="DF23">
        <v>2.9505279259999999</v>
      </c>
      <c r="DG23">
        <v>2.9816449949999999</v>
      </c>
      <c r="DH23">
        <v>3.0131179069999998</v>
      </c>
      <c r="DI23">
        <v>3.042983907</v>
      </c>
      <c r="DJ23">
        <v>3.071183907</v>
      </c>
      <c r="DK23">
        <v>3.0976302699999998</v>
      </c>
      <c r="DL23">
        <v>3.1234452699999999</v>
      </c>
      <c r="DM23">
        <v>3.1497273579999998</v>
      </c>
      <c r="DN23">
        <v>3.1765902700000002</v>
      </c>
      <c r="DO23">
        <v>3.2043828969999999</v>
      </c>
      <c r="DP23">
        <v>3.234788123</v>
      </c>
    </row>
    <row r="24" spans="1:120" x14ac:dyDescent="0.25">
      <c r="A24" t="s">
        <v>129</v>
      </c>
      <c r="B24" t="s">
        <v>130</v>
      </c>
      <c r="C24" s="116" t="s">
        <v>91</v>
      </c>
      <c r="D24" s="116" t="s">
        <v>132</v>
      </c>
      <c r="E24" s="116">
        <v>17</v>
      </c>
      <c r="F24" s="116" t="s">
        <v>133</v>
      </c>
      <c r="G24" s="116" t="s">
        <v>134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402.57249919999998</v>
      </c>
      <c r="AK24">
        <v>405.26998980000002</v>
      </c>
      <c r="AL24">
        <v>408.04885589999998</v>
      </c>
      <c r="AM24">
        <v>410.90651109999999</v>
      </c>
      <c r="AN24">
        <v>413.85177859999999</v>
      </c>
      <c r="AO24">
        <v>416.87982749999998</v>
      </c>
      <c r="AP24">
        <v>419.95723040000001</v>
      </c>
      <c r="AQ24">
        <v>423.10688679999998</v>
      </c>
      <c r="AR24">
        <v>426.31912560000001</v>
      </c>
      <c r="AS24">
        <v>429.56407300000001</v>
      </c>
      <c r="AT24" s="116">
        <v>432.90993580000003</v>
      </c>
      <c r="AU24" s="116">
        <v>436.27405820000001</v>
      </c>
      <c r="AV24" s="116">
        <v>439.70913810000002</v>
      </c>
      <c r="AW24" s="116">
        <v>443.16459359999999</v>
      </c>
      <c r="AX24" s="116">
        <v>446.70063879999998</v>
      </c>
      <c r="AY24" s="116">
        <v>450.3130736</v>
      </c>
      <c r="AZ24" s="116">
        <v>453.92875909999998</v>
      </c>
      <c r="BA24" s="116">
        <v>457.62852900000001</v>
      </c>
      <c r="BB24">
        <v>461.37175689999998</v>
      </c>
      <c r="BC24">
        <v>465.14089860000001</v>
      </c>
      <c r="BD24">
        <v>468.95070329999999</v>
      </c>
      <c r="BE24">
        <v>472.82286049999999</v>
      </c>
      <c r="BF24">
        <v>476.75952999999998</v>
      </c>
      <c r="BG24">
        <v>480.63198119999998</v>
      </c>
      <c r="BH24">
        <v>484.63313959999999</v>
      </c>
      <c r="BI24">
        <v>488.69675230000001</v>
      </c>
      <c r="BJ24">
        <v>492.728658</v>
      </c>
      <c r="BK24">
        <v>496.77977099999998</v>
      </c>
      <c r="BL24">
        <v>500.94920020000001</v>
      </c>
      <c r="BM24">
        <v>505.09909549999998</v>
      </c>
      <c r="BN24">
        <v>509.34697519999997</v>
      </c>
      <c r="BO24">
        <v>513.63325329999998</v>
      </c>
      <c r="BP24">
        <v>517.96328979999998</v>
      </c>
      <c r="BQ24">
        <v>522.33462599999996</v>
      </c>
      <c r="BR24">
        <v>526.73833990000003</v>
      </c>
      <c r="BS24">
        <v>531.13834510000004</v>
      </c>
      <c r="BT24">
        <v>535.54121750000002</v>
      </c>
      <c r="BU24">
        <v>539.96463500000004</v>
      </c>
      <c r="BV24">
        <v>544.41594199999997</v>
      </c>
      <c r="BW24">
        <v>548.88595880000003</v>
      </c>
      <c r="BX24">
        <v>553.41144559999998</v>
      </c>
      <c r="BY24">
        <v>557.96727080000005</v>
      </c>
      <c r="BZ24">
        <v>562.59252819999995</v>
      </c>
      <c r="CA24">
        <v>567.29109200000005</v>
      </c>
      <c r="CB24">
        <v>572.01038659999995</v>
      </c>
      <c r="CC24">
        <v>576.73055439999996</v>
      </c>
      <c r="CD24">
        <v>581.52927820000002</v>
      </c>
      <c r="CE24">
        <v>586.35048970000003</v>
      </c>
      <c r="CF24">
        <v>591.10054530000002</v>
      </c>
      <c r="CG24">
        <v>595.89230069999996</v>
      </c>
      <c r="CH24">
        <v>600.77707580000003</v>
      </c>
      <c r="CI24">
        <v>605.7006963</v>
      </c>
      <c r="CJ24">
        <v>610.65035709999995</v>
      </c>
      <c r="CK24">
        <v>615.61799719999999</v>
      </c>
      <c r="CL24">
        <v>620.65891260000001</v>
      </c>
      <c r="CM24">
        <v>625.73683730000005</v>
      </c>
      <c r="CN24">
        <v>630.84936540000001</v>
      </c>
      <c r="CO24">
        <v>635.98376529999996</v>
      </c>
      <c r="CP24">
        <v>641.15880130000005</v>
      </c>
      <c r="CQ24">
        <v>646.39720680000005</v>
      </c>
      <c r="CR24">
        <v>651.61220630000003</v>
      </c>
      <c r="CS24">
        <v>656.84749769999996</v>
      </c>
      <c r="CT24">
        <v>662.12087299999996</v>
      </c>
      <c r="CU24">
        <v>667.46818459999997</v>
      </c>
      <c r="CV24">
        <v>672.88010240000006</v>
      </c>
      <c r="CW24">
        <v>678.31057759999999</v>
      </c>
      <c r="CX24">
        <v>683.79608910000002</v>
      </c>
      <c r="CY24">
        <v>689.33429439999998</v>
      </c>
      <c r="CZ24">
        <v>694.92157950000001</v>
      </c>
      <c r="DA24">
        <v>700.55890480000005</v>
      </c>
      <c r="DB24">
        <v>706.2332748</v>
      </c>
      <c r="DC24">
        <v>711.90421949999995</v>
      </c>
      <c r="DD24">
        <v>717.72185820000004</v>
      </c>
      <c r="DE24">
        <v>723.56565420000004</v>
      </c>
      <c r="DF24">
        <v>729.45455140000001</v>
      </c>
      <c r="DG24">
        <v>735.41639550000002</v>
      </c>
      <c r="DH24">
        <v>741.43878270000005</v>
      </c>
      <c r="DI24">
        <v>747.47754620000001</v>
      </c>
      <c r="DJ24">
        <v>753.5909666</v>
      </c>
      <c r="DK24">
        <v>759.8279397</v>
      </c>
      <c r="DL24">
        <v>766.14065049999999</v>
      </c>
      <c r="DM24">
        <v>772.49243490000003</v>
      </c>
      <c r="DN24">
        <v>778.87290150000001</v>
      </c>
      <c r="DO24">
        <v>785.31876620000003</v>
      </c>
      <c r="DP24">
        <v>791.86151219999999</v>
      </c>
    </row>
    <row r="25" spans="1:120" x14ac:dyDescent="0.25">
      <c r="A25" t="s">
        <v>129</v>
      </c>
      <c r="B25" t="s">
        <v>130</v>
      </c>
      <c r="C25" s="116" t="s">
        <v>91</v>
      </c>
      <c r="D25" s="116" t="s">
        <v>132</v>
      </c>
      <c r="E25" s="116">
        <v>17</v>
      </c>
      <c r="F25" s="116" t="s">
        <v>135</v>
      </c>
      <c r="G25" s="116" t="s">
        <v>136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1.0015203319999999</v>
      </c>
      <c r="AJ25">
        <v>1.0121058169999999</v>
      </c>
      <c r="AK25">
        <v>1.028821728</v>
      </c>
      <c r="AL25">
        <v>1.047466834</v>
      </c>
      <c r="AM25">
        <v>1.065796572</v>
      </c>
      <c r="AN25">
        <v>1.0891289479999999</v>
      </c>
      <c r="AO25">
        <v>1.1188307479999999</v>
      </c>
      <c r="AP25">
        <v>1.152693323</v>
      </c>
      <c r="AQ25">
        <v>1.1864386769999999</v>
      </c>
      <c r="AR25">
        <v>1.216521577</v>
      </c>
      <c r="AS25">
        <v>1.249789297</v>
      </c>
      <c r="AT25" s="116">
        <v>1.2783284479999999</v>
      </c>
      <c r="AU25" s="116">
        <v>1.31076736</v>
      </c>
      <c r="AV25" s="116">
        <v>1.343293426</v>
      </c>
      <c r="AW25">
        <v>1.3717105810000001</v>
      </c>
      <c r="AX25">
        <v>1.4008826400000001</v>
      </c>
      <c r="AY25" s="116">
        <v>1.4322536850000001</v>
      </c>
      <c r="AZ25" s="116">
        <v>1.460325632</v>
      </c>
      <c r="BA25" s="116">
        <v>1.490867328</v>
      </c>
      <c r="BB25">
        <v>1.5257918150000001</v>
      </c>
      <c r="BC25">
        <v>1.5631383089999999</v>
      </c>
      <c r="BD25">
        <v>1.601206905</v>
      </c>
      <c r="BE25">
        <v>1.6358539400000001</v>
      </c>
      <c r="BF25">
        <v>1.6704359129999999</v>
      </c>
      <c r="BG25">
        <v>1.700817421</v>
      </c>
      <c r="BH25">
        <v>1.7364935539999999</v>
      </c>
      <c r="BI25">
        <v>1.768710856</v>
      </c>
      <c r="BJ25">
        <v>1.799411085</v>
      </c>
      <c r="BK25">
        <v>1.8308618400000001</v>
      </c>
      <c r="BL25">
        <v>1.8673405279999999</v>
      </c>
      <c r="BM25">
        <v>1.9057782169999999</v>
      </c>
      <c r="BN25">
        <v>1.9431566170000001</v>
      </c>
      <c r="BO25">
        <v>1.984036226</v>
      </c>
      <c r="BP25">
        <v>2.020507689</v>
      </c>
      <c r="BQ25">
        <v>2.054773489</v>
      </c>
      <c r="BR25">
        <v>2.0843246889999998</v>
      </c>
      <c r="BS25">
        <v>2.1129584889999999</v>
      </c>
      <c r="BT25">
        <v>2.1398157740000001</v>
      </c>
      <c r="BU25">
        <v>2.1659422259999999</v>
      </c>
      <c r="BV25">
        <v>2.195260926</v>
      </c>
      <c r="BW25">
        <v>2.2298636620000001</v>
      </c>
      <c r="BX25">
        <v>2.2633893600000001</v>
      </c>
      <c r="BY25">
        <v>2.2955673769999998</v>
      </c>
      <c r="BZ25">
        <v>2.3279694260000001</v>
      </c>
      <c r="CA25">
        <v>2.3603155600000001</v>
      </c>
      <c r="CB25">
        <v>2.3896077600000001</v>
      </c>
      <c r="CC25">
        <v>2.4150424990000001</v>
      </c>
      <c r="CD25">
        <v>2.4435566259999999</v>
      </c>
      <c r="CE25">
        <v>2.4709789259999999</v>
      </c>
      <c r="CF25">
        <v>2.49944495</v>
      </c>
      <c r="CG25">
        <v>2.5296082169999998</v>
      </c>
      <c r="CH25">
        <v>2.5649059049999998</v>
      </c>
      <c r="CI25">
        <v>2.5970078829999999</v>
      </c>
      <c r="CJ25">
        <v>2.6312643169999999</v>
      </c>
      <c r="CK25">
        <v>2.6639977749999999</v>
      </c>
      <c r="CL25">
        <v>2.6943040260000002</v>
      </c>
      <c r="CM25">
        <v>2.7221803260000002</v>
      </c>
      <c r="CN25">
        <v>2.7500585499999999</v>
      </c>
      <c r="CO25">
        <v>2.7788483749999999</v>
      </c>
      <c r="CP25">
        <v>2.8073183749999999</v>
      </c>
      <c r="CQ25">
        <v>2.8362560750000001</v>
      </c>
      <c r="CR25">
        <v>2.8655337090000002</v>
      </c>
      <c r="CS25">
        <v>2.896017144</v>
      </c>
      <c r="CT25">
        <v>2.9277247439999998</v>
      </c>
      <c r="CU25">
        <v>2.9613037439999998</v>
      </c>
      <c r="CV25">
        <v>2.9948528259999998</v>
      </c>
      <c r="CW25">
        <v>3.0278740439999998</v>
      </c>
      <c r="CX25">
        <v>3.0592971439999999</v>
      </c>
      <c r="CY25">
        <v>3.088526044</v>
      </c>
      <c r="CZ25">
        <v>3.11803885</v>
      </c>
      <c r="DA25">
        <v>3.1461816499999999</v>
      </c>
      <c r="DB25">
        <v>3.1740968500000002</v>
      </c>
      <c r="DC25">
        <v>3.2032579170000002</v>
      </c>
      <c r="DD25">
        <v>3.2311003230000002</v>
      </c>
      <c r="DE25">
        <v>3.2601219229999998</v>
      </c>
      <c r="DF25">
        <v>3.2960699870000001</v>
      </c>
      <c r="DG25">
        <v>3.3319116640000002</v>
      </c>
      <c r="DH25">
        <v>3.3701129769999998</v>
      </c>
      <c r="DI25">
        <v>3.4032691769999999</v>
      </c>
      <c r="DJ25">
        <v>3.4333091599999999</v>
      </c>
      <c r="DK25">
        <v>3.4642414600000002</v>
      </c>
      <c r="DL25">
        <v>3.4941835600000002</v>
      </c>
      <c r="DM25">
        <v>3.5229493500000002</v>
      </c>
      <c r="DN25">
        <v>3.5490149400000002</v>
      </c>
      <c r="DO25">
        <v>3.5773282399999999</v>
      </c>
      <c r="DP25">
        <v>3.6100362069999998</v>
      </c>
    </row>
    <row r="26" spans="1:120" x14ac:dyDescent="0.25">
      <c r="A26" t="s">
        <v>129</v>
      </c>
      <c r="B26" t="s">
        <v>130</v>
      </c>
      <c r="C26" s="116" t="s">
        <v>91</v>
      </c>
      <c r="D26" s="116" t="s">
        <v>132</v>
      </c>
      <c r="E26" s="116">
        <v>50</v>
      </c>
      <c r="F26" s="116" t="s">
        <v>133</v>
      </c>
      <c r="G26" s="116" t="s">
        <v>134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402.72071999999997</v>
      </c>
      <c r="AK26">
        <v>405.54852</v>
      </c>
      <c r="AL26">
        <v>408.46171500000003</v>
      </c>
      <c r="AM26">
        <v>411.451235</v>
      </c>
      <c r="AN26">
        <v>414.52581500000002</v>
      </c>
      <c r="AO26">
        <v>417.68987499999997</v>
      </c>
      <c r="AP26">
        <v>420.93246499999998</v>
      </c>
      <c r="AQ26">
        <v>424.21940000000001</v>
      </c>
      <c r="AR26">
        <v>427.58485000000002</v>
      </c>
      <c r="AS26">
        <v>431.05778500000002</v>
      </c>
      <c r="AT26">
        <v>434.55179500000003</v>
      </c>
      <c r="AU26">
        <v>438.08300000000003</v>
      </c>
      <c r="AV26">
        <v>441.70215000000002</v>
      </c>
      <c r="AW26">
        <v>445.408075</v>
      </c>
      <c r="AX26">
        <v>449.15976999999998</v>
      </c>
      <c r="AY26">
        <v>453.01079499999997</v>
      </c>
      <c r="AZ26">
        <v>456.86759000000001</v>
      </c>
      <c r="BA26">
        <v>460.87923499999999</v>
      </c>
      <c r="BB26">
        <v>464.89184</v>
      </c>
      <c r="BC26">
        <v>468.95056499999998</v>
      </c>
      <c r="BD26">
        <v>473.07553999999999</v>
      </c>
      <c r="BE26">
        <v>477.22570000000002</v>
      </c>
      <c r="BF26">
        <v>481.50328999999999</v>
      </c>
      <c r="BG26">
        <v>485.80605000000003</v>
      </c>
      <c r="BH26">
        <v>490.18499000000003</v>
      </c>
      <c r="BI26">
        <v>494.71228000000002</v>
      </c>
      <c r="BJ26">
        <v>499.20427999999998</v>
      </c>
      <c r="BK26">
        <v>503.78567500000003</v>
      </c>
      <c r="BL26">
        <v>508.320695</v>
      </c>
      <c r="BM26">
        <v>512.92259000000001</v>
      </c>
      <c r="BN26">
        <v>517.595145</v>
      </c>
      <c r="BO26">
        <v>522.26063499999998</v>
      </c>
      <c r="BP26">
        <v>527.024855</v>
      </c>
      <c r="BQ26">
        <v>531.83776499999999</v>
      </c>
      <c r="BR26">
        <v>536.73165500000005</v>
      </c>
      <c r="BS26">
        <v>541.77003999999999</v>
      </c>
      <c r="BT26">
        <v>546.77184499999998</v>
      </c>
      <c r="BU26">
        <v>551.76315999999997</v>
      </c>
      <c r="BV26">
        <v>556.87386000000004</v>
      </c>
      <c r="BW26">
        <v>561.976945</v>
      </c>
      <c r="BX26">
        <v>567.05930000000001</v>
      </c>
      <c r="BY26">
        <v>572.15405499999997</v>
      </c>
      <c r="BZ26">
        <v>577.36436500000002</v>
      </c>
      <c r="CA26">
        <v>582.51361499999996</v>
      </c>
      <c r="CB26">
        <v>587.73951</v>
      </c>
      <c r="CC26">
        <v>593.07544499999995</v>
      </c>
      <c r="CD26">
        <v>598.45645500000001</v>
      </c>
      <c r="CE26">
        <v>603.90127500000006</v>
      </c>
      <c r="CF26">
        <v>609.37233500000002</v>
      </c>
      <c r="CG26">
        <v>614.86391500000002</v>
      </c>
      <c r="CH26">
        <v>620.50586999999996</v>
      </c>
      <c r="CI26">
        <v>626.10721000000001</v>
      </c>
      <c r="CJ26">
        <v>631.77454</v>
      </c>
      <c r="CK26">
        <v>637.36014499999999</v>
      </c>
      <c r="CL26">
        <v>643.06316000000004</v>
      </c>
      <c r="CM26">
        <v>648.71801500000004</v>
      </c>
      <c r="CN26">
        <v>654.57677999999999</v>
      </c>
      <c r="CO26">
        <v>660.43277499999999</v>
      </c>
      <c r="CP26">
        <v>666.31658500000003</v>
      </c>
      <c r="CQ26">
        <v>672.21783500000004</v>
      </c>
      <c r="CR26">
        <v>678.28400499999998</v>
      </c>
      <c r="CS26">
        <v>684.25931500000002</v>
      </c>
      <c r="CT26">
        <v>690.22947999999997</v>
      </c>
      <c r="CU26">
        <v>696.31832999999995</v>
      </c>
      <c r="CV26">
        <v>702.45151999999996</v>
      </c>
      <c r="CW26">
        <v>708.65019500000005</v>
      </c>
      <c r="CX26">
        <v>714.79273999999998</v>
      </c>
      <c r="CY26">
        <v>721.06399999999996</v>
      </c>
      <c r="CZ26">
        <v>727.474875</v>
      </c>
      <c r="DA26">
        <v>733.77250500000002</v>
      </c>
      <c r="DB26">
        <v>740.40462500000001</v>
      </c>
      <c r="DC26">
        <v>747.23802000000001</v>
      </c>
      <c r="DD26">
        <v>753.91430000000003</v>
      </c>
      <c r="DE26">
        <v>760.65132000000006</v>
      </c>
      <c r="DF26">
        <v>767.45061499999997</v>
      </c>
      <c r="DG26">
        <v>774.23776999999995</v>
      </c>
      <c r="DH26">
        <v>781.07085500000005</v>
      </c>
      <c r="DI26">
        <v>787.98108999999999</v>
      </c>
      <c r="DJ26">
        <v>794.81524000000002</v>
      </c>
      <c r="DK26">
        <v>801.75819000000001</v>
      </c>
      <c r="DL26">
        <v>808.76077499999997</v>
      </c>
      <c r="DM26">
        <v>815.987255</v>
      </c>
      <c r="DN26">
        <v>823.39787000000001</v>
      </c>
      <c r="DO26">
        <v>830.80471499999999</v>
      </c>
      <c r="DP26">
        <v>838.27393500000005</v>
      </c>
    </row>
    <row r="27" spans="1:120" x14ac:dyDescent="0.25">
      <c r="A27" t="s">
        <v>129</v>
      </c>
      <c r="B27" t="s">
        <v>130</v>
      </c>
      <c r="C27" s="116" t="s">
        <v>91</v>
      </c>
      <c r="D27" s="116" t="s">
        <v>132</v>
      </c>
      <c r="E27" s="116">
        <v>50</v>
      </c>
      <c r="F27" s="116" t="s">
        <v>135</v>
      </c>
      <c r="G27" s="116" t="s">
        <v>136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1.1153566130000001</v>
      </c>
      <c r="AJ27">
        <v>1.1305858280000001</v>
      </c>
      <c r="AK27">
        <v>1.1499395539999999</v>
      </c>
      <c r="AL27">
        <v>1.169091417</v>
      </c>
      <c r="AM27">
        <v>1.19150475</v>
      </c>
      <c r="AN27">
        <v>1.2183734749999999</v>
      </c>
      <c r="AO27">
        <v>1.2531030830000001</v>
      </c>
      <c r="AP27">
        <v>1.292293181</v>
      </c>
      <c r="AQ27">
        <v>1.336305828</v>
      </c>
      <c r="AR27">
        <v>1.3750415149999999</v>
      </c>
      <c r="AS27" s="116">
        <v>1.410985436</v>
      </c>
      <c r="AT27">
        <v>1.446327887</v>
      </c>
      <c r="AU27">
        <v>1.4810961229999999</v>
      </c>
      <c r="AV27">
        <v>1.5188945540000001</v>
      </c>
      <c r="AW27">
        <v>1.555832103</v>
      </c>
      <c r="AX27" s="116">
        <v>1.5939898480000001</v>
      </c>
      <c r="AY27">
        <v>1.6300399459999999</v>
      </c>
      <c r="AZ27">
        <v>1.6672460250000001</v>
      </c>
      <c r="BA27">
        <v>1.7121531809999999</v>
      </c>
      <c r="BB27">
        <v>1.758103475</v>
      </c>
      <c r="BC27">
        <v>1.8032249460000001</v>
      </c>
      <c r="BD27">
        <v>1.8466396519999999</v>
      </c>
      <c r="BE27">
        <v>1.8886824950000001</v>
      </c>
      <c r="BF27">
        <v>1.9319896519999999</v>
      </c>
      <c r="BG27">
        <v>1.971386809</v>
      </c>
      <c r="BH27">
        <v>2.0079112210000001</v>
      </c>
      <c r="BI27">
        <v>2.0456850439999998</v>
      </c>
      <c r="BJ27">
        <v>2.0834424949999999</v>
      </c>
      <c r="BK27">
        <v>2.124307495</v>
      </c>
      <c r="BL27">
        <v>2.165504946</v>
      </c>
      <c r="BM27">
        <v>2.2076430829999998</v>
      </c>
      <c r="BN27">
        <v>2.2488530830000002</v>
      </c>
      <c r="BO27">
        <v>2.2904280830000001</v>
      </c>
      <c r="BP27">
        <v>2.3343812210000001</v>
      </c>
      <c r="BQ27">
        <v>2.3758023970000002</v>
      </c>
      <c r="BR27">
        <v>2.4135744560000001</v>
      </c>
      <c r="BS27">
        <v>2.4486694560000002</v>
      </c>
      <c r="BT27">
        <v>2.482777397</v>
      </c>
      <c r="BU27">
        <v>2.5160628869999999</v>
      </c>
      <c r="BV27">
        <v>2.552949162</v>
      </c>
      <c r="BW27">
        <v>2.5929235739999998</v>
      </c>
      <c r="BX27">
        <v>2.6348724950000002</v>
      </c>
      <c r="BY27">
        <v>2.6756072990000002</v>
      </c>
      <c r="BZ27">
        <v>2.7148273970000001</v>
      </c>
      <c r="CA27">
        <v>2.7532711230000002</v>
      </c>
      <c r="CB27">
        <v>2.7882206319999998</v>
      </c>
      <c r="CC27">
        <v>2.8208621030000001</v>
      </c>
      <c r="CD27">
        <v>2.855293181</v>
      </c>
      <c r="CE27">
        <v>2.891661123</v>
      </c>
      <c r="CF27">
        <v>2.9291981809999998</v>
      </c>
      <c r="CG27">
        <v>2.9649370049999999</v>
      </c>
      <c r="CH27">
        <v>3.0011634749999998</v>
      </c>
      <c r="CI27">
        <v>3.042918475</v>
      </c>
      <c r="CJ27">
        <v>3.0826853380000001</v>
      </c>
      <c r="CK27">
        <v>3.1199353379999999</v>
      </c>
      <c r="CL27">
        <v>3.1569642600000001</v>
      </c>
      <c r="CM27">
        <v>3.1949855340000002</v>
      </c>
      <c r="CN27">
        <v>3.2360766129999998</v>
      </c>
      <c r="CO27">
        <v>3.2681373969999998</v>
      </c>
      <c r="CP27">
        <v>3.3042238679999998</v>
      </c>
      <c r="CQ27">
        <v>3.3407011230000001</v>
      </c>
      <c r="CR27">
        <v>3.3795411230000001</v>
      </c>
      <c r="CS27">
        <v>3.418835632</v>
      </c>
      <c r="CT27">
        <v>3.4599056319999999</v>
      </c>
      <c r="CU27">
        <v>3.5023056320000001</v>
      </c>
      <c r="CV27">
        <v>3.545030632</v>
      </c>
      <c r="CW27">
        <v>3.5856389659999999</v>
      </c>
      <c r="CX27">
        <v>3.6246439659999998</v>
      </c>
      <c r="CY27">
        <v>3.6620089660000001</v>
      </c>
      <c r="CZ27">
        <v>3.6988839659999999</v>
      </c>
      <c r="DA27">
        <v>3.7344039659999999</v>
      </c>
      <c r="DB27">
        <v>3.7696189659999999</v>
      </c>
      <c r="DC27">
        <v>3.8072780829999999</v>
      </c>
      <c r="DD27">
        <v>3.847628083</v>
      </c>
      <c r="DE27">
        <v>3.888543377</v>
      </c>
      <c r="DF27">
        <v>3.9345925930000001</v>
      </c>
      <c r="DG27">
        <v>3.9822173969999999</v>
      </c>
      <c r="DH27">
        <v>4.0297899460000002</v>
      </c>
      <c r="DI27">
        <v>4.0704814169999999</v>
      </c>
      <c r="DJ27">
        <v>4.1073914169999997</v>
      </c>
      <c r="DK27">
        <v>4.1429507299999999</v>
      </c>
      <c r="DL27">
        <v>4.1810607299999996</v>
      </c>
      <c r="DM27">
        <v>4.2188430830000003</v>
      </c>
      <c r="DN27">
        <v>4.2570080829999997</v>
      </c>
      <c r="DO27">
        <v>4.2963248480000003</v>
      </c>
      <c r="DP27">
        <v>4.3393748480000003</v>
      </c>
    </row>
    <row r="28" spans="1:120" x14ac:dyDescent="0.25">
      <c r="A28" t="s">
        <v>129</v>
      </c>
      <c r="B28" t="s">
        <v>130</v>
      </c>
      <c r="C28" s="116" t="s">
        <v>91</v>
      </c>
      <c r="D28" s="116" t="s">
        <v>132</v>
      </c>
      <c r="E28" s="116">
        <v>83</v>
      </c>
      <c r="F28" s="116" t="s">
        <v>133</v>
      </c>
      <c r="G28" s="116" t="s">
        <v>134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402.92042500000002</v>
      </c>
      <c r="AK28">
        <v>405.94771279999998</v>
      </c>
      <c r="AL28">
        <v>409.06795890000001</v>
      </c>
      <c r="AM28">
        <v>412.27545099999998</v>
      </c>
      <c r="AN28">
        <v>415.5612868</v>
      </c>
      <c r="AO28">
        <v>418.92499770000001</v>
      </c>
      <c r="AP28">
        <v>422.35510119999998</v>
      </c>
      <c r="AQ28">
        <v>425.83912149999998</v>
      </c>
      <c r="AR28">
        <v>429.41477680000003</v>
      </c>
      <c r="AS28">
        <v>433.03629369999999</v>
      </c>
      <c r="AT28">
        <v>436.77940489999997</v>
      </c>
      <c r="AU28">
        <v>440.57934330000001</v>
      </c>
      <c r="AV28">
        <v>444.44790339999997</v>
      </c>
      <c r="AW28">
        <v>448.39404910000002</v>
      </c>
      <c r="AX28">
        <v>452.4343624</v>
      </c>
      <c r="AY28">
        <v>456.52789030000002</v>
      </c>
      <c r="AZ28">
        <v>460.70847079999999</v>
      </c>
      <c r="BA28">
        <v>464.98703119999999</v>
      </c>
      <c r="BB28">
        <v>469.2546208</v>
      </c>
      <c r="BC28">
        <v>473.61168529999998</v>
      </c>
      <c r="BD28">
        <v>478.01820270000002</v>
      </c>
      <c r="BE28">
        <v>482.54947069999997</v>
      </c>
      <c r="BF28">
        <v>487.25705010000001</v>
      </c>
      <c r="BG28">
        <v>491.85616329999999</v>
      </c>
      <c r="BH28">
        <v>496.64296899999999</v>
      </c>
      <c r="BI28">
        <v>501.63774749999999</v>
      </c>
      <c r="BJ28">
        <v>506.59231360000001</v>
      </c>
      <c r="BK28">
        <v>511.46350219999999</v>
      </c>
      <c r="BL28">
        <v>516.33264559999998</v>
      </c>
      <c r="BM28">
        <v>521.43448880000005</v>
      </c>
      <c r="BN28">
        <v>526.58915190000005</v>
      </c>
      <c r="BO28">
        <v>531.82691790000001</v>
      </c>
      <c r="BP28">
        <v>537.13022190000004</v>
      </c>
      <c r="BQ28">
        <v>542.54128290000006</v>
      </c>
      <c r="BR28">
        <v>547.96331180000004</v>
      </c>
      <c r="BS28">
        <v>553.51966830000003</v>
      </c>
      <c r="BT28">
        <v>559.02054450000003</v>
      </c>
      <c r="BU28">
        <v>564.58659839999996</v>
      </c>
      <c r="BV28">
        <v>570.18976450000002</v>
      </c>
      <c r="BW28">
        <v>575.82618749999995</v>
      </c>
      <c r="BX28">
        <v>581.54511419999994</v>
      </c>
      <c r="BY28">
        <v>587.34180949999995</v>
      </c>
      <c r="BZ28">
        <v>593.10128629999997</v>
      </c>
      <c r="CA28">
        <v>598.88997449999999</v>
      </c>
      <c r="CB28">
        <v>604.75078540000004</v>
      </c>
      <c r="CC28">
        <v>610.66109570000003</v>
      </c>
      <c r="CD28">
        <v>616.63313389999996</v>
      </c>
      <c r="CE28">
        <v>622.64622670000006</v>
      </c>
      <c r="CF28">
        <v>628.69902609999997</v>
      </c>
      <c r="CG28">
        <v>634.82197559999997</v>
      </c>
      <c r="CH28">
        <v>641.03364920000001</v>
      </c>
      <c r="CI28">
        <v>647.3422243</v>
      </c>
      <c r="CJ28">
        <v>653.71373319999998</v>
      </c>
      <c r="CK28">
        <v>660.22692040000004</v>
      </c>
      <c r="CL28">
        <v>666.62991780000004</v>
      </c>
      <c r="CM28">
        <v>673.15235199999995</v>
      </c>
      <c r="CN28">
        <v>679.67927769999994</v>
      </c>
      <c r="CO28">
        <v>686.05193799999995</v>
      </c>
      <c r="CP28">
        <v>692.67060709999998</v>
      </c>
      <c r="CQ28">
        <v>699.39022469999998</v>
      </c>
      <c r="CR28">
        <v>706.23720790000004</v>
      </c>
      <c r="CS28">
        <v>712.82841770000005</v>
      </c>
      <c r="CT28">
        <v>719.37890500000003</v>
      </c>
      <c r="CU28">
        <v>726.24342490000004</v>
      </c>
      <c r="CV28">
        <v>733.16097209999998</v>
      </c>
      <c r="CW28">
        <v>740.16277969999999</v>
      </c>
      <c r="CX28">
        <v>747.29511579999996</v>
      </c>
      <c r="CY28">
        <v>754.48986409999998</v>
      </c>
      <c r="CZ28">
        <v>761.79059689999997</v>
      </c>
      <c r="DA28">
        <v>769.08169820000001</v>
      </c>
      <c r="DB28">
        <v>776.5169032</v>
      </c>
      <c r="DC28">
        <v>783.97554690000004</v>
      </c>
      <c r="DD28">
        <v>791.41447530000005</v>
      </c>
      <c r="DE28">
        <v>799.07804720000001</v>
      </c>
      <c r="DF28">
        <v>806.5413436</v>
      </c>
      <c r="DG28">
        <v>814.14865069999996</v>
      </c>
      <c r="DH28">
        <v>822.13987789999999</v>
      </c>
      <c r="DI28">
        <v>829.95809640000004</v>
      </c>
      <c r="DJ28">
        <v>837.92874489999997</v>
      </c>
      <c r="DK28">
        <v>845.88847060000001</v>
      </c>
      <c r="DL28">
        <v>853.78722889999995</v>
      </c>
      <c r="DM28">
        <v>862.01259400000004</v>
      </c>
      <c r="DN28">
        <v>870.19867109999996</v>
      </c>
      <c r="DO28">
        <v>878.06757089999996</v>
      </c>
      <c r="DP28">
        <v>886.16053079999995</v>
      </c>
    </row>
    <row r="29" spans="1:120" x14ac:dyDescent="0.25">
      <c r="A29" t="s">
        <v>129</v>
      </c>
      <c r="B29" t="s">
        <v>130</v>
      </c>
      <c r="C29" s="116" t="s">
        <v>91</v>
      </c>
      <c r="D29" s="116" t="s">
        <v>132</v>
      </c>
      <c r="E29" s="116">
        <v>83</v>
      </c>
      <c r="F29" s="116" t="s">
        <v>135</v>
      </c>
      <c r="G29" s="116" t="s">
        <v>136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1.2161785190000001</v>
      </c>
      <c r="AJ29">
        <v>1.23658695</v>
      </c>
      <c r="AK29">
        <v>1.2587825070000001</v>
      </c>
      <c r="AL29">
        <v>1.284802083</v>
      </c>
      <c r="AM29">
        <v>1.3104036720000001</v>
      </c>
      <c r="AN29">
        <v>1.339886213</v>
      </c>
      <c r="AO29">
        <v>1.381743838</v>
      </c>
      <c r="AP29">
        <v>1.429235756</v>
      </c>
      <c r="AQ29">
        <v>1.4798457300000001</v>
      </c>
      <c r="AR29">
        <v>1.52989123</v>
      </c>
      <c r="AS29">
        <v>1.574395123</v>
      </c>
      <c r="AT29">
        <v>1.6188789889999999</v>
      </c>
      <c r="AU29">
        <v>1.6572396739999999</v>
      </c>
      <c r="AV29">
        <v>1.700258107</v>
      </c>
      <c r="AW29">
        <v>1.744733611</v>
      </c>
      <c r="AX29">
        <v>1.788799987</v>
      </c>
      <c r="AY29">
        <v>1.8404308620000001</v>
      </c>
      <c r="AZ29">
        <v>1.8874672619999999</v>
      </c>
      <c r="BA29">
        <v>1.9374152499999999</v>
      </c>
      <c r="BB29">
        <v>1.988293321</v>
      </c>
      <c r="BC29">
        <v>2.0394934500000002</v>
      </c>
      <c r="BD29">
        <v>2.0981671049999999</v>
      </c>
      <c r="BE29">
        <v>2.149502348</v>
      </c>
      <c r="BF29">
        <v>2.2068678130000001</v>
      </c>
      <c r="BG29">
        <v>2.258666683</v>
      </c>
      <c r="BH29">
        <v>2.3082457970000001</v>
      </c>
      <c r="BI29">
        <v>2.3540419579999998</v>
      </c>
      <c r="BJ29">
        <v>2.4003223970000001</v>
      </c>
      <c r="BK29">
        <v>2.4524660850000002</v>
      </c>
      <c r="BL29">
        <v>2.5059467089999998</v>
      </c>
      <c r="BM29">
        <v>2.5592497459999999</v>
      </c>
      <c r="BN29">
        <v>2.6183576660000001</v>
      </c>
      <c r="BO29">
        <v>2.676475623</v>
      </c>
      <c r="BP29">
        <v>2.7311076359999999</v>
      </c>
      <c r="BQ29">
        <v>2.7769212699999999</v>
      </c>
      <c r="BR29">
        <v>2.8192108230000001</v>
      </c>
      <c r="BS29">
        <v>2.8602319230000002</v>
      </c>
      <c r="BT29">
        <v>2.901053375</v>
      </c>
      <c r="BU29">
        <v>2.9462780749999999</v>
      </c>
      <c r="BV29">
        <v>2.9929813420000002</v>
      </c>
      <c r="BW29">
        <v>3.040225972</v>
      </c>
      <c r="BX29">
        <v>3.0906873720000001</v>
      </c>
      <c r="BY29">
        <v>3.1412588719999999</v>
      </c>
      <c r="BZ29">
        <v>3.19059195</v>
      </c>
      <c r="CA29">
        <v>3.241582309</v>
      </c>
      <c r="CB29">
        <v>3.2922976049999999</v>
      </c>
      <c r="CC29">
        <v>3.334701742</v>
      </c>
      <c r="CD29">
        <v>3.3788913420000002</v>
      </c>
      <c r="CE29">
        <v>3.4223740419999999</v>
      </c>
      <c r="CF29">
        <v>3.4691003089999999</v>
      </c>
      <c r="CG29">
        <v>3.5151192089999999</v>
      </c>
      <c r="CH29">
        <v>3.5623357420000001</v>
      </c>
      <c r="CI29">
        <v>3.615018407</v>
      </c>
      <c r="CJ29">
        <v>3.668350185</v>
      </c>
      <c r="CK29">
        <v>3.7212498850000002</v>
      </c>
      <c r="CL29">
        <v>3.7677971029999999</v>
      </c>
      <c r="CM29">
        <v>3.8081608029999998</v>
      </c>
      <c r="CN29">
        <v>3.8478592030000001</v>
      </c>
      <c r="CO29">
        <v>3.8908605089999999</v>
      </c>
      <c r="CP29">
        <v>3.9347093750000002</v>
      </c>
      <c r="CQ29">
        <v>3.9801238909999999</v>
      </c>
      <c r="CR29">
        <v>4.0263169640000003</v>
      </c>
      <c r="CS29">
        <v>4.0682718830000004</v>
      </c>
      <c r="CT29">
        <v>4.1168299419999999</v>
      </c>
      <c r="CU29">
        <v>4.1676492420000004</v>
      </c>
      <c r="CV29">
        <v>4.2180104480000002</v>
      </c>
      <c r="CW29">
        <v>4.2705874479999997</v>
      </c>
      <c r="CX29">
        <v>4.3215921479999997</v>
      </c>
      <c r="CY29">
        <v>4.37270995</v>
      </c>
      <c r="CZ29">
        <v>4.424591962</v>
      </c>
      <c r="DA29">
        <v>4.4794781620000004</v>
      </c>
      <c r="DB29">
        <v>4.5253128419999999</v>
      </c>
      <c r="DC29">
        <v>4.5698426169999999</v>
      </c>
      <c r="DD29">
        <v>4.6180647280000002</v>
      </c>
      <c r="DE29">
        <v>4.6645580170000001</v>
      </c>
      <c r="DF29">
        <v>4.7175526169999999</v>
      </c>
      <c r="DG29">
        <v>4.7718907829999999</v>
      </c>
      <c r="DH29">
        <v>4.8276182829999996</v>
      </c>
      <c r="DI29">
        <v>4.8793774829999998</v>
      </c>
      <c r="DJ29">
        <v>4.9257379830000003</v>
      </c>
      <c r="DK29">
        <v>4.97503195</v>
      </c>
      <c r="DL29">
        <v>5.0184947830000004</v>
      </c>
      <c r="DM29">
        <v>5.0616971829999997</v>
      </c>
      <c r="DN29">
        <v>5.1057203830000004</v>
      </c>
      <c r="DO29">
        <v>5.1520740829999996</v>
      </c>
      <c r="DP29">
        <v>5.2020209829999997</v>
      </c>
    </row>
    <row r="30" spans="1:120" x14ac:dyDescent="0.25">
      <c r="A30" t="s">
        <v>129</v>
      </c>
      <c r="B30" t="s">
        <v>130</v>
      </c>
      <c r="C30" s="116" t="s">
        <v>91</v>
      </c>
      <c r="D30" s="116" t="s">
        <v>132</v>
      </c>
      <c r="E30" s="116">
        <v>95</v>
      </c>
      <c r="F30" s="116" t="s">
        <v>133</v>
      </c>
      <c r="G30" s="116" t="s">
        <v>134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403.07559099999997</v>
      </c>
      <c r="AK30">
        <v>406.23773399999999</v>
      </c>
      <c r="AL30">
        <v>409.47539949999998</v>
      </c>
      <c r="AM30">
        <v>412.77100000000002</v>
      </c>
      <c r="AN30">
        <v>416.16337449999997</v>
      </c>
      <c r="AO30">
        <v>419.67321049999998</v>
      </c>
      <c r="AP30">
        <v>423.24290999999999</v>
      </c>
      <c r="AQ30">
        <v>426.86756550000001</v>
      </c>
      <c r="AR30">
        <v>430.62819300000001</v>
      </c>
      <c r="AS30">
        <v>434.48091799999997</v>
      </c>
      <c r="AT30" s="116">
        <v>438.41414150000003</v>
      </c>
      <c r="AU30" s="116">
        <v>442.4001705</v>
      </c>
      <c r="AV30" s="116">
        <v>446.50100650000002</v>
      </c>
      <c r="AW30" s="116">
        <v>450.67389250000002</v>
      </c>
      <c r="AX30" s="116">
        <v>454.97400549999998</v>
      </c>
      <c r="AY30" s="116">
        <v>459.34990749999997</v>
      </c>
      <c r="AZ30" s="116">
        <v>463.71693049999999</v>
      </c>
      <c r="BA30">
        <v>468.2572935</v>
      </c>
      <c r="BB30">
        <v>472.827113</v>
      </c>
      <c r="BC30">
        <v>477.30291449999999</v>
      </c>
      <c r="BD30">
        <v>481.930881</v>
      </c>
      <c r="BE30">
        <v>486.92704600000002</v>
      </c>
      <c r="BF30">
        <v>491.867121</v>
      </c>
      <c r="BG30">
        <v>496.79765700000002</v>
      </c>
      <c r="BH30">
        <v>501.86196649999999</v>
      </c>
      <c r="BI30">
        <v>507.16405500000002</v>
      </c>
      <c r="BJ30">
        <v>512.34137150000004</v>
      </c>
      <c r="BK30">
        <v>517.60846500000002</v>
      </c>
      <c r="BL30">
        <v>523.21408050000002</v>
      </c>
      <c r="BM30">
        <v>528.58428749999996</v>
      </c>
      <c r="BN30">
        <v>534.18581900000004</v>
      </c>
      <c r="BO30">
        <v>539.92534450000005</v>
      </c>
      <c r="BP30">
        <v>545.35934050000003</v>
      </c>
      <c r="BQ30">
        <v>551.05673100000001</v>
      </c>
      <c r="BR30">
        <v>557.09016399999996</v>
      </c>
      <c r="BS30">
        <v>563.1028245</v>
      </c>
      <c r="BT30">
        <v>569.35572649999995</v>
      </c>
      <c r="BU30">
        <v>575.38342999999998</v>
      </c>
      <c r="BV30">
        <v>581.66273049999995</v>
      </c>
      <c r="BW30">
        <v>588.012925</v>
      </c>
      <c r="BX30">
        <v>594.43463499999996</v>
      </c>
      <c r="BY30">
        <v>600.92969400000004</v>
      </c>
      <c r="BZ30">
        <v>607.4512105</v>
      </c>
      <c r="CA30">
        <v>614.02213400000005</v>
      </c>
      <c r="CB30">
        <v>620.64987799999994</v>
      </c>
      <c r="CC30">
        <v>626.98789750000003</v>
      </c>
      <c r="CD30">
        <v>633.25160949999997</v>
      </c>
      <c r="CE30">
        <v>639.52279350000003</v>
      </c>
      <c r="CF30">
        <v>645.82246850000001</v>
      </c>
      <c r="CG30">
        <v>652.15468599999997</v>
      </c>
      <c r="CH30">
        <v>658.52466300000003</v>
      </c>
      <c r="CI30">
        <v>664.94295350000004</v>
      </c>
      <c r="CJ30">
        <v>671.41632700000002</v>
      </c>
      <c r="CK30">
        <v>678.22243549999996</v>
      </c>
      <c r="CL30">
        <v>685.17230099999995</v>
      </c>
      <c r="CM30">
        <v>692.264633</v>
      </c>
      <c r="CN30">
        <v>699.38797499999998</v>
      </c>
      <c r="CO30">
        <v>706.24757299999999</v>
      </c>
      <c r="CP30">
        <v>713.3380105</v>
      </c>
      <c r="CQ30">
        <v>721.02187700000002</v>
      </c>
      <c r="CR30">
        <v>728.33447750000005</v>
      </c>
      <c r="CS30">
        <v>735.68686700000001</v>
      </c>
      <c r="CT30">
        <v>743.08310649999999</v>
      </c>
      <c r="CU30">
        <v>750.53789849999998</v>
      </c>
      <c r="CV30">
        <v>758.15543749999995</v>
      </c>
      <c r="CW30">
        <v>765.81676649999997</v>
      </c>
      <c r="CX30">
        <v>773.55457899999999</v>
      </c>
      <c r="CY30">
        <v>781.36500249999995</v>
      </c>
      <c r="CZ30">
        <v>789.24356650000004</v>
      </c>
      <c r="DA30">
        <v>797.18934999999999</v>
      </c>
      <c r="DB30">
        <v>805.19919600000003</v>
      </c>
      <c r="DC30">
        <v>813.27294749999999</v>
      </c>
      <c r="DD30">
        <v>821.41473599999995</v>
      </c>
      <c r="DE30">
        <v>829.627702</v>
      </c>
      <c r="DF30">
        <v>837.91751399999998</v>
      </c>
      <c r="DG30">
        <v>846.29022350000002</v>
      </c>
      <c r="DH30">
        <v>854.76194199999998</v>
      </c>
      <c r="DI30">
        <v>863.32726000000002</v>
      </c>
      <c r="DJ30">
        <v>871.97670949999997</v>
      </c>
      <c r="DK30">
        <v>880.69665350000002</v>
      </c>
      <c r="DL30">
        <v>889.85331799999994</v>
      </c>
      <c r="DM30">
        <v>899.14781249999999</v>
      </c>
      <c r="DN30">
        <v>908.09133850000001</v>
      </c>
      <c r="DO30">
        <v>917.03894049999997</v>
      </c>
      <c r="DP30">
        <v>926.08957450000003</v>
      </c>
    </row>
    <row r="31" spans="1:120" x14ac:dyDescent="0.25">
      <c r="A31" t="s">
        <v>129</v>
      </c>
      <c r="B31" t="s">
        <v>130</v>
      </c>
      <c r="C31" s="116" t="s">
        <v>91</v>
      </c>
      <c r="D31" s="116" t="s">
        <v>132</v>
      </c>
      <c r="E31" s="116">
        <v>95</v>
      </c>
      <c r="F31" s="116" t="s">
        <v>135</v>
      </c>
      <c r="G31" s="116" t="s">
        <v>136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1.2955971420000001</v>
      </c>
      <c r="AJ31">
        <v>1.321092505</v>
      </c>
      <c r="AK31">
        <v>1.3444545050000001</v>
      </c>
      <c r="AL31">
        <v>1.371091603</v>
      </c>
      <c r="AM31">
        <v>1.399716103</v>
      </c>
      <c r="AN31">
        <v>1.437215583</v>
      </c>
      <c r="AO31">
        <v>1.482338642</v>
      </c>
      <c r="AP31">
        <v>1.534453995</v>
      </c>
      <c r="AQ31">
        <v>1.5868874850000001</v>
      </c>
      <c r="AR31">
        <v>1.639723662</v>
      </c>
      <c r="AS31">
        <v>1.6991297110000001</v>
      </c>
      <c r="AT31" s="116">
        <v>1.7430673189999999</v>
      </c>
      <c r="AU31" s="116">
        <v>1.7986648279999999</v>
      </c>
      <c r="AV31" s="116">
        <v>1.846927779</v>
      </c>
      <c r="AW31">
        <v>1.9004863089999999</v>
      </c>
      <c r="AX31">
        <v>1.9537452790000001</v>
      </c>
      <c r="AY31" s="116">
        <v>2.00832626</v>
      </c>
      <c r="AZ31" s="116">
        <v>2.062158025</v>
      </c>
      <c r="BA31" s="116">
        <v>2.1179437889999999</v>
      </c>
      <c r="BB31">
        <v>2.1799583089999999</v>
      </c>
      <c r="BC31">
        <v>2.2445136319999999</v>
      </c>
      <c r="BD31">
        <v>2.3074791320000001</v>
      </c>
      <c r="BE31">
        <v>2.3726790150000001</v>
      </c>
      <c r="BF31">
        <v>2.4364926420000002</v>
      </c>
      <c r="BG31">
        <v>2.5010711419999998</v>
      </c>
      <c r="BH31">
        <v>2.5627106419999999</v>
      </c>
      <c r="BI31">
        <v>2.6230026419999999</v>
      </c>
      <c r="BJ31">
        <v>2.6840586320000002</v>
      </c>
      <c r="BK31">
        <v>2.7434684260000002</v>
      </c>
      <c r="BL31">
        <v>2.8016439260000001</v>
      </c>
      <c r="BM31">
        <v>2.8644254259999999</v>
      </c>
      <c r="BN31">
        <v>2.9295839259999998</v>
      </c>
      <c r="BO31">
        <v>2.9956270740000002</v>
      </c>
      <c r="BP31">
        <v>3.0596345739999999</v>
      </c>
      <c r="BQ31">
        <v>3.1183610740000001</v>
      </c>
      <c r="BR31">
        <v>3.1709730739999999</v>
      </c>
      <c r="BS31">
        <v>3.2212655739999998</v>
      </c>
      <c r="BT31">
        <v>3.2751972399999998</v>
      </c>
      <c r="BU31">
        <v>3.3297847890000001</v>
      </c>
      <c r="BV31">
        <v>3.3884232889999999</v>
      </c>
      <c r="BW31">
        <v>3.4522407890000002</v>
      </c>
      <c r="BX31">
        <v>3.5207932890000002</v>
      </c>
      <c r="BY31">
        <v>3.5883567300000001</v>
      </c>
      <c r="BZ31">
        <v>3.6532608679999998</v>
      </c>
      <c r="CA31">
        <v>3.7191462890000002</v>
      </c>
      <c r="CB31">
        <v>3.781424721</v>
      </c>
      <c r="CC31">
        <v>3.8397759850000002</v>
      </c>
      <c r="CD31">
        <v>3.8976414849999999</v>
      </c>
      <c r="CE31">
        <v>3.954837328</v>
      </c>
      <c r="CF31">
        <v>4.0060017889999999</v>
      </c>
      <c r="CG31">
        <v>4.0654002890000003</v>
      </c>
      <c r="CH31">
        <v>4.1320635049999996</v>
      </c>
      <c r="CI31">
        <v>4.2018585049999997</v>
      </c>
      <c r="CJ31">
        <v>4.2721135050000001</v>
      </c>
      <c r="CK31">
        <v>4.3371539459999999</v>
      </c>
      <c r="CL31">
        <v>4.3993424460000004</v>
      </c>
      <c r="CM31">
        <v>4.4591696909999996</v>
      </c>
      <c r="CN31">
        <v>4.5178621909999999</v>
      </c>
      <c r="CO31">
        <v>4.5770191909999998</v>
      </c>
      <c r="CP31">
        <v>4.6332416619999996</v>
      </c>
      <c r="CQ31">
        <v>4.6858276620000003</v>
      </c>
      <c r="CR31">
        <v>4.7388741620000001</v>
      </c>
      <c r="CS31">
        <v>4.7939337889999996</v>
      </c>
      <c r="CT31">
        <v>4.8569462889999997</v>
      </c>
      <c r="CU31">
        <v>4.9232357889999996</v>
      </c>
      <c r="CV31">
        <v>4.9905476520000001</v>
      </c>
      <c r="CW31">
        <v>5.0562541520000002</v>
      </c>
      <c r="CX31">
        <v>5.1200476520000002</v>
      </c>
      <c r="CY31">
        <v>5.1805246519999999</v>
      </c>
      <c r="CZ31">
        <v>5.2395186520000001</v>
      </c>
      <c r="DA31">
        <v>5.2957056519999997</v>
      </c>
      <c r="DB31">
        <v>5.3507401520000002</v>
      </c>
      <c r="DC31">
        <v>5.407520152</v>
      </c>
      <c r="DD31">
        <v>5.4663676519999997</v>
      </c>
      <c r="DE31">
        <v>5.5289866520000004</v>
      </c>
      <c r="DF31">
        <v>5.5967161519999999</v>
      </c>
      <c r="DG31">
        <v>5.6670196519999996</v>
      </c>
      <c r="DH31">
        <v>5.7395166519999998</v>
      </c>
      <c r="DI31">
        <v>5.8055410639999998</v>
      </c>
      <c r="DJ31">
        <v>5.8660490640000003</v>
      </c>
      <c r="DK31">
        <v>5.9243275640000004</v>
      </c>
      <c r="DL31">
        <v>5.9810690639999997</v>
      </c>
      <c r="DM31">
        <v>6.0369216520000002</v>
      </c>
      <c r="DN31">
        <v>6.0933886519999998</v>
      </c>
      <c r="DO31">
        <v>6.1530576520000002</v>
      </c>
      <c r="DP31">
        <v>6.2177366520000001</v>
      </c>
    </row>
    <row r="32" spans="1:120" x14ac:dyDescent="0.25">
      <c r="C32" s="116"/>
      <c r="D32" s="116"/>
      <c r="E32" s="116"/>
      <c r="F32" s="116"/>
      <c r="G32" s="116"/>
    </row>
    <row r="33" spans="3:7" x14ac:dyDescent="0.25">
      <c r="C33" s="116"/>
      <c r="D33" s="116"/>
      <c r="E33" s="116"/>
      <c r="F33" s="116"/>
      <c r="G33" s="116"/>
    </row>
    <row r="34" spans="3:7" x14ac:dyDescent="0.25">
      <c r="C34" s="116"/>
      <c r="D34" s="116"/>
      <c r="E34" s="116"/>
      <c r="F34" s="116"/>
      <c r="G34" s="116"/>
    </row>
    <row r="35" spans="3:7" x14ac:dyDescent="0.25">
      <c r="C35" s="116"/>
      <c r="D35" s="116"/>
      <c r="E35" s="116"/>
      <c r="F35" s="116"/>
      <c r="G35" s="116"/>
    </row>
    <row r="36" spans="3:7" x14ac:dyDescent="0.25">
      <c r="C36" s="116"/>
      <c r="D36" s="116"/>
      <c r="E36" s="116"/>
      <c r="F36" s="116"/>
      <c r="G36" s="116"/>
    </row>
    <row r="37" spans="3:7" x14ac:dyDescent="0.25">
      <c r="C37" s="116"/>
      <c r="D37" s="116"/>
      <c r="E37" s="116"/>
      <c r="F37" s="116"/>
      <c r="G37" s="116"/>
    </row>
    <row r="38" spans="3:7" x14ac:dyDescent="0.25">
      <c r="C38" s="116"/>
      <c r="D38" s="116"/>
      <c r="E38" s="116"/>
      <c r="F38" s="116"/>
      <c r="G38" s="116"/>
    </row>
    <row r="39" spans="3:7" x14ac:dyDescent="0.25">
      <c r="C39" s="116"/>
      <c r="D39" s="116"/>
      <c r="E39" s="116"/>
      <c r="F39" s="116"/>
      <c r="G39" s="116"/>
    </row>
    <row r="40" spans="3:7" x14ac:dyDescent="0.25">
      <c r="C40" s="116"/>
      <c r="D40" s="116"/>
      <c r="E40" s="116"/>
      <c r="F40" s="116"/>
      <c r="G40" s="116"/>
    </row>
    <row r="41" spans="3:7" x14ac:dyDescent="0.25">
      <c r="C41" s="116"/>
      <c r="D41" s="116"/>
      <c r="E41" s="116"/>
      <c r="F41" s="116"/>
      <c r="G41" s="116"/>
    </row>
    <row r="42" spans="3:7" x14ac:dyDescent="0.25">
      <c r="C42" s="116"/>
      <c r="D42" s="116"/>
      <c r="E42" s="116"/>
      <c r="F42" s="116"/>
      <c r="G42" s="116"/>
    </row>
    <row r="43" spans="3:7" x14ac:dyDescent="0.25">
      <c r="C43" s="116"/>
      <c r="D43" s="116"/>
      <c r="E43" s="116"/>
      <c r="F43" s="116"/>
      <c r="G43" s="116"/>
    </row>
    <row r="44" spans="3:7" x14ac:dyDescent="0.25">
      <c r="C44" s="116"/>
      <c r="D44" s="116"/>
      <c r="E44" s="116"/>
      <c r="F44" s="116"/>
      <c r="G44" s="116"/>
    </row>
    <row r="45" spans="3:7" x14ac:dyDescent="0.25">
      <c r="C45" s="116"/>
      <c r="D45" s="116"/>
      <c r="E45" s="116"/>
      <c r="F45" s="116"/>
      <c r="G45" s="116"/>
    </row>
    <row r="46" spans="3:7" x14ac:dyDescent="0.25">
      <c r="C46" s="116"/>
      <c r="D46" s="116"/>
      <c r="E46" s="116"/>
      <c r="F46" s="116"/>
      <c r="G46" s="116"/>
    </row>
    <row r="47" spans="3:7" x14ac:dyDescent="0.25">
      <c r="C47" s="116"/>
      <c r="D47" s="116"/>
      <c r="E47" s="116"/>
      <c r="F47" s="116"/>
      <c r="G47" s="116"/>
    </row>
    <row r="48" spans="3:7" x14ac:dyDescent="0.25">
      <c r="C48" s="116"/>
      <c r="D48" s="116"/>
      <c r="E48" s="116"/>
      <c r="F48" s="116"/>
      <c r="G48" s="116"/>
    </row>
    <row r="49" spans="3:7" x14ac:dyDescent="0.25">
      <c r="C49" s="116"/>
      <c r="D49" s="116"/>
      <c r="E49" s="116"/>
      <c r="F49" s="116"/>
      <c r="G49" s="116"/>
    </row>
    <row r="50" spans="3:7" x14ac:dyDescent="0.25">
      <c r="C50" s="116"/>
      <c r="D50" s="116"/>
      <c r="E50" s="116"/>
      <c r="F50" s="116"/>
      <c r="G50" s="116"/>
    </row>
    <row r="51" spans="3:7" x14ac:dyDescent="0.25">
      <c r="C51" s="116"/>
      <c r="D51" s="116"/>
      <c r="E51" s="116"/>
      <c r="F51" s="116"/>
      <c r="G51" s="116"/>
    </row>
    <row r="52" spans="3:7" x14ac:dyDescent="0.25">
      <c r="C52" s="116"/>
      <c r="D52" s="116"/>
      <c r="E52" s="116"/>
      <c r="F52" s="116"/>
      <c r="G52" s="116"/>
    </row>
    <row r="53" spans="3:7" x14ac:dyDescent="0.25">
      <c r="C53" s="116"/>
      <c r="D53" s="116"/>
      <c r="E53" s="116"/>
      <c r="F53" s="116"/>
      <c r="G53" s="116"/>
    </row>
    <row r="54" spans="3:7" x14ac:dyDescent="0.25">
      <c r="C54" s="116"/>
      <c r="D54" s="116"/>
      <c r="E54" s="116"/>
      <c r="F54" s="116"/>
      <c r="G54" s="116"/>
    </row>
    <row r="55" spans="3:7" x14ac:dyDescent="0.25">
      <c r="C55" s="116"/>
      <c r="D55" s="116"/>
      <c r="E55" s="116"/>
      <c r="F55" s="116"/>
      <c r="G55" s="116"/>
    </row>
    <row r="56" spans="3:7" x14ac:dyDescent="0.25">
      <c r="C56" s="116"/>
      <c r="D56" s="116"/>
      <c r="E56" s="116"/>
      <c r="F56" s="116"/>
      <c r="G56" s="116"/>
    </row>
    <row r="57" spans="3:7" x14ac:dyDescent="0.25">
      <c r="C57" s="116"/>
      <c r="D57" s="116"/>
      <c r="E57" s="116"/>
      <c r="F57" s="116"/>
      <c r="G57" s="116"/>
    </row>
    <row r="58" spans="3:7" x14ac:dyDescent="0.25">
      <c r="C58" s="116"/>
      <c r="D58" s="116"/>
      <c r="E58" s="116"/>
      <c r="F58" s="116"/>
      <c r="G58" s="116"/>
    </row>
    <row r="59" spans="3:7" x14ac:dyDescent="0.25">
      <c r="C59" s="116"/>
      <c r="D59" s="116"/>
      <c r="E59" s="116"/>
      <c r="F59" s="116"/>
      <c r="G59" s="116"/>
    </row>
    <row r="60" spans="3:7" x14ac:dyDescent="0.25">
      <c r="C60" s="116"/>
      <c r="D60" s="116"/>
      <c r="E60" s="116"/>
      <c r="F60" s="116"/>
      <c r="G60" s="116"/>
    </row>
    <row r="61" spans="3:7" x14ac:dyDescent="0.25">
      <c r="C61" s="116"/>
      <c r="D61" s="116"/>
      <c r="E61" s="116"/>
      <c r="F61" s="116"/>
      <c r="G61" s="116"/>
    </row>
    <row r="62" spans="3:7" x14ac:dyDescent="0.25">
      <c r="C62" s="116"/>
      <c r="D62" s="116"/>
      <c r="E62" s="116"/>
      <c r="F62" s="116"/>
      <c r="G62" s="116"/>
    </row>
    <row r="63" spans="3:7" x14ac:dyDescent="0.25">
      <c r="C63" s="116"/>
      <c r="D63" s="116"/>
      <c r="E63" s="116"/>
      <c r="F63" s="116"/>
      <c r="G63" s="116"/>
    </row>
    <row r="64" spans="3:7" x14ac:dyDescent="0.25">
      <c r="C64" s="116"/>
      <c r="D64" s="116"/>
      <c r="E64" s="116"/>
      <c r="F64" s="116"/>
      <c r="G64" s="116"/>
    </row>
    <row r="65" spans="3:7" x14ac:dyDescent="0.25">
      <c r="C65" s="116"/>
      <c r="D65" s="116"/>
      <c r="E65" s="116"/>
      <c r="F65" s="116"/>
      <c r="G65" s="116"/>
    </row>
    <row r="66" spans="3:7" x14ac:dyDescent="0.25">
      <c r="C66" s="116"/>
      <c r="D66" s="116"/>
      <c r="E66" s="116"/>
      <c r="F66" s="116"/>
      <c r="G66" s="116"/>
    </row>
    <row r="67" spans="3:7" x14ac:dyDescent="0.25">
      <c r="C67" s="116"/>
      <c r="D67" s="116"/>
      <c r="E67" s="116"/>
      <c r="F67" s="116"/>
      <c r="G67" s="116"/>
    </row>
    <row r="68" spans="3:7" x14ac:dyDescent="0.25">
      <c r="C68" s="116"/>
      <c r="D68" s="116"/>
      <c r="E68" s="116"/>
      <c r="F68" s="116"/>
      <c r="G68" s="116"/>
    </row>
    <row r="69" spans="3:7" x14ac:dyDescent="0.25">
      <c r="C69" s="116"/>
      <c r="D69" s="116"/>
      <c r="E69" s="116"/>
      <c r="F69" s="116"/>
      <c r="G69" s="116"/>
    </row>
    <row r="70" spans="3:7" x14ac:dyDescent="0.25">
      <c r="C70" s="116"/>
      <c r="D70" s="116"/>
      <c r="E70" s="116"/>
      <c r="F70" s="116"/>
      <c r="G70" s="116"/>
    </row>
    <row r="71" spans="3:7" x14ac:dyDescent="0.25">
      <c r="C71" s="116"/>
      <c r="D71" s="116"/>
      <c r="E71" s="116"/>
      <c r="F71" s="116"/>
      <c r="G71" s="116"/>
    </row>
    <row r="72" spans="3:7" x14ac:dyDescent="0.25">
      <c r="C72" s="116"/>
      <c r="D72" s="116"/>
      <c r="E72" s="116"/>
      <c r="F72" s="116"/>
      <c r="G72" s="116"/>
    </row>
    <row r="73" spans="3:7" x14ac:dyDescent="0.25">
      <c r="C73" s="116"/>
      <c r="D73" s="116"/>
      <c r="E73" s="116"/>
      <c r="F73" s="116"/>
      <c r="G73" s="116"/>
    </row>
    <row r="74" spans="3:7" x14ac:dyDescent="0.25">
      <c r="C74" s="116"/>
      <c r="D74" s="116"/>
      <c r="E74" s="116"/>
      <c r="F74" s="116"/>
      <c r="G74" s="116"/>
    </row>
    <row r="75" spans="3:7" x14ac:dyDescent="0.25">
      <c r="C75" s="116"/>
      <c r="D75" s="116"/>
      <c r="E75" s="116"/>
      <c r="F75" s="116"/>
      <c r="G75" s="116"/>
    </row>
    <row r="76" spans="3:7" x14ac:dyDescent="0.25">
      <c r="C76" s="116"/>
      <c r="D76" s="116"/>
      <c r="E76" s="116"/>
      <c r="F76" s="116"/>
      <c r="G76" s="116"/>
    </row>
    <row r="77" spans="3:7" x14ac:dyDescent="0.25">
      <c r="C77" s="116"/>
      <c r="D77" s="116"/>
      <c r="E77" s="116"/>
      <c r="F77" s="116"/>
      <c r="G77" s="116"/>
    </row>
    <row r="78" spans="3:7" x14ac:dyDescent="0.25">
      <c r="C78" s="116"/>
      <c r="D78" s="116"/>
      <c r="E78" s="116"/>
      <c r="F78" s="116"/>
      <c r="G78" s="116"/>
    </row>
    <row r="79" spans="3:7" x14ac:dyDescent="0.25">
      <c r="C79" s="116"/>
      <c r="D79" s="116"/>
      <c r="E79" s="116"/>
      <c r="F79" s="116"/>
      <c r="G79" s="116"/>
    </row>
    <row r="80" spans="3:7" x14ac:dyDescent="0.25">
      <c r="C80" s="116"/>
      <c r="D80" s="116"/>
      <c r="E80" s="116"/>
      <c r="F80" s="116"/>
      <c r="G80" s="116"/>
    </row>
    <row r="81" spans="3:7" x14ac:dyDescent="0.25">
      <c r="C81" s="116"/>
      <c r="D81" s="116"/>
      <c r="E81" s="116"/>
      <c r="F81" s="116"/>
      <c r="G81" s="116"/>
    </row>
    <row r="82" spans="3:7" x14ac:dyDescent="0.25">
      <c r="C82" s="116"/>
      <c r="D82" s="116"/>
      <c r="E82" s="116"/>
      <c r="F82" s="116"/>
      <c r="G82" s="116"/>
    </row>
    <row r="83" spans="3:7" x14ac:dyDescent="0.25">
      <c r="C83" s="116"/>
      <c r="D83" s="116"/>
      <c r="E83" s="116"/>
      <c r="F83" s="116"/>
      <c r="G83" s="116"/>
    </row>
    <row r="84" spans="3:7" x14ac:dyDescent="0.25">
      <c r="C84" s="116"/>
      <c r="D84" s="116"/>
      <c r="E84" s="116"/>
      <c r="F84" s="116"/>
      <c r="G84" s="116"/>
    </row>
    <row r="85" spans="3:7" x14ac:dyDescent="0.25">
      <c r="C85" s="116"/>
      <c r="D85" s="116"/>
      <c r="E85" s="116"/>
      <c r="F85" s="116"/>
      <c r="G85" s="116"/>
    </row>
    <row r="86" spans="3:7" x14ac:dyDescent="0.25">
      <c r="C86" s="116"/>
      <c r="D86" s="116"/>
      <c r="E86" s="116"/>
      <c r="F86" s="116"/>
      <c r="G86" s="116"/>
    </row>
    <row r="87" spans="3:7" x14ac:dyDescent="0.25">
      <c r="C87" s="116"/>
      <c r="D87" s="116"/>
      <c r="E87" s="116"/>
      <c r="F87" s="116"/>
      <c r="G87" s="116"/>
    </row>
    <row r="88" spans="3:7" x14ac:dyDescent="0.25">
      <c r="C88" s="116"/>
      <c r="D88" s="116"/>
      <c r="E88" s="116"/>
      <c r="F88" s="116"/>
      <c r="G88" s="116"/>
    </row>
    <row r="89" spans="3:7" x14ac:dyDescent="0.25">
      <c r="C89" s="116"/>
      <c r="D89" s="116"/>
      <c r="E89" s="116"/>
      <c r="F89" s="116"/>
      <c r="G89" s="116"/>
    </row>
    <row r="90" spans="3:7" x14ac:dyDescent="0.25">
      <c r="C90" s="116"/>
      <c r="D90" s="116"/>
      <c r="E90" s="116"/>
      <c r="F90" s="116"/>
      <c r="G90" s="116"/>
    </row>
    <row r="91" spans="3:7" x14ac:dyDescent="0.25">
      <c r="C91" s="116"/>
      <c r="D91" s="116"/>
      <c r="E91" s="116"/>
      <c r="F91" s="116"/>
      <c r="G91" s="116"/>
    </row>
    <row r="92" spans="3:7" x14ac:dyDescent="0.25">
      <c r="C92" s="116"/>
      <c r="D92" s="116"/>
      <c r="E92" s="116"/>
      <c r="F92" s="116"/>
      <c r="G92" s="116"/>
    </row>
    <row r="93" spans="3:7" x14ac:dyDescent="0.25">
      <c r="C93" s="116"/>
      <c r="D93" s="116"/>
      <c r="E93" s="116"/>
      <c r="F93" s="116"/>
      <c r="G93" s="116"/>
    </row>
    <row r="94" spans="3:7" x14ac:dyDescent="0.25">
      <c r="C94" s="116"/>
      <c r="D94" s="116"/>
      <c r="E94" s="116"/>
      <c r="F94" s="116"/>
      <c r="G94" s="116"/>
    </row>
    <row r="95" spans="3:7" x14ac:dyDescent="0.25">
      <c r="C95" s="116"/>
      <c r="D95" s="116"/>
      <c r="E95" s="116"/>
      <c r="F95" s="116"/>
      <c r="G95" s="116"/>
    </row>
    <row r="96" spans="3:7" x14ac:dyDescent="0.25">
      <c r="C96" s="116"/>
      <c r="D96" s="116"/>
      <c r="E96" s="116"/>
      <c r="F96" s="116"/>
      <c r="G96" s="116"/>
    </row>
    <row r="97" spans="3:7" x14ac:dyDescent="0.25">
      <c r="C97" s="116"/>
      <c r="D97" s="116"/>
      <c r="E97" s="116"/>
      <c r="F97" s="116"/>
      <c r="G97" s="116"/>
    </row>
    <row r="98" spans="3:7" x14ac:dyDescent="0.25">
      <c r="C98" s="116"/>
      <c r="D98" s="116"/>
      <c r="E98" s="116"/>
      <c r="F98" s="116"/>
      <c r="G98" s="116"/>
    </row>
    <row r="99" spans="3:7" x14ac:dyDescent="0.25">
      <c r="C99" s="116"/>
      <c r="D99" s="116"/>
      <c r="E99" s="116"/>
      <c r="F99" s="116"/>
      <c r="G99" s="116"/>
    </row>
    <row r="100" spans="3:7" x14ac:dyDescent="0.25">
      <c r="C100" s="116"/>
      <c r="D100" s="116"/>
      <c r="E100" s="116"/>
      <c r="F100" s="116"/>
      <c r="G100" s="116"/>
    </row>
    <row r="101" spans="3:7" x14ac:dyDescent="0.25">
      <c r="C101" s="116"/>
      <c r="D101" s="116"/>
      <c r="E101" s="116"/>
      <c r="F101" s="116"/>
      <c r="G101" s="116"/>
    </row>
    <row r="102" spans="3:7" x14ac:dyDescent="0.25">
      <c r="C102" s="116"/>
      <c r="D102" s="116"/>
      <c r="E102" s="116"/>
      <c r="F102" s="116"/>
      <c r="G102" s="116"/>
    </row>
    <row r="103" spans="3:7" x14ac:dyDescent="0.25">
      <c r="C103" s="116"/>
      <c r="D103" s="116"/>
      <c r="E103" s="116"/>
      <c r="F103" s="116"/>
      <c r="G103" s="116"/>
    </row>
    <row r="104" spans="3:7" x14ac:dyDescent="0.25">
      <c r="C104" s="116"/>
      <c r="D104" s="116"/>
      <c r="E104" s="116"/>
      <c r="F104" s="116"/>
      <c r="G104" s="116"/>
    </row>
    <row r="105" spans="3:7" x14ac:dyDescent="0.25">
      <c r="C105" s="116"/>
      <c r="D105" s="116"/>
      <c r="E105" s="116"/>
      <c r="F105" s="116"/>
      <c r="G105" s="116"/>
    </row>
    <row r="106" spans="3:7" x14ac:dyDescent="0.25">
      <c r="C106" s="116"/>
      <c r="D106" s="116"/>
      <c r="E106" s="116"/>
      <c r="F106" s="116"/>
      <c r="G106" s="116"/>
    </row>
    <row r="107" spans="3:7" x14ac:dyDescent="0.25">
      <c r="C107" s="116"/>
      <c r="D107" s="116"/>
      <c r="E107" s="116"/>
      <c r="F107" s="116"/>
      <c r="G107" s="116"/>
    </row>
    <row r="108" spans="3:7" x14ac:dyDescent="0.25">
      <c r="C108" s="116"/>
      <c r="D108" s="116"/>
      <c r="E108" s="116"/>
      <c r="F108" s="116"/>
      <c r="G108" s="116"/>
    </row>
    <row r="109" spans="3:7" x14ac:dyDescent="0.25">
      <c r="C109" s="116"/>
      <c r="D109" s="116"/>
      <c r="E109" s="116"/>
      <c r="F109" s="116"/>
      <c r="G109" s="116"/>
    </row>
    <row r="110" spans="3:7" x14ac:dyDescent="0.25">
      <c r="C110" s="116"/>
      <c r="D110" s="116"/>
      <c r="E110" s="116"/>
      <c r="F110" s="116"/>
      <c r="G110" s="116"/>
    </row>
    <row r="111" spans="3:7" x14ac:dyDescent="0.25">
      <c r="C111" s="116"/>
      <c r="D111" s="116"/>
      <c r="E111" s="116"/>
      <c r="F111" s="116"/>
      <c r="G111" s="116"/>
    </row>
    <row r="112" spans="3:7" x14ac:dyDescent="0.25">
      <c r="C112" s="116"/>
      <c r="D112" s="116"/>
      <c r="E112" s="116"/>
      <c r="F112" s="116"/>
      <c r="G112" s="116"/>
    </row>
    <row r="113" spans="3:7" x14ac:dyDescent="0.25">
      <c r="C113" s="116"/>
      <c r="D113" s="116"/>
      <c r="E113" s="116"/>
      <c r="F113" s="116"/>
      <c r="G113" s="116"/>
    </row>
    <row r="114" spans="3:7" x14ac:dyDescent="0.25">
      <c r="C114" s="116"/>
      <c r="D114" s="116"/>
      <c r="E114" s="116"/>
      <c r="F114" s="116"/>
      <c r="G114" s="116"/>
    </row>
    <row r="115" spans="3:7" x14ac:dyDescent="0.25">
      <c r="C115" s="116"/>
      <c r="D115" s="116"/>
      <c r="E115" s="116"/>
      <c r="F115" s="116"/>
      <c r="G115" s="116"/>
    </row>
    <row r="116" spans="3:7" x14ac:dyDescent="0.25">
      <c r="C116" s="116"/>
      <c r="D116" s="116"/>
      <c r="E116" s="116"/>
      <c r="F116" s="116"/>
      <c r="G116" s="116"/>
    </row>
    <row r="117" spans="3:7" x14ac:dyDescent="0.25">
      <c r="C117" s="116"/>
      <c r="D117" s="116"/>
      <c r="E117" s="116"/>
      <c r="F117" s="116"/>
      <c r="G117" s="116"/>
    </row>
    <row r="118" spans="3:7" x14ac:dyDescent="0.25">
      <c r="C118" s="116"/>
      <c r="D118" s="116"/>
      <c r="E118" s="116"/>
      <c r="F118" s="116"/>
      <c r="G118" s="116"/>
    </row>
    <row r="119" spans="3:7" x14ac:dyDescent="0.25">
      <c r="C119" s="116"/>
      <c r="D119" s="116"/>
      <c r="E119" s="116"/>
      <c r="F119" s="116"/>
      <c r="G119" s="116"/>
    </row>
    <row r="120" spans="3:7" x14ac:dyDescent="0.25">
      <c r="C120" s="116"/>
      <c r="D120" s="116"/>
      <c r="E120" s="116"/>
      <c r="F120" s="116"/>
      <c r="G120" s="116"/>
    </row>
    <row r="121" spans="3:7" x14ac:dyDescent="0.25">
      <c r="C121" s="116"/>
      <c r="D121" s="116"/>
      <c r="E121" s="116"/>
      <c r="F121" s="116"/>
      <c r="G121" s="116"/>
    </row>
    <row r="122" spans="3:7" x14ac:dyDescent="0.25">
      <c r="C122" s="116"/>
      <c r="D122" s="116"/>
      <c r="E122" s="116"/>
      <c r="F122" s="116"/>
      <c r="G122" s="116"/>
    </row>
    <row r="123" spans="3:7" x14ac:dyDescent="0.25">
      <c r="C123" s="116"/>
      <c r="D123" s="116"/>
      <c r="E123" s="116"/>
      <c r="F123" s="116"/>
      <c r="G123" s="116"/>
    </row>
    <row r="124" spans="3:7" x14ac:dyDescent="0.25">
      <c r="C124" s="116"/>
      <c r="D124" s="116"/>
      <c r="E124" s="116"/>
      <c r="F124" s="116"/>
      <c r="G124" s="116"/>
    </row>
    <row r="125" spans="3:7" x14ac:dyDescent="0.25">
      <c r="C125" s="116"/>
      <c r="D125" s="116"/>
      <c r="E125" s="116"/>
      <c r="F125" s="116"/>
      <c r="G125" s="116"/>
    </row>
    <row r="126" spans="3:7" x14ac:dyDescent="0.25">
      <c r="C126" s="116"/>
      <c r="D126" s="116"/>
      <c r="E126" s="116"/>
      <c r="F126" s="116"/>
      <c r="G126" s="116"/>
    </row>
    <row r="127" spans="3:7" x14ac:dyDescent="0.25">
      <c r="C127" s="116"/>
      <c r="D127" s="116"/>
      <c r="E127" s="116"/>
      <c r="F127" s="116"/>
      <c r="G127" s="116"/>
    </row>
    <row r="128" spans="3:7" x14ac:dyDescent="0.25">
      <c r="C128" s="116"/>
      <c r="D128" s="116"/>
      <c r="E128" s="116"/>
      <c r="F128" s="116"/>
      <c r="G128" s="116"/>
    </row>
    <row r="129" spans="3:7" x14ac:dyDescent="0.25">
      <c r="C129" s="116"/>
      <c r="D129" s="116"/>
      <c r="E129" s="116"/>
      <c r="F129" s="116"/>
      <c r="G129" s="116"/>
    </row>
    <row r="130" spans="3:7" x14ac:dyDescent="0.25">
      <c r="C130" s="116"/>
      <c r="D130" s="116"/>
      <c r="E130" s="116"/>
      <c r="F130" s="116"/>
      <c r="G130" s="116"/>
    </row>
    <row r="131" spans="3:7" x14ac:dyDescent="0.25">
      <c r="C131" s="116"/>
      <c r="D131" s="116"/>
      <c r="E131" s="116"/>
      <c r="F131" s="116"/>
      <c r="G131" s="116"/>
    </row>
    <row r="132" spans="3:7" x14ac:dyDescent="0.25">
      <c r="C132" s="116"/>
      <c r="D132" s="116"/>
      <c r="E132" s="116"/>
      <c r="F132" s="116"/>
      <c r="G132" s="116"/>
    </row>
    <row r="133" spans="3:7" x14ac:dyDescent="0.25">
      <c r="C133" s="116"/>
      <c r="D133" s="116"/>
      <c r="E133" s="116"/>
      <c r="F133" s="116"/>
      <c r="G133" s="116"/>
    </row>
    <row r="134" spans="3:7" x14ac:dyDescent="0.25">
      <c r="C134" s="116"/>
      <c r="D134" s="116"/>
      <c r="E134" s="116"/>
      <c r="F134" s="116"/>
      <c r="G134" s="116"/>
    </row>
    <row r="135" spans="3:7" x14ac:dyDescent="0.25">
      <c r="C135" s="116"/>
      <c r="D135" s="116"/>
      <c r="E135" s="116"/>
      <c r="F135" s="116"/>
      <c r="G135" s="116"/>
    </row>
    <row r="136" spans="3:7" x14ac:dyDescent="0.25">
      <c r="C136" s="116"/>
      <c r="D136" s="116"/>
      <c r="E136" s="116"/>
      <c r="F136" s="116"/>
      <c r="G136" s="116"/>
    </row>
    <row r="137" spans="3:7" x14ac:dyDescent="0.25">
      <c r="C137" s="116"/>
      <c r="D137" s="116"/>
      <c r="E137" s="116"/>
      <c r="F137" s="116"/>
      <c r="G137" s="116"/>
    </row>
    <row r="138" spans="3:7" x14ac:dyDescent="0.25">
      <c r="C138" s="116"/>
      <c r="D138" s="116"/>
      <c r="E138" s="116"/>
      <c r="F138" s="116"/>
      <c r="G138" s="116"/>
    </row>
    <row r="139" spans="3:7" x14ac:dyDescent="0.25">
      <c r="C139" s="116"/>
      <c r="D139" s="116"/>
      <c r="E139" s="116"/>
      <c r="F139" s="116"/>
      <c r="G139" s="116"/>
    </row>
    <row r="140" spans="3:7" x14ac:dyDescent="0.25">
      <c r="C140" s="116"/>
      <c r="D140" s="116"/>
      <c r="E140" s="116"/>
      <c r="F140" s="116"/>
      <c r="G140" s="116"/>
    </row>
    <row r="141" spans="3:7" x14ac:dyDescent="0.25">
      <c r="C141" s="116"/>
      <c r="D141" s="116"/>
      <c r="E141" s="116"/>
      <c r="F141" s="116"/>
      <c r="G141" s="116"/>
    </row>
    <row r="142" spans="3:7" x14ac:dyDescent="0.25">
      <c r="C142" s="116"/>
      <c r="D142" s="116"/>
      <c r="E142" s="116"/>
      <c r="F142" s="116"/>
      <c r="G142" s="116"/>
    </row>
    <row r="143" spans="3:7" x14ac:dyDescent="0.25">
      <c r="C143" s="116"/>
      <c r="D143" s="116"/>
      <c r="E143" s="116"/>
      <c r="F143" s="116"/>
      <c r="G143" s="116"/>
    </row>
    <row r="144" spans="3:7" x14ac:dyDescent="0.25">
      <c r="C144" s="116"/>
      <c r="D144" s="116"/>
      <c r="E144" s="116"/>
      <c r="F144" s="116"/>
      <c r="G144" s="116"/>
    </row>
    <row r="145" spans="3:7" x14ac:dyDescent="0.25">
      <c r="C145" s="116"/>
      <c r="D145" s="116"/>
      <c r="E145" s="116"/>
      <c r="F145" s="116"/>
      <c r="G145" s="116"/>
    </row>
    <row r="146" spans="3:7" x14ac:dyDescent="0.25">
      <c r="C146" s="116"/>
      <c r="D146" s="116"/>
      <c r="E146" s="116"/>
      <c r="F146" s="116"/>
      <c r="G146" s="116"/>
    </row>
    <row r="147" spans="3:7" x14ac:dyDescent="0.25">
      <c r="C147" s="116"/>
      <c r="D147" s="116"/>
      <c r="E147" s="116"/>
      <c r="F147" s="116"/>
      <c r="G147" s="116"/>
    </row>
    <row r="148" spans="3:7" x14ac:dyDescent="0.25">
      <c r="C148" s="116"/>
      <c r="D148" s="116"/>
      <c r="E148" s="116"/>
      <c r="F148" s="116"/>
      <c r="G148" s="116"/>
    </row>
    <row r="149" spans="3:7" x14ac:dyDescent="0.25">
      <c r="C149" s="116"/>
      <c r="D149" s="116"/>
      <c r="E149" s="116"/>
      <c r="F149" s="116"/>
      <c r="G149" s="116"/>
    </row>
    <row r="150" spans="3:7" x14ac:dyDescent="0.25">
      <c r="C150" s="116"/>
      <c r="D150" s="116"/>
      <c r="E150" s="116"/>
      <c r="F150" s="116"/>
      <c r="G150" s="116"/>
    </row>
    <row r="151" spans="3:7" x14ac:dyDescent="0.25">
      <c r="C151" s="116"/>
      <c r="D151" s="116"/>
      <c r="E151" s="116"/>
      <c r="F151" s="116"/>
      <c r="G151" s="116"/>
    </row>
    <row r="152" spans="3:7" x14ac:dyDescent="0.25">
      <c r="C152" s="116"/>
      <c r="D152" s="116"/>
      <c r="E152" s="116"/>
      <c r="F152" s="116"/>
      <c r="G152" s="116"/>
    </row>
    <row r="153" spans="3:7" x14ac:dyDescent="0.25">
      <c r="C153" s="116"/>
      <c r="D153" s="116"/>
      <c r="E153" s="116"/>
      <c r="F153" s="116"/>
      <c r="G153" s="116"/>
    </row>
    <row r="154" spans="3:7" x14ac:dyDescent="0.25">
      <c r="C154" s="116"/>
      <c r="D154" s="116"/>
      <c r="E154" s="116"/>
      <c r="F154" s="116"/>
      <c r="G154" s="116"/>
    </row>
    <row r="155" spans="3:7" x14ac:dyDescent="0.25">
      <c r="C155" s="116"/>
      <c r="D155" s="116"/>
      <c r="E155" s="116"/>
      <c r="F155" s="116"/>
      <c r="G155" s="116"/>
    </row>
    <row r="156" spans="3:7" x14ac:dyDescent="0.25">
      <c r="C156" s="116"/>
      <c r="D156" s="116"/>
      <c r="E156" s="116"/>
      <c r="F156" s="116"/>
      <c r="G156" s="116"/>
    </row>
    <row r="157" spans="3:7" x14ac:dyDescent="0.25">
      <c r="C157" s="116"/>
      <c r="D157" s="116"/>
      <c r="E157" s="116"/>
      <c r="F157" s="116"/>
      <c r="G157" s="116"/>
    </row>
    <row r="158" spans="3:7" x14ac:dyDescent="0.25">
      <c r="C158" s="116"/>
      <c r="D158" s="116"/>
      <c r="E158" s="116"/>
      <c r="F158" s="116"/>
      <c r="G158" s="116"/>
    </row>
    <row r="159" spans="3:7" x14ac:dyDescent="0.25">
      <c r="C159" s="116"/>
      <c r="D159" s="116"/>
      <c r="E159" s="116"/>
      <c r="F159" s="116"/>
      <c r="G159" s="116"/>
    </row>
    <row r="160" spans="3:7" x14ac:dyDescent="0.25">
      <c r="C160" s="116"/>
      <c r="D160" s="116"/>
      <c r="E160" s="116"/>
      <c r="F160" s="116"/>
      <c r="G160" s="116"/>
    </row>
    <row r="161" spans="3:7" x14ac:dyDescent="0.25">
      <c r="C161" s="116"/>
      <c r="D161" s="116"/>
      <c r="E161" s="116"/>
      <c r="F161" s="116"/>
      <c r="G161" s="116"/>
    </row>
    <row r="162" spans="3:7" x14ac:dyDescent="0.25">
      <c r="C162" s="116"/>
      <c r="D162" s="116"/>
      <c r="E162" s="116"/>
      <c r="F162" s="116"/>
      <c r="G162" s="116"/>
    </row>
    <row r="163" spans="3:7" x14ac:dyDescent="0.25">
      <c r="C163" s="116"/>
      <c r="D163" s="116"/>
      <c r="E163" s="116"/>
      <c r="F163" s="116"/>
      <c r="G163" s="116"/>
    </row>
    <row r="164" spans="3:7" x14ac:dyDescent="0.25">
      <c r="C164" s="116"/>
      <c r="D164" s="116"/>
      <c r="E164" s="116"/>
      <c r="F164" s="116"/>
      <c r="G164" s="116"/>
    </row>
    <row r="165" spans="3:7" x14ac:dyDescent="0.25">
      <c r="C165" s="116"/>
      <c r="D165" s="116"/>
      <c r="E165" s="116"/>
      <c r="F165" s="116"/>
      <c r="G165" s="116"/>
    </row>
    <row r="166" spans="3:7" x14ac:dyDescent="0.25">
      <c r="C166" s="116"/>
      <c r="D166" s="116"/>
      <c r="E166" s="116"/>
      <c r="F166" s="116"/>
      <c r="G166" s="116"/>
    </row>
    <row r="167" spans="3:7" x14ac:dyDescent="0.25">
      <c r="C167" s="116"/>
      <c r="D167" s="116"/>
      <c r="E167" s="116"/>
      <c r="F167" s="116"/>
      <c r="G167" s="116"/>
    </row>
    <row r="168" spans="3:7" x14ac:dyDescent="0.25">
      <c r="C168" s="116"/>
      <c r="D168" s="116"/>
      <c r="E168" s="116"/>
      <c r="F168" s="116"/>
      <c r="G168" s="116"/>
    </row>
    <row r="169" spans="3:7" x14ac:dyDescent="0.25">
      <c r="C169" s="116"/>
      <c r="D169" s="116"/>
      <c r="E169" s="116"/>
      <c r="F169" s="116"/>
      <c r="G169" s="116"/>
    </row>
    <row r="170" spans="3:7" x14ac:dyDescent="0.25">
      <c r="C170" s="116"/>
      <c r="D170" s="116"/>
      <c r="E170" s="116"/>
      <c r="F170" s="116"/>
      <c r="G170" s="116"/>
    </row>
    <row r="171" spans="3:7" x14ac:dyDescent="0.25">
      <c r="C171" s="116"/>
      <c r="D171" s="116"/>
      <c r="E171" s="116"/>
      <c r="F171" s="116"/>
      <c r="G171" s="116"/>
    </row>
    <row r="172" spans="3:7" x14ac:dyDescent="0.25">
      <c r="C172" s="116"/>
      <c r="D172" s="116"/>
      <c r="E172" s="116"/>
      <c r="F172" s="116"/>
      <c r="G172" s="116"/>
    </row>
    <row r="173" spans="3:7" x14ac:dyDescent="0.25">
      <c r="C173" s="116"/>
      <c r="D173" s="116"/>
      <c r="E173" s="116"/>
      <c r="F173" s="116"/>
      <c r="G173" s="116"/>
    </row>
    <row r="174" spans="3:7" x14ac:dyDescent="0.25">
      <c r="C174" s="116"/>
      <c r="D174" s="116"/>
      <c r="E174" s="116"/>
      <c r="F174" s="116"/>
      <c r="G174" s="116"/>
    </row>
    <row r="175" spans="3:7" x14ac:dyDescent="0.25">
      <c r="C175" s="116"/>
      <c r="D175" s="116"/>
      <c r="E175" s="116"/>
      <c r="F175" s="116"/>
      <c r="G175" s="116"/>
    </row>
    <row r="176" spans="3:7" x14ac:dyDescent="0.25">
      <c r="C176" s="116"/>
      <c r="D176" s="116"/>
      <c r="E176" s="116"/>
      <c r="F176" s="116"/>
      <c r="G176" s="116"/>
    </row>
    <row r="177" spans="3:7" x14ac:dyDescent="0.25">
      <c r="C177" s="116"/>
      <c r="D177" s="116"/>
      <c r="E177" s="116"/>
      <c r="F177" s="116"/>
      <c r="G177" s="116"/>
    </row>
    <row r="178" spans="3:7" x14ac:dyDescent="0.25">
      <c r="C178" s="116"/>
      <c r="D178" s="116"/>
      <c r="E178" s="116"/>
      <c r="F178" s="116"/>
      <c r="G178" s="116"/>
    </row>
    <row r="179" spans="3:7" x14ac:dyDescent="0.25">
      <c r="C179" s="116"/>
      <c r="D179" s="116"/>
      <c r="E179" s="116"/>
      <c r="F179" s="116"/>
      <c r="G179" s="116"/>
    </row>
    <row r="180" spans="3:7" x14ac:dyDescent="0.25">
      <c r="C180" s="116"/>
      <c r="D180" s="116"/>
      <c r="E180" s="116"/>
      <c r="F180" s="116"/>
      <c r="G180" s="116"/>
    </row>
    <row r="181" spans="3:7" x14ac:dyDescent="0.25">
      <c r="C181" s="116"/>
      <c r="D181" s="116"/>
      <c r="E181" s="116"/>
      <c r="F181" s="116"/>
      <c r="G181" s="116"/>
    </row>
    <row r="182" spans="3:7" x14ac:dyDescent="0.25">
      <c r="C182" s="116"/>
      <c r="D182" s="116"/>
      <c r="E182" s="116"/>
      <c r="F182" s="116"/>
      <c r="G182" s="116"/>
    </row>
    <row r="183" spans="3:7" x14ac:dyDescent="0.25">
      <c r="C183" s="116"/>
      <c r="D183" s="116"/>
      <c r="E183" s="116"/>
      <c r="F183" s="116"/>
      <c r="G183" s="116"/>
    </row>
    <row r="184" spans="3:7" x14ac:dyDescent="0.25">
      <c r="C184" s="116"/>
      <c r="D184" s="116"/>
      <c r="E184" s="116"/>
      <c r="F184" s="116"/>
      <c r="G184" s="116"/>
    </row>
    <row r="185" spans="3:7" x14ac:dyDescent="0.25">
      <c r="C185" s="116"/>
      <c r="D185" s="116"/>
      <c r="E185" s="116"/>
      <c r="F185" s="116"/>
      <c r="G185" s="116"/>
    </row>
    <row r="186" spans="3:7" x14ac:dyDescent="0.25">
      <c r="C186" s="116"/>
      <c r="D186" s="116"/>
      <c r="E186" s="116"/>
      <c r="F186" s="116"/>
      <c r="G186" s="116"/>
    </row>
    <row r="187" spans="3:7" x14ac:dyDescent="0.25">
      <c r="C187" s="116"/>
      <c r="D187" s="116"/>
      <c r="E187" s="116"/>
      <c r="F187" s="116"/>
      <c r="G187" s="116"/>
    </row>
    <row r="188" spans="3:7" x14ac:dyDescent="0.25">
      <c r="C188" s="116"/>
      <c r="D188" s="116"/>
      <c r="E188" s="116"/>
      <c r="F188" s="116"/>
      <c r="G188" s="116"/>
    </row>
    <row r="189" spans="3:7" x14ac:dyDescent="0.25">
      <c r="C189" s="116"/>
      <c r="D189" s="116"/>
      <c r="E189" s="116"/>
      <c r="F189" s="116"/>
      <c r="G189" s="116"/>
    </row>
    <row r="190" spans="3:7" x14ac:dyDescent="0.25">
      <c r="C190" s="116"/>
      <c r="D190" s="116"/>
      <c r="E190" s="116"/>
      <c r="F190" s="116"/>
      <c r="G190" s="116"/>
    </row>
    <row r="191" spans="3:7" x14ac:dyDescent="0.25">
      <c r="C191" s="116"/>
      <c r="D191" s="116"/>
      <c r="E191" s="116"/>
      <c r="F191" s="116"/>
      <c r="G191" s="116"/>
    </row>
    <row r="192" spans="3:7" x14ac:dyDescent="0.25">
      <c r="C192" s="116"/>
      <c r="D192" s="116"/>
      <c r="E192" s="116"/>
      <c r="F192" s="116"/>
      <c r="G192" s="116"/>
    </row>
    <row r="193" spans="3:7" x14ac:dyDescent="0.25">
      <c r="C193" s="116"/>
      <c r="D193" s="116"/>
      <c r="E193" s="116"/>
      <c r="F193" s="116"/>
      <c r="G193" s="116"/>
    </row>
    <row r="194" spans="3:7" x14ac:dyDescent="0.25">
      <c r="C194" s="116"/>
      <c r="D194" s="116"/>
      <c r="E194" s="116"/>
      <c r="F194" s="116"/>
      <c r="G194" s="116"/>
    </row>
    <row r="195" spans="3:7" x14ac:dyDescent="0.25">
      <c r="C195" s="116"/>
      <c r="D195" s="116"/>
      <c r="E195" s="116"/>
      <c r="F195" s="116"/>
      <c r="G195" s="116"/>
    </row>
    <row r="196" spans="3:7" x14ac:dyDescent="0.25">
      <c r="C196" s="116"/>
      <c r="D196" s="116"/>
      <c r="E196" s="116"/>
      <c r="F196" s="116"/>
      <c r="G196" s="116"/>
    </row>
    <row r="197" spans="3:7" x14ac:dyDescent="0.25">
      <c r="C197" s="116"/>
      <c r="D197" s="116"/>
      <c r="E197" s="116"/>
      <c r="F197" s="116"/>
      <c r="G197" s="116"/>
    </row>
    <row r="198" spans="3:7" x14ac:dyDescent="0.25">
      <c r="C198" s="116"/>
      <c r="D198" s="116"/>
      <c r="E198" s="116"/>
      <c r="F198" s="116"/>
      <c r="G198" s="116"/>
    </row>
    <row r="199" spans="3:7" x14ac:dyDescent="0.25">
      <c r="C199" s="116"/>
      <c r="D199" s="116"/>
      <c r="E199" s="116"/>
      <c r="F199" s="116"/>
      <c r="G199" s="116"/>
    </row>
    <row r="200" spans="3:7" x14ac:dyDescent="0.25">
      <c r="C200" s="116"/>
      <c r="D200" s="116"/>
      <c r="E200" s="116"/>
      <c r="F200" s="116"/>
      <c r="G200" s="116"/>
    </row>
    <row r="201" spans="3:7" x14ac:dyDescent="0.25">
      <c r="C201" s="116"/>
      <c r="D201" s="116"/>
      <c r="E201" s="116"/>
      <c r="F201" s="116"/>
      <c r="G201" s="116"/>
    </row>
    <row r="202" spans="3:7" x14ac:dyDescent="0.25">
      <c r="C202" s="116"/>
      <c r="D202" s="116"/>
      <c r="E202" s="116"/>
      <c r="F202" s="116"/>
      <c r="G202" s="116"/>
    </row>
    <row r="203" spans="3:7" x14ac:dyDescent="0.25">
      <c r="C203" s="116"/>
      <c r="D203" s="116"/>
      <c r="E203" s="116"/>
      <c r="F203" s="116"/>
      <c r="G203" s="116"/>
    </row>
    <row r="204" spans="3:7" x14ac:dyDescent="0.25">
      <c r="C204" s="116"/>
      <c r="D204" s="116"/>
      <c r="E204" s="116"/>
      <c r="F204" s="116"/>
      <c r="G204" s="116"/>
    </row>
    <row r="205" spans="3:7" x14ac:dyDescent="0.25">
      <c r="C205" s="116"/>
      <c r="D205" s="116"/>
      <c r="E205" s="116"/>
      <c r="F205" s="116"/>
      <c r="G205" s="116"/>
    </row>
    <row r="206" spans="3:7" x14ac:dyDescent="0.25">
      <c r="C206" s="116"/>
      <c r="D206" s="116"/>
      <c r="E206" s="116"/>
      <c r="F206" s="116"/>
      <c r="G206" s="116"/>
    </row>
    <row r="207" spans="3:7" x14ac:dyDescent="0.25">
      <c r="C207" s="116"/>
      <c r="D207" s="116"/>
      <c r="E207" s="116"/>
      <c r="F207" s="116"/>
      <c r="G207" s="116"/>
    </row>
    <row r="208" spans="3:7" x14ac:dyDescent="0.25">
      <c r="C208" s="116"/>
      <c r="D208" s="116"/>
      <c r="E208" s="116"/>
      <c r="F208" s="116"/>
      <c r="G208" s="116"/>
    </row>
    <row r="209" spans="3:7" x14ac:dyDescent="0.25">
      <c r="C209" s="116"/>
      <c r="D209" s="116"/>
      <c r="E209" s="116"/>
      <c r="F209" s="116"/>
      <c r="G209" s="116"/>
    </row>
    <row r="210" spans="3:7" x14ac:dyDescent="0.25">
      <c r="C210" s="116"/>
      <c r="D210" s="116"/>
      <c r="E210" s="116"/>
      <c r="F210" s="116"/>
      <c r="G210" s="116"/>
    </row>
    <row r="211" spans="3:7" x14ac:dyDescent="0.25">
      <c r="C211" s="116"/>
      <c r="D211" s="116"/>
      <c r="E211" s="116"/>
      <c r="F211" s="116"/>
      <c r="G211" s="116"/>
    </row>
    <row r="212" spans="3:7" x14ac:dyDescent="0.25">
      <c r="C212" s="116"/>
      <c r="D212" s="116"/>
      <c r="E212" s="116"/>
      <c r="F212" s="116"/>
      <c r="G212" s="116"/>
    </row>
    <row r="213" spans="3:7" x14ac:dyDescent="0.25">
      <c r="C213" s="116"/>
      <c r="D213" s="116"/>
      <c r="E213" s="116"/>
      <c r="F213" s="116"/>
      <c r="G213" s="116"/>
    </row>
    <row r="214" spans="3:7" x14ac:dyDescent="0.25">
      <c r="C214" s="116"/>
      <c r="D214" s="116"/>
      <c r="E214" s="116"/>
      <c r="F214" s="116"/>
      <c r="G214" s="116"/>
    </row>
    <row r="215" spans="3:7" x14ac:dyDescent="0.25">
      <c r="C215" s="116"/>
      <c r="D215" s="116"/>
      <c r="E215" s="116"/>
      <c r="F215" s="116"/>
      <c r="G215" s="116"/>
    </row>
    <row r="216" spans="3:7" x14ac:dyDescent="0.25">
      <c r="C216" s="116"/>
      <c r="D216" s="116"/>
      <c r="E216" s="116"/>
      <c r="F216" s="116"/>
      <c r="G216" s="116"/>
    </row>
    <row r="217" spans="3:7" x14ac:dyDescent="0.25">
      <c r="C217" s="116"/>
      <c r="D217" s="116"/>
      <c r="E217" s="116"/>
      <c r="F217" s="116"/>
      <c r="G217" s="116"/>
    </row>
    <row r="218" spans="3:7" x14ac:dyDescent="0.25">
      <c r="C218" s="116"/>
      <c r="D218" s="116"/>
      <c r="E218" s="116"/>
      <c r="F218" s="116"/>
      <c r="G218" s="116"/>
    </row>
    <row r="219" spans="3:7" x14ac:dyDescent="0.25">
      <c r="C219" s="116"/>
      <c r="D219" s="116"/>
      <c r="E219" s="116"/>
      <c r="F219" s="116"/>
      <c r="G219" s="116"/>
    </row>
    <row r="220" spans="3:7" x14ac:dyDescent="0.25">
      <c r="C220" s="116"/>
      <c r="D220" s="116"/>
      <c r="E220" s="116"/>
      <c r="F220" s="116"/>
      <c r="G220" s="116"/>
    </row>
    <row r="221" spans="3:7" x14ac:dyDescent="0.25">
      <c r="C221" s="116"/>
      <c r="D221" s="116"/>
      <c r="E221" s="116"/>
      <c r="F221" s="116"/>
      <c r="G221" s="116"/>
    </row>
    <row r="222" spans="3:7" x14ac:dyDescent="0.25">
      <c r="C222" s="116"/>
      <c r="D222" s="116"/>
      <c r="E222" s="116"/>
      <c r="F222" s="116"/>
      <c r="G222" s="116"/>
    </row>
    <row r="223" spans="3:7" x14ac:dyDescent="0.25">
      <c r="C223" s="116"/>
      <c r="D223" s="116"/>
      <c r="E223" s="116"/>
      <c r="F223" s="116"/>
      <c r="G223" s="116"/>
    </row>
    <row r="224" spans="3:7" x14ac:dyDescent="0.25">
      <c r="C224" s="116"/>
      <c r="D224" s="116"/>
      <c r="E224" s="116"/>
      <c r="F224" s="116"/>
      <c r="G224" s="116"/>
    </row>
    <row r="225" spans="3:7" x14ac:dyDescent="0.25">
      <c r="C225" s="116"/>
      <c r="D225" s="116"/>
      <c r="E225" s="116"/>
      <c r="F225" s="116"/>
      <c r="G225" s="116"/>
    </row>
    <row r="226" spans="3:7" x14ac:dyDescent="0.25">
      <c r="C226" s="116"/>
      <c r="D226" s="116"/>
      <c r="E226" s="116"/>
      <c r="F226" s="116"/>
      <c r="G226" s="116"/>
    </row>
    <row r="227" spans="3:7" x14ac:dyDescent="0.25">
      <c r="C227" s="116"/>
      <c r="D227" s="116"/>
      <c r="E227" s="116"/>
      <c r="F227" s="116"/>
      <c r="G227" s="116"/>
    </row>
    <row r="228" spans="3:7" x14ac:dyDescent="0.25">
      <c r="C228" s="116"/>
      <c r="D228" s="116"/>
      <c r="E228" s="116"/>
      <c r="F228" s="116"/>
      <c r="G228" s="116"/>
    </row>
    <row r="229" spans="3:7" x14ac:dyDescent="0.25">
      <c r="C229" s="116"/>
      <c r="D229" s="116"/>
      <c r="E229" s="116"/>
      <c r="F229" s="116"/>
      <c r="G229" s="116"/>
    </row>
    <row r="230" spans="3:7" x14ac:dyDescent="0.25">
      <c r="C230" s="116"/>
      <c r="D230" s="116"/>
      <c r="E230" s="116"/>
      <c r="F230" s="116"/>
      <c r="G230" s="116"/>
    </row>
    <row r="231" spans="3:7" x14ac:dyDescent="0.25">
      <c r="C231" s="116"/>
      <c r="D231" s="116"/>
      <c r="E231" s="116"/>
      <c r="F231" s="116"/>
      <c r="G231" s="116"/>
    </row>
    <row r="232" spans="3:7" x14ac:dyDescent="0.25">
      <c r="C232" s="116"/>
      <c r="D232" s="116"/>
      <c r="E232" s="116"/>
      <c r="F232" s="116"/>
      <c r="G232" s="116"/>
    </row>
    <row r="233" spans="3:7" x14ac:dyDescent="0.25">
      <c r="C233" s="116"/>
      <c r="D233" s="116"/>
      <c r="E233" s="116"/>
      <c r="F233" s="116"/>
      <c r="G233" s="116"/>
    </row>
    <row r="234" spans="3:7" x14ac:dyDescent="0.25">
      <c r="C234" s="116"/>
      <c r="D234" s="116"/>
      <c r="E234" s="116"/>
      <c r="F234" s="116"/>
      <c r="G234" s="116"/>
    </row>
    <row r="235" spans="3:7" x14ac:dyDescent="0.25">
      <c r="C235" s="116"/>
      <c r="D235" s="116"/>
      <c r="E235" s="116"/>
      <c r="F235" s="116"/>
      <c r="G235" s="116"/>
    </row>
    <row r="236" spans="3:7" x14ac:dyDescent="0.25">
      <c r="C236" s="116"/>
      <c r="D236" s="116"/>
      <c r="E236" s="116"/>
      <c r="F236" s="116"/>
      <c r="G236" s="116"/>
    </row>
    <row r="237" spans="3:7" x14ac:dyDescent="0.25">
      <c r="C237" s="116"/>
      <c r="D237" s="116"/>
      <c r="E237" s="116"/>
      <c r="F237" s="116"/>
      <c r="G237" s="116"/>
    </row>
    <row r="238" spans="3:7" x14ac:dyDescent="0.25">
      <c r="C238" s="116"/>
      <c r="D238" s="116"/>
      <c r="E238" s="116"/>
      <c r="F238" s="116"/>
      <c r="G238" s="116"/>
    </row>
    <row r="239" spans="3:7" x14ac:dyDescent="0.25">
      <c r="C239" s="116"/>
      <c r="D239" s="116"/>
      <c r="E239" s="116"/>
      <c r="F239" s="116"/>
      <c r="G239" s="116"/>
    </row>
    <row r="240" spans="3:7" x14ac:dyDescent="0.25">
      <c r="C240" s="116"/>
      <c r="D240" s="116"/>
      <c r="E240" s="116"/>
      <c r="F240" s="116"/>
      <c r="G240" s="116"/>
    </row>
    <row r="241" spans="3:7" x14ac:dyDescent="0.25">
      <c r="C241" s="116"/>
      <c r="D241" s="116"/>
      <c r="E241" s="116"/>
      <c r="F241" s="116"/>
      <c r="G241" s="116"/>
    </row>
    <row r="242" spans="3:7" x14ac:dyDescent="0.25">
      <c r="C242" s="116"/>
      <c r="D242" s="116"/>
      <c r="E242" s="116"/>
      <c r="F242" s="116"/>
      <c r="G242" s="116"/>
    </row>
    <row r="243" spans="3:7" x14ac:dyDescent="0.25">
      <c r="C243" s="116"/>
      <c r="D243" s="116"/>
      <c r="E243" s="116"/>
      <c r="F243" s="116"/>
      <c r="G243" s="116"/>
    </row>
    <row r="244" spans="3:7" x14ac:dyDescent="0.25">
      <c r="C244" s="116"/>
      <c r="D244" s="116"/>
      <c r="E244" s="116"/>
      <c r="F244" s="116"/>
      <c r="G244" s="116"/>
    </row>
    <row r="245" spans="3:7" x14ac:dyDescent="0.25">
      <c r="C245" s="116"/>
      <c r="D245" s="116"/>
      <c r="E245" s="116"/>
      <c r="F245" s="116"/>
      <c r="G245" s="116"/>
    </row>
    <row r="246" spans="3:7" x14ac:dyDescent="0.25">
      <c r="C246" s="116"/>
      <c r="D246" s="116"/>
      <c r="E246" s="116"/>
      <c r="F246" s="116"/>
      <c r="G246" s="116"/>
    </row>
    <row r="247" spans="3:7" x14ac:dyDescent="0.25">
      <c r="C247" s="116"/>
      <c r="D247" s="116"/>
      <c r="E247" s="116"/>
      <c r="F247" s="116"/>
      <c r="G247" s="116"/>
    </row>
    <row r="248" spans="3:7" x14ac:dyDescent="0.25">
      <c r="C248" s="116"/>
      <c r="D248" s="116"/>
      <c r="E248" s="116"/>
      <c r="F248" s="116"/>
      <c r="G248" s="116"/>
    </row>
    <row r="249" spans="3:7" x14ac:dyDescent="0.25">
      <c r="C249" s="116"/>
      <c r="D249" s="116"/>
      <c r="E249" s="116"/>
      <c r="F249" s="116"/>
      <c r="G249" s="116"/>
    </row>
    <row r="250" spans="3:7" x14ac:dyDescent="0.25">
      <c r="C250" s="116"/>
      <c r="D250" s="116"/>
      <c r="E250" s="116"/>
      <c r="F250" s="116"/>
      <c r="G250" s="116"/>
    </row>
    <row r="251" spans="3:7" x14ac:dyDescent="0.25">
      <c r="C251" s="116"/>
      <c r="D251" s="116"/>
      <c r="E251" s="116"/>
      <c r="F251" s="116"/>
      <c r="G251" s="116"/>
    </row>
    <row r="252" spans="3:7" x14ac:dyDescent="0.25">
      <c r="C252" s="116"/>
      <c r="D252" s="116"/>
      <c r="E252" s="116"/>
      <c r="F252" s="116"/>
      <c r="G252" s="116"/>
    </row>
    <row r="253" spans="3:7" x14ac:dyDescent="0.25">
      <c r="C253" s="116"/>
      <c r="D253" s="116"/>
      <c r="E253" s="116"/>
      <c r="F253" s="116"/>
      <c r="G253" s="116"/>
    </row>
    <row r="254" spans="3:7" x14ac:dyDescent="0.25">
      <c r="C254" s="116"/>
      <c r="D254" s="116"/>
      <c r="E254" s="116"/>
      <c r="F254" s="116"/>
      <c r="G254" s="116"/>
    </row>
    <row r="255" spans="3:7" x14ac:dyDescent="0.25">
      <c r="C255" s="116"/>
      <c r="D255" s="116"/>
      <c r="E255" s="116"/>
      <c r="F255" s="116"/>
      <c r="G255" s="116"/>
    </row>
    <row r="256" spans="3:7" x14ac:dyDescent="0.25">
      <c r="C256" s="116"/>
      <c r="D256" s="116"/>
      <c r="E256" s="116"/>
      <c r="F256" s="116"/>
      <c r="G256" s="116"/>
    </row>
    <row r="257" spans="3:7" x14ac:dyDescent="0.25">
      <c r="C257" s="116"/>
      <c r="D257" s="116"/>
      <c r="E257" s="116"/>
      <c r="F257" s="116"/>
      <c r="G257" s="116"/>
    </row>
    <row r="258" spans="3:7" x14ac:dyDescent="0.25">
      <c r="C258" s="116"/>
      <c r="D258" s="116"/>
      <c r="E258" s="116"/>
      <c r="F258" s="116"/>
      <c r="G258" s="116"/>
    </row>
    <row r="259" spans="3:7" x14ac:dyDescent="0.25">
      <c r="C259" s="116"/>
      <c r="D259" s="116"/>
      <c r="E259" s="116"/>
      <c r="F259" s="116"/>
      <c r="G259" s="116"/>
    </row>
    <row r="260" spans="3:7" x14ac:dyDescent="0.25">
      <c r="C260" s="116"/>
      <c r="D260" s="116"/>
      <c r="E260" s="116"/>
      <c r="F260" s="116"/>
      <c r="G260" s="116"/>
    </row>
    <row r="261" spans="3:7" x14ac:dyDescent="0.25">
      <c r="C261" s="116"/>
      <c r="D261" s="116"/>
      <c r="E261" s="116"/>
      <c r="F261" s="116"/>
      <c r="G261" s="116"/>
    </row>
    <row r="262" spans="3:7" x14ac:dyDescent="0.25">
      <c r="C262" s="116"/>
      <c r="D262" s="116"/>
      <c r="E262" s="116"/>
      <c r="F262" s="116"/>
      <c r="G262" s="116"/>
    </row>
    <row r="263" spans="3:7" x14ac:dyDescent="0.25">
      <c r="C263" s="116"/>
      <c r="D263" s="116"/>
      <c r="E263" s="116"/>
      <c r="F263" s="116"/>
      <c r="G263" s="116"/>
    </row>
    <row r="264" spans="3:7" x14ac:dyDescent="0.25">
      <c r="C264" s="116"/>
      <c r="D264" s="116"/>
      <c r="E264" s="116"/>
      <c r="F264" s="116"/>
      <c r="G264" s="116"/>
    </row>
    <row r="265" spans="3:7" x14ac:dyDescent="0.25">
      <c r="C265" s="116"/>
      <c r="D265" s="116"/>
      <c r="E265" s="116"/>
      <c r="F265" s="116"/>
      <c r="G265" s="116"/>
    </row>
    <row r="266" spans="3:7" x14ac:dyDescent="0.25">
      <c r="C266" s="116"/>
      <c r="D266" s="116"/>
      <c r="E266" s="116"/>
      <c r="F266" s="116"/>
      <c r="G266" s="116"/>
    </row>
    <row r="267" spans="3:7" x14ac:dyDescent="0.25">
      <c r="C267" s="116"/>
      <c r="D267" s="116"/>
      <c r="E267" s="116"/>
      <c r="F267" s="116"/>
      <c r="G267" s="116"/>
    </row>
    <row r="268" spans="3:7" x14ac:dyDescent="0.25">
      <c r="C268" s="116"/>
      <c r="D268" s="116"/>
      <c r="E268" s="116"/>
      <c r="F268" s="116"/>
      <c r="G268" s="116"/>
    </row>
    <row r="269" spans="3:7" x14ac:dyDescent="0.25">
      <c r="C269" s="116"/>
      <c r="D269" s="116"/>
      <c r="E269" s="116"/>
      <c r="F269" s="116"/>
      <c r="G269" s="116"/>
    </row>
    <row r="270" spans="3:7" x14ac:dyDescent="0.25">
      <c r="C270" s="116"/>
      <c r="D270" s="116"/>
      <c r="E270" s="116"/>
      <c r="F270" s="116"/>
      <c r="G270" s="116"/>
    </row>
    <row r="271" spans="3:7" x14ac:dyDescent="0.25">
      <c r="C271" s="116"/>
      <c r="D271" s="116"/>
      <c r="E271" s="116"/>
      <c r="F271" s="116"/>
      <c r="G271" s="116"/>
    </row>
    <row r="272" spans="3:7" x14ac:dyDescent="0.25">
      <c r="C272" s="116"/>
      <c r="D272" s="116"/>
      <c r="E272" s="116"/>
      <c r="F272" s="116"/>
      <c r="G272" s="116"/>
    </row>
    <row r="273" spans="3:7" x14ac:dyDescent="0.25">
      <c r="C273" s="116"/>
      <c r="D273" s="116"/>
      <c r="E273" s="116"/>
      <c r="F273" s="116"/>
      <c r="G273" s="116"/>
    </row>
    <row r="274" spans="3:7" x14ac:dyDescent="0.25">
      <c r="C274" s="116"/>
      <c r="D274" s="116"/>
      <c r="E274" s="116"/>
      <c r="F274" s="116"/>
      <c r="G274" s="116"/>
    </row>
    <row r="275" spans="3:7" x14ac:dyDescent="0.25">
      <c r="C275" s="116"/>
      <c r="D275" s="116"/>
      <c r="E275" s="116"/>
      <c r="F275" s="116"/>
      <c r="G275" s="116"/>
    </row>
    <row r="276" spans="3:7" x14ac:dyDescent="0.25">
      <c r="C276" s="116"/>
      <c r="D276" s="116"/>
      <c r="E276" s="116"/>
      <c r="F276" s="116"/>
      <c r="G276" s="116"/>
    </row>
    <row r="277" spans="3:7" x14ac:dyDescent="0.25">
      <c r="C277" s="116"/>
      <c r="D277" s="116"/>
      <c r="E277" s="116"/>
      <c r="F277" s="116"/>
      <c r="G277" s="116"/>
    </row>
    <row r="278" spans="3:7" x14ac:dyDescent="0.25">
      <c r="C278" s="116"/>
      <c r="D278" s="116"/>
      <c r="E278" s="116"/>
      <c r="F278" s="116"/>
      <c r="G278" s="116"/>
    </row>
    <row r="279" spans="3:7" x14ac:dyDescent="0.25">
      <c r="C279" s="116"/>
      <c r="D279" s="116"/>
      <c r="E279" s="116"/>
      <c r="F279" s="116"/>
      <c r="G279" s="116"/>
    </row>
    <row r="280" spans="3:7" x14ac:dyDescent="0.25">
      <c r="C280" s="116"/>
      <c r="D280" s="116"/>
      <c r="E280" s="116"/>
      <c r="F280" s="116"/>
      <c r="G280" s="116"/>
    </row>
    <row r="281" spans="3:7" x14ac:dyDescent="0.25">
      <c r="C281" s="116"/>
      <c r="D281" s="116"/>
      <c r="E281" s="116"/>
      <c r="F281" s="116"/>
      <c r="G281" s="116"/>
    </row>
    <row r="282" spans="3:7" x14ac:dyDescent="0.25">
      <c r="C282" s="116"/>
      <c r="D282" s="116"/>
      <c r="E282" s="116"/>
      <c r="F282" s="116"/>
      <c r="G282" s="116"/>
    </row>
    <row r="283" spans="3:7" x14ac:dyDescent="0.25">
      <c r="C283" s="116"/>
      <c r="D283" s="116"/>
      <c r="E283" s="116"/>
      <c r="F283" s="116"/>
      <c r="G283" s="116"/>
    </row>
    <row r="284" spans="3:7" x14ac:dyDescent="0.25">
      <c r="C284" s="116"/>
      <c r="D284" s="116"/>
      <c r="E284" s="116"/>
      <c r="F284" s="116"/>
      <c r="G284" s="116"/>
    </row>
    <row r="285" spans="3:7" x14ac:dyDescent="0.25">
      <c r="C285" s="116"/>
      <c r="D285" s="116"/>
      <c r="E285" s="116"/>
      <c r="F285" s="116"/>
      <c r="G285" s="116"/>
    </row>
    <row r="286" spans="3:7" x14ac:dyDescent="0.25">
      <c r="C286" s="116"/>
      <c r="D286" s="116"/>
      <c r="E286" s="116"/>
      <c r="F286" s="116"/>
      <c r="G286" s="116"/>
    </row>
    <row r="287" spans="3:7" x14ac:dyDescent="0.25">
      <c r="C287" s="116"/>
      <c r="D287" s="116"/>
      <c r="E287" s="116"/>
      <c r="F287" s="116"/>
      <c r="G287" s="116"/>
    </row>
    <row r="288" spans="3:7" x14ac:dyDescent="0.25">
      <c r="C288" s="116"/>
      <c r="D288" s="116"/>
      <c r="E288" s="116"/>
      <c r="F288" s="116"/>
      <c r="G288" s="116"/>
    </row>
    <row r="289" spans="3:7" x14ac:dyDescent="0.25">
      <c r="C289" s="116"/>
      <c r="D289" s="116"/>
      <c r="E289" s="116"/>
      <c r="F289" s="116"/>
      <c r="G289" s="116"/>
    </row>
    <row r="290" spans="3:7" x14ac:dyDescent="0.25">
      <c r="C290" s="116"/>
      <c r="D290" s="116"/>
      <c r="E290" s="116"/>
      <c r="F290" s="116"/>
      <c r="G290" s="116"/>
    </row>
    <row r="291" spans="3:7" x14ac:dyDescent="0.25">
      <c r="C291" s="116"/>
      <c r="D291" s="116"/>
      <c r="E291" s="116"/>
      <c r="F291" s="116"/>
      <c r="G291" s="116"/>
    </row>
    <row r="292" spans="3:7" x14ac:dyDescent="0.25">
      <c r="C292" s="116"/>
      <c r="D292" s="116"/>
      <c r="E292" s="116"/>
      <c r="F292" s="116"/>
      <c r="G292" s="116"/>
    </row>
    <row r="293" spans="3:7" x14ac:dyDescent="0.25">
      <c r="C293" s="116"/>
      <c r="D293" s="116"/>
      <c r="E293" s="116"/>
      <c r="F293" s="116"/>
      <c r="G293" s="116"/>
    </row>
    <row r="294" spans="3:7" x14ac:dyDescent="0.25">
      <c r="C294" s="116"/>
      <c r="D294" s="116"/>
      <c r="E294" s="116"/>
      <c r="F294" s="116"/>
      <c r="G294" s="116"/>
    </row>
    <row r="295" spans="3:7" x14ac:dyDescent="0.25">
      <c r="C295" s="116"/>
      <c r="D295" s="116"/>
      <c r="E295" s="116"/>
      <c r="F295" s="116"/>
      <c r="G295" s="116"/>
    </row>
    <row r="296" spans="3:7" x14ac:dyDescent="0.25">
      <c r="C296" s="116"/>
      <c r="D296" s="116"/>
      <c r="E296" s="116"/>
      <c r="F296" s="116"/>
      <c r="G296" s="116"/>
    </row>
    <row r="297" spans="3:7" x14ac:dyDescent="0.25">
      <c r="C297" s="116"/>
      <c r="D297" s="116"/>
      <c r="E297" s="116"/>
      <c r="F297" s="116"/>
      <c r="G297" s="116"/>
    </row>
    <row r="298" spans="3:7" x14ac:dyDescent="0.25">
      <c r="C298" s="116"/>
      <c r="D298" s="116"/>
      <c r="E298" s="116"/>
      <c r="F298" s="116"/>
      <c r="G298" s="116"/>
    </row>
    <row r="299" spans="3:7" x14ac:dyDescent="0.25">
      <c r="C299" s="116"/>
      <c r="D299" s="116"/>
      <c r="E299" s="116"/>
      <c r="F299" s="116"/>
      <c r="G299" s="116"/>
    </row>
    <row r="300" spans="3:7" x14ac:dyDescent="0.25">
      <c r="C300" s="116"/>
      <c r="D300" s="116"/>
      <c r="E300" s="116"/>
      <c r="F300" s="116"/>
      <c r="G300" s="116"/>
    </row>
    <row r="301" spans="3:7" x14ac:dyDescent="0.25">
      <c r="C301" s="116"/>
      <c r="D301" s="116"/>
      <c r="E301" s="116"/>
      <c r="F301" s="116"/>
      <c r="G301" s="116"/>
    </row>
    <row r="302" spans="3:7" x14ac:dyDescent="0.25">
      <c r="C302" s="116"/>
      <c r="D302" s="116"/>
      <c r="E302" s="116"/>
      <c r="F302" s="116"/>
      <c r="G302" s="116"/>
    </row>
    <row r="303" spans="3:7" x14ac:dyDescent="0.25">
      <c r="C303" s="116"/>
      <c r="D303" s="116"/>
      <c r="E303" s="116"/>
      <c r="F303" s="116"/>
      <c r="G303" s="116"/>
    </row>
    <row r="304" spans="3:7" x14ac:dyDescent="0.25">
      <c r="C304" s="116"/>
      <c r="D304" s="116"/>
      <c r="E304" s="116"/>
      <c r="F304" s="116"/>
      <c r="G304" s="116"/>
    </row>
    <row r="305" spans="3:7" x14ac:dyDescent="0.25">
      <c r="C305" s="116"/>
      <c r="D305" s="116"/>
      <c r="E305" s="116"/>
      <c r="F305" s="116"/>
      <c r="G305" s="116"/>
    </row>
    <row r="306" spans="3:7" x14ac:dyDescent="0.25">
      <c r="C306" s="116"/>
      <c r="D306" s="116"/>
      <c r="E306" s="116"/>
      <c r="F306" s="116"/>
      <c r="G306" s="116"/>
    </row>
    <row r="307" spans="3:7" x14ac:dyDescent="0.25">
      <c r="C307" s="116"/>
      <c r="D307" s="116"/>
      <c r="E307" s="116"/>
      <c r="F307" s="116"/>
      <c r="G307" s="116"/>
    </row>
    <row r="308" spans="3:7" x14ac:dyDescent="0.25">
      <c r="C308" s="116"/>
      <c r="D308" s="116"/>
      <c r="E308" s="116"/>
      <c r="F308" s="116"/>
      <c r="G308" s="116"/>
    </row>
    <row r="309" spans="3:7" x14ac:dyDescent="0.25">
      <c r="C309" s="116"/>
      <c r="D309" s="116"/>
      <c r="E309" s="116"/>
      <c r="F309" s="116"/>
      <c r="G309" s="116"/>
    </row>
    <row r="310" spans="3:7" x14ac:dyDescent="0.25">
      <c r="C310" s="116"/>
      <c r="D310" s="116"/>
      <c r="E310" s="116"/>
      <c r="F310" s="116"/>
      <c r="G310" s="116"/>
    </row>
    <row r="311" spans="3:7" x14ac:dyDescent="0.25">
      <c r="C311" s="116"/>
      <c r="D311" s="116"/>
      <c r="E311" s="116"/>
      <c r="F311" s="116"/>
      <c r="G311" s="116"/>
    </row>
    <row r="312" spans="3:7" x14ac:dyDescent="0.25">
      <c r="C312" s="116"/>
      <c r="D312" s="116"/>
      <c r="E312" s="116"/>
      <c r="F312" s="116"/>
      <c r="G312" s="116"/>
    </row>
    <row r="313" spans="3:7" x14ac:dyDescent="0.25">
      <c r="C313" s="116"/>
      <c r="D313" s="116"/>
      <c r="E313" s="116"/>
      <c r="F313" s="116"/>
      <c r="G313" s="116"/>
    </row>
    <row r="314" spans="3:7" x14ac:dyDescent="0.25">
      <c r="C314" s="116"/>
      <c r="D314" s="116"/>
      <c r="E314" s="116"/>
      <c r="F314" s="116"/>
      <c r="G314" s="116"/>
    </row>
    <row r="315" spans="3:7" x14ac:dyDescent="0.25">
      <c r="C315" s="116"/>
      <c r="D315" s="116"/>
      <c r="E315" s="116"/>
      <c r="F315" s="116"/>
      <c r="G315" s="116"/>
    </row>
    <row r="316" spans="3:7" x14ac:dyDescent="0.25">
      <c r="C316" s="116"/>
      <c r="D316" s="116"/>
      <c r="E316" s="116"/>
      <c r="F316" s="116"/>
      <c r="G316" s="116"/>
    </row>
    <row r="317" spans="3:7" x14ac:dyDescent="0.25">
      <c r="C317" s="116"/>
      <c r="D317" s="116"/>
      <c r="E317" s="116"/>
      <c r="F317" s="116"/>
      <c r="G317" s="116"/>
    </row>
    <row r="318" spans="3:7" x14ac:dyDescent="0.25">
      <c r="C318" s="116"/>
      <c r="D318" s="116"/>
      <c r="E318" s="116"/>
      <c r="F318" s="116"/>
      <c r="G318" s="116"/>
    </row>
    <row r="319" spans="3:7" x14ac:dyDescent="0.25">
      <c r="C319" s="116"/>
      <c r="D319" s="116"/>
      <c r="E319" s="116"/>
      <c r="F319" s="116"/>
      <c r="G319" s="116"/>
    </row>
    <row r="320" spans="3:7" x14ac:dyDescent="0.25">
      <c r="C320" s="116"/>
      <c r="D320" s="116"/>
      <c r="E320" s="116"/>
      <c r="F320" s="116"/>
      <c r="G320" s="116"/>
    </row>
    <row r="321" spans="3:7" x14ac:dyDescent="0.25">
      <c r="C321" s="116"/>
      <c r="D321" s="116"/>
      <c r="E321" s="116"/>
      <c r="F321" s="116"/>
      <c r="G321" s="116"/>
    </row>
    <row r="322" spans="3:7" x14ac:dyDescent="0.25">
      <c r="C322" s="116"/>
      <c r="D322" s="116"/>
      <c r="E322" s="116"/>
      <c r="F322" s="116"/>
      <c r="G322" s="116"/>
    </row>
    <row r="323" spans="3:7" x14ac:dyDescent="0.25">
      <c r="C323" s="116"/>
      <c r="D323" s="116"/>
      <c r="E323" s="116"/>
      <c r="F323" s="116"/>
      <c r="G323" s="116"/>
    </row>
    <row r="324" spans="3:7" x14ac:dyDescent="0.25">
      <c r="C324" s="116"/>
      <c r="D324" s="116"/>
      <c r="E324" s="116"/>
      <c r="F324" s="116"/>
      <c r="G324" s="116"/>
    </row>
    <row r="325" spans="3:7" x14ac:dyDescent="0.25">
      <c r="C325" s="116"/>
      <c r="D325" s="116"/>
      <c r="E325" s="116"/>
      <c r="F325" s="116"/>
      <c r="G325" s="116"/>
    </row>
    <row r="326" spans="3:7" x14ac:dyDescent="0.25">
      <c r="C326" s="116"/>
      <c r="D326" s="116"/>
      <c r="E326" s="116"/>
      <c r="F326" s="116"/>
      <c r="G326" s="116"/>
    </row>
    <row r="327" spans="3:7" x14ac:dyDescent="0.25">
      <c r="C327" s="116"/>
      <c r="D327" s="116"/>
      <c r="E327" s="116"/>
      <c r="F327" s="116"/>
      <c r="G327" s="116"/>
    </row>
    <row r="328" spans="3:7" x14ac:dyDescent="0.25">
      <c r="C328" s="116"/>
      <c r="D328" s="116"/>
      <c r="E328" s="116"/>
      <c r="F328" s="116"/>
      <c r="G328" s="116"/>
    </row>
    <row r="329" spans="3:7" x14ac:dyDescent="0.25">
      <c r="C329" s="116"/>
      <c r="D329" s="116"/>
      <c r="E329" s="116"/>
      <c r="F329" s="116"/>
      <c r="G329" s="116"/>
    </row>
    <row r="330" spans="3:7" x14ac:dyDescent="0.25">
      <c r="C330" s="116"/>
      <c r="D330" s="116"/>
      <c r="E330" s="116"/>
      <c r="F330" s="116"/>
      <c r="G330" s="116"/>
    </row>
    <row r="331" spans="3:7" x14ac:dyDescent="0.25">
      <c r="C331" s="116"/>
      <c r="D331" s="116"/>
      <c r="E331" s="116"/>
      <c r="F331" s="116"/>
      <c r="G331" s="116"/>
    </row>
    <row r="332" spans="3:7" x14ac:dyDescent="0.25">
      <c r="C332" s="116"/>
      <c r="D332" s="116"/>
      <c r="E332" s="116"/>
      <c r="F332" s="116"/>
      <c r="G332" s="116"/>
    </row>
    <row r="333" spans="3:7" x14ac:dyDescent="0.25">
      <c r="C333" s="116"/>
      <c r="D333" s="116"/>
      <c r="E333" s="116"/>
      <c r="F333" s="116"/>
      <c r="G333" s="116"/>
    </row>
    <row r="334" spans="3:7" x14ac:dyDescent="0.25">
      <c r="C334" s="116"/>
      <c r="D334" s="116"/>
      <c r="E334" s="116"/>
      <c r="F334" s="116"/>
      <c r="G334" s="116"/>
    </row>
    <row r="335" spans="3:7" x14ac:dyDescent="0.25">
      <c r="C335" s="116"/>
      <c r="D335" s="116"/>
      <c r="E335" s="116"/>
      <c r="F335" s="116"/>
      <c r="G335" s="116"/>
    </row>
    <row r="336" spans="3:7" x14ac:dyDescent="0.25">
      <c r="C336" s="116"/>
      <c r="D336" s="116"/>
      <c r="E336" s="116"/>
      <c r="F336" s="116"/>
      <c r="G336" s="116"/>
    </row>
    <row r="337" spans="3:7" x14ac:dyDescent="0.25">
      <c r="C337" s="116"/>
      <c r="D337" s="116"/>
      <c r="E337" s="116"/>
      <c r="F337" s="116"/>
      <c r="G337" s="116"/>
    </row>
    <row r="338" spans="3:7" x14ac:dyDescent="0.25">
      <c r="C338" s="116"/>
      <c r="D338" s="116"/>
      <c r="E338" s="116"/>
      <c r="F338" s="116"/>
      <c r="G338" s="116"/>
    </row>
    <row r="339" spans="3:7" x14ac:dyDescent="0.25">
      <c r="C339" s="116"/>
      <c r="D339" s="116"/>
      <c r="E339" s="116"/>
      <c r="F339" s="116"/>
      <c r="G339" s="116"/>
    </row>
    <row r="340" spans="3:7" x14ac:dyDescent="0.25">
      <c r="C340" s="116"/>
      <c r="D340" s="116"/>
      <c r="E340" s="116"/>
      <c r="F340" s="116"/>
      <c r="G340" s="116"/>
    </row>
    <row r="341" spans="3:7" x14ac:dyDescent="0.25">
      <c r="C341" s="116"/>
      <c r="D341" s="116"/>
      <c r="E341" s="116"/>
      <c r="F341" s="116"/>
      <c r="G341" s="116"/>
    </row>
    <row r="342" spans="3:7" x14ac:dyDescent="0.25">
      <c r="C342" s="116"/>
      <c r="D342" s="116"/>
      <c r="E342" s="116"/>
      <c r="F342" s="116"/>
      <c r="G342" s="116"/>
    </row>
    <row r="343" spans="3:7" x14ac:dyDescent="0.25">
      <c r="C343" s="116"/>
      <c r="D343" s="116"/>
      <c r="E343" s="116"/>
      <c r="F343" s="116"/>
      <c r="G343" s="116"/>
    </row>
    <row r="344" spans="3:7" x14ac:dyDescent="0.25">
      <c r="C344" s="116"/>
      <c r="D344" s="116"/>
      <c r="E344" s="116"/>
      <c r="F344" s="116"/>
      <c r="G344" s="116"/>
    </row>
    <row r="345" spans="3:7" x14ac:dyDescent="0.25">
      <c r="C345" s="116"/>
      <c r="D345" s="116"/>
      <c r="E345" s="116"/>
      <c r="F345" s="116"/>
      <c r="G345" s="116"/>
    </row>
    <row r="346" spans="3:7" x14ac:dyDescent="0.25">
      <c r="C346" s="116"/>
      <c r="D346" s="116"/>
      <c r="E346" s="116"/>
      <c r="F346" s="116"/>
      <c r="G346" s="116"/>
    </row>
    <row r="347" spans="3:7" x14ac:dyDescent="0.25">
      <c r="C347" s="116"/>
      <c r="D347" s="116"/>
      <c r="E347" s="116"/>
      <c r="F347" s="116"/>
      <c r="G347" s="116"/>
    </row>
    <row r="348" spans="3:7" x14ac:dyDescent="0.25">
      <c r="C348" s="116"/>
      <c r="D348" s="116"/>
      <c r="E348" s="116"/>
      <c r="F348" s="116"/>
      <c r="G348" s="116"/>
    </row>
    <row r="349" spans="3:7" x14ac:dyDescent="0.25">
      <c r="C349" s="116"/>
      <c r="D349" s="116"/>
      <c r="E349" s="116"/>
      <c r="F349" s="116"/>
      <c r="G349" s="116"/>
    </row>
    <row r="350" spans="3:7" x14ac:dyDescent="0.25">
      <c r="C350" s="116"/>
      <c r="D350" s="116"/>
      <c r="E350" s="116"/>
      <c r="F350" s="116"/>
      <c r="G350" s="116"/>
    </row>
    <row r="351" spans="3:7" x14ac:dyDescent="0.25">
      <c r="C351" s="116"/>
      <c r="D351" s="116"/>
      <c r="E351" s="116"/>
      <c r="F351" s="116"/>
      <c r="G351" s="116"/>
    </row>
    <row r="352" spans="3:7" x14ac:dyDescent="0.25">
      <c r="C352" s="116"/>
      <c r="D352" s="116"/>
      <c r="E352" s="116"/>
      <c r="F352" s="116"/>
      <c r="G352" s="116"/>
    </row>
    <row r="353" spans="3:7" x14ac:dyDescent="0.25">
      <c r="C353" s="116"/>
      <c r="D353" s="116"/>
      <c r="E353" s="116"/>
      <c r="F353" s="116"/>
      <c r="G353" s="116"/>
    </row>
    <row r="354" spans="3:7" x14ac:dyDescent="0.25">
      <c r="C354" s="116"/>
      <c r="D354" s="116"/>
      <c r="E354" s="116"/>
      <c r="F354" s="116"/>
      <c r="G354" s="116"/>
    </row>
    <row r="355" spans="3:7" x14ac:dyDescent="0.25">
      <c r="C355" s="116"/>
      <c r="D355" s="116"/>
      <c r="E355" s="116"/>
      <c r="F355" s="116"/>
      <c r="G355" s="116"/>
    </row>
    <row r="356" spans="3:7" x14ac:dyDescent="0.25">
      <c r="C356" s="116"/>
      <c r="D356" s="116"/>
      <c r="E356" s="116"/>
      <c r="F356" s="116"/>
      <c r="G356" s="1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FA7AA-C03E-4BA7-957C-A80142A170CB}">
  <sheetPr codeName="Sheet9"/>
  <dimension ref="A1:DP356"/>
  <sheetViews>
    <sheetView workbookViewId="0"/>
  </sheetViews>
  <sheetFormatPr defaultRowHeight="15" x14ac:dyDescent="0.25"/>
  <cols>
    <col min="1" max="1" width="8.85546875" bestFit="1" customWidth="1"/>
    <col min="2" max="2" width="13.7109375" bestFit="1" customWidth="1"/>
    <col min="3" max="3" width="10.140625" bestFit="1" customWidth="1"/>
    <col min="4" max="4" width="6.42578125" bestFit="1" customWidth="1"/>
    <col min="5" max="5" width="9.5703125" bestFit="1" customWidth="1"/>
    <col min="6" max="6" width="30" bestFit="1" customWidth="1"/>
    <col min="7" max="7" width="6.140625" bestFit="1" customWidth="1"/>
    <col min="8" max="8" width="25.7109375" bestFit="1" customWidth="1"/>
    <col min="9" max="9" width="25.140625" bestFit="1" customWidth="1"/>
    <col min="10" max="15" width="11.85546875" bestFit="1" customWidth="1"/>
    <col min="16" max="16" width="11.85546875" customWidth="1"/>
    <col min="17" max="122" width="11.85546875" bestFit="1" customWidth="1"/>
    <col min="123" max="125" width="9.85546875" bestFit="1" customWidth="1"/>
  </cols>
  <sheetData>
    <row r="1" spans="1:120" x14ac:dyDescent="0.2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  <c r="G1" t="s">
        <v>126</v>
      </c>
      <c r="H1" t="s">
        <v>127</v>
      </c>
      <c r="I1" t="s">
        <v>128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0" x14ac:dyDescent="0.25">
      <c r="A2" t="s">
        <v>129</v>
      </c>
      <c r="B2" t="s">
        <v>130</v>
      </c>
      <c r="C2" t="s">
        <v>76</v>
      </c>
      <c r="D2" t="s">
        <v>132</v>
      </c>
      <c r="E2">
        <v>5</v>
      </c>
      <c r="F2" t="s">
        <v>133</v>
      </c>
      <c r="G2" t="s">
        <v>134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402.49679200000003</v>
      </c>
      <c r="AK2">
        <v>405.12375900000001</v>
      </c>
      <c r="AL2">
        <v>407.83293600000002</v>
      </c>
      <c r="AM2">
        <v>410.62873050000002</v>
      </c>
      <c r="AN2">
        <v>413.51847350000003</v>
      </c>
      <c r="AO2">
        <v>416.49516949999997</v>
      </c>
      <c r="AP2">
        <v>419.54312299999998</v>
      </c>
      <c r="AQ2">
        <v>422.65471300000002</v>
      </c>
      <c r="AR2">
        <v>425.78752850000001</v>
      </c>
      <c r="AS2">
        <v>428.99762650000002</v>
      </c>
      <c r="AT2">
        <v>432.267042</v>
      </c>
      <c r="AU2">
        <v>435.54690449999998</v>
      </c>
      <c r="AV2">
        <v>438.88424149999997</v>
      </c>
      <c r="AW2">
        <v>442.28145949999998</v>
      </c>
      <c r="AX2">
        <v>445.74097699999999</v>
      </c>
      <c r="AY2">
        <v>449.29371750000001</v>
      </c>
      <c r="AZ2">
        <v>452.86438249999998</v>
      </c>
      <c r="BA2">
        <v>456.44475549999999</v>
      </c>
      <c r="BB2">
        <v>460.08510100000001</v>
      </c>
      <c r="BC2">
        <v>463.7431105</v>
      </c>
      <c r="BD2">
        <v>467.47462849999999</v>
      </c>
      <c r="BE2">
        <v>471.23546950000002</v>
      </c>
      <c r="BF2">
        <v>475.03963199999998</v>
      </c>
      <c r="BG2">
        <v>478.88841450000001</v>
      </c>
      <c r="BH2">
        <v>482.78167450000001</v>
      </c>
      <c r="BI2">
        <v>486.7181635</v>
      </c>
      <c r="BJ2">
        <v>490.68411300000002</v>
      </c>
      <c r="BK2">
        <v>494.68311749999998</v>
      </c>
      <c r="BL2">
        <v>498.69536049999999</v>
      </c>
      <c r="BM2">
        <v>502.7133705</v>
      </c>
      <c r="BN2">
        <v>506.76260050000002</v>
      </c>
      <c r="BO2">
        <v>510.84922299999999</v>
      </c>
      <c r="BP2">
        <v>514.99702400000001</v>
      </c>
      <c r="BQ2">
        <v>519.16788699999995</v>
      </c>
      <c r="BR2">
        <v>523.43230200000005</v>
      </c>
      <c r="BS2">
        <v>527.751304</v>
      </c>
      <c r="BT2">
        <v>532.06737799999996</v>
      </c>
      <c r="BU2">
        <v>536.35776699999997</v>
      </c>
      <c r="BV2">
        <v>540.68388649999997</v>
      </c>
      <c r="BW2">
        <v>545.02554150000003</v>
      </c>
      <c r="BX2">
        <v>549.39067499999999</v>
      </c>
      <c r="BY2">
        <v>553.79479649999996</v>
      </c>
      <c r="BZ2">
        <v>558.23363400000005</v>
      </c>
      <c r="CA2">
        <v>562.74489000000005</v>
      </c>
      <c r="CB2">
        <v>567.28466949999995</v>
      </c>
      <c r="CC2">
        <v>571.84653549999996</v>
      </c>
      <c r="CD2">
        <v>576.43591049999998</v>
      </c>
      <c r="CE2">
        <v>581.05389500000001</v>
      </c>
      <c r="CF2">
        <v>585.70238900000004</v>
      </c>
      <c r="CG2">
        <v>590.38279199999999</v>
      </c>
      <c r="CH2">
        <v>595.09686750000003</v>
      </c>
      <c r="CI2">
        <v>599.84736050000004</v>
      </c>
      <c r="CJ2">
        <v>604.62554050000006</v>
      </c>
      <c r="CK2">
        <v>609.43005449999998</v>
      </c>
      <c r="CL2">
        <v>614.26846049999995</v>
      </c>
      <c r="CM2">
        <v>619.13825199999997</v>
      </c>
      <c r="CN2">
        <v>624.03710550000005</v>
      </c>
      <c r="CO2">
        <v>628.96754450000003</v>
      </c>
      <c r="CP2">
        <v>633.90539999999999</v>
      </c>
      <c r="CQ2">
        <v>638.83868700000005</v>
      </c>
      <c r="CR2">
        <v>643.805385</v>
      </c>
      <c r="CS2">
        <v>648.83559349999996</v>
      </c>
      <c r="CT2">
        <v>653.9581475</v>
      </c>
      <c r="CU2">
        <v>659.12309600000003</v>
      </c>
      <c r="CV2">
        <v>664.33120550000001</v>
      </c>
      <c r="CW2">
        <v>669.54484449999995</v>
      </c>
      <c r="CX2">
        <v>674.7818575</v>
      </c>
      <c r="CY2">
        <v>680.0720245</v>
      </c>
      <c r="CZ2">
        <v>685.4121255</v>
      </c>
      <c r="DA2">
        <v>690.80201550000004</v>
      </c>
      <c r="DB2">
        <v>696.24123399999996</v>
      </c>
      <c r="DC2">
        <v>701.72972749999997</v>
      </c>
      <c r="DD2">
        <v>707.26831200000004</v>
      </c>
      <c r="DE2">
        <v>712.85776599999997</v>
      </c>
      <c r="DF2">
        <v>718.54385950000005</v>
      </c>
      <c r="DG2">
        <v>724.29452100000003</v>
      </c>
      <c r="DH2">
        <v>730.11485549999998</v>
      </c>
      <c r="DI2">
        <v>736.00230450000004</v>
      </c>
      <c r="DJ2">
        <v>741.95207349999998</v>
      </c>
      <c r="DK2">
        <v>748.00219249999998</v>
      </c>
      <c r="DL2">
        <v>754.13083649999999</v>
      </c>
      <c r="DM2">
        <v>760.31706499999996</v>
      </c>
      <c r="DN2">
        <v>766.50643600000001</v>
      </c>
      <c r="DO2">
        <v>772.76863100000003</v>
      </c>
      <c r="DP2">
        <v>779.11264249999999</v>
      </c>
    </row>
    <row r="3" spans="1:120" x14ac:dyDescent="0.25">
      <c r="A3" t="s">
        <v>129</v>
      </c>
      <c r="B3" t="s">
        <v>130</v>
      </c>
      <c r="C3" t="s">
        <v>76</v>
      </c>
      <c r="D3" t="s">
        <v>132</v>
      </c>
      <c r="E3">
        <v>5</v>
      </c>
      <c r="F3" t="s">
        <v>135</v>
      </c>
      <c r="G3" t="s">
        <v>136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0.913613495</v>
      </c>
      <c r="AJ3">
        <v>0.927821907</v>
      </c>
      <c r="AK3">
        <v>0.94154131900000004</v>
      </c>
      <c r="AL3">
        <v>0.95723108300000004</v>
      </c>
      <c r="AM3">
        <v>0.97498658299999996</v>
      </c>
      <c r="AN3">
        <v>0.99412288699999996</v>
      </c>
      <c r="AO3">
        <v>1.018532397</v>
      </c>
      <c r="AP3">
        <v>1.047682966</v>
      </c>
      <c r="AQ3">
        <v>1.0763828280000001</v>
      </c>
      <c r="AR3">
        <v>1.106709779</v>
      </c>
      <c r="AS3" s="116">
        <v>1.1338711029999999</v>
      </c>
      <c r="AT3" s="116">
        <v>1.157810593</v>
      </c>
      <c r="AU3">
        <v>1.185899858</v>
      </c>
      <c r="AV3">
        <v>1.2116467790000001</v>
      </c>
      <c r="AW3">
        <v>1.2374504070000001</v>
      </c>
      <c r="AX3" s="116">
        <v>1.2658718280000001</v>
      </c>
      <c r="AY3" s="116">
        <v>1.2957923280000001</v>
      </c>
      <c r="AZ3">
        <v>1.323983868</v>
      </c>
      <c r="BA3">
        <v>1.3533131030000001</v>
      </c>
      <c r="BB3">
        <v>1.385911662</v>
      </c>
      <c r="BC3">
        <v>1.4210743480000001</v>
      </c>
      <c r="BD3">
        <v>1.461740848</v>
      </c>
      <c r="BE3">
        <v>1.491129328</v>
      </c>
      <c r="BF3">
        <v>1.5134769749999999</v>
      </c>
      <c r="BG3">
        <v>1.5419914560000001</v>
      </c>
      <c r="BH3">
        <v>1.565975093</v>
      </c>
      <c r="BI3">
        <v>1.591002652</v>
      </c>
      <c r="BJ3">
        <v>1.617460436</v>
      </c>
      <c r="BK3">
        <v>1.6424744170000001</v>
      </c>
      <c r="BL3">
        <v>1.669567917</v>
      </c>
      <c r="BM3">
        <v>1.7012739750000001</v>
      </c>
      <c r="BN3">
        <v>1.7389757889999999</v>
      </c>
      <c r="BO3">
        <v>1.7723822890000001</v>
      </c>
      <c r="BP3">
        <v>1.8032362989999999</v>
      </c>
      <c r="BQ3">
        <v>1.8302252990000001</v>
      </c>
      <c r="BR3">
        <v>1.8540978379999999</v>
      </c>
      <c r="BS3">
        <v>1.881265162</v>
      </c>
      <c r="BT3">
        <v>1.9093997110000001</v>
      </c>
      <c r="BU3">
        <v>1.9329801719999999</v>
      </c>
      <c r="BV3">
        <v>1.961161701</v>
      </c>
      <c r="BW3">
        <v>1.990553907</v>
      </c>
      <c r="BX3">
        <v>2.0209405249999999</v>
      </c>
      <c r="BY3">
        <v>2.050294525</v>
      </c>
      <c r="BZ3">
        <v>2.0795725250000001</v>
      </c>
      <c r="CA3">
        <v>2.1072689750000002</v>
      </c>
      <c r="CB3">
        <v>2.1332254750000001</v>
      </c>
      <c r="CC3">
        <v>2.1564715250000002</v>
      </c>
      <c r="CD3">
        <v>2.1806144070000002</v>
      </c>
      <c r="CE3">
        <v>2.2053489069999999</v>
      </c>
      <c r="CF3">
        <v>2.2307036130000002</v>
      </c>
      <c r="CG3">
        <v>2.2570096130000001</v>
      </c>
      <c r="CH3">
        <v>2.285840436</v>
      </c>
      <c r="CI3">
        <v>2.3171714259999998</v>
      </c>
      <c r="CJ3">
        <v>2.3479283679999998</v>
      </c>
      <c r="CK3">
        <v>2.3762912300000001</v>
      </c>
      <c r="CL3">
        <v>2.4030293189999998</v>
      </c>
      <c r="CM3">
        <v>2.4291115250000002</v>
      </c>
      <c r="CN3">
        <v>2.4519510740000001</v>
      </c>
      <c r="CO3">
        <v>2.4775787789999999</v>
      </c>
      <c r="CP3">
        <v>2.5030744070000002</v>
      </c>
      <c r="CQ3">
        <v>2.5257265539999998</v>
      </c>
      <c r="CR3">
        <v>2.5532974460000002</v>
      </c>
      <c r="CS3">
        <v>2.5820249460000002</v>
      </c>
      <c r="CT3">
        <v>2.6100950250000001</v>
      </c>
      <c r="CU3">
        <v>2.6395240250000001</v>
      </c>
      <c r="CV3">
        <v>2.6691545250000002</v>
      </c>
      <c r="CW3">
        <v>2.6993524259999999</v>
      </c>
      <c r="CX3">
        <v>2.7277504260000001</v>
      </c>
      <c r="CY3">
        <v>2.7551754260000001</v>
      </c>
      <c r="CZ3">
        <v>2.7825559260000001</v>
      </c>
      <c r="DA3">
        <v>2.8090054260000001</v>
      </c>
      <c r="DB3">
        <v>2.835495426</v>
      </c>
      <c r="DC3">
        <v>2.8627334260000001</v>
      </c>
      <c r="DD3">
        <v>2.8904024069999998</v>
      </c>
      <c r="DE3">
        <v>2.9195574070000001</v>
      </c>
      <c r="DF3">
        <v>2.950226426</v>
      </c>
      <c r="DG3">
        <v>2.9813449950000002</v>
      </c>
      <c r="DH3">
        <v>3.0128179070000001</v>
      </c>
      <c r="DI3">
        <v>3.0426744069999998</v>
      </c>
      <c r="DJ3">
        <v>3.0708739070000002</v>
      </c>
      <c r="DK3">
        <v>3.0973272700000001</v>
      </c>
      <c r="DL3">
        <v>3.1231417700000002</v>
      </c>
      <c r="DM3">
        <v>3.149433358</v>
      </c>
      <c r="DN3">
        <v>3.1762697700000002</v>
      </c>
      <c r="DO3">
        <v>3.204081897</v>
      </c>
      <c r="DP3">
        <v>3.2344686230000002</v>
      </c>
    </row>
    <row r="4" spans="1:120" x14ac:dyDescent="0.25">
      <c r="A4" t="s">
        <v>129</v>
      </c>
      <c r="B4" t="s">
        <v>130</v>
      </c>
      <c r="C4" t="s">
        <v>76</v>
      </c>
      <c r="D4" t="s">
        <v>132</v>
      </c>
      <c r="E4">
        <v>17</v>
      </c>
      <c r="F4" t="s">
        <v>133</v>
      </c>
      <c r="G4" t="s">
        <v>134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402.57249919999998</v>
      </c>
      <c r="AK4">
        <v>405.26998980000002</v>
      </c>
      <c r="AL4">
        <v>408.04885589999998</v>
      </c>
      <c r="AM4">
        <v>410.90651109999999</v>
      </c>
      <c r="AN4">
        <v>413.85177859999999</v>
      </c>
      <c r="AO4">
        <v>416.87982749999998</v>
      </c>
      <c r="AP4">
        <v>419.95723040000001</v>
      </c>
      <c r="AQ4">
        <v>423.10688679999998</v>
      </c>
      <c r="AR4">
        <v>426.31912560000001</v>
      </c>
      <c r="AS4">
        <v>429.56407300000001</v>
      </c>
      <c r="AT4">
        <v>432.90993580000003</v>
      </c>
      <c r="AU4">
        <v>436.27405820000001</v>
      </c>
      <c r="AV4">
        <v>439.70908809999997</v>
      </c>
      <c r="AW4">
        <v>443.16439530000002</v>
      </c>
      <c r="AX4">
        <v>446.70022710000001</v>
      </c>
      <c r="AY4">
        <v>450.31230360000001</v>
      </c>
      <c r="AZ4">
        <v>453.92753570000002</v>
      </c>
      <c r="BA4">
        <v>457.62658390000001</v>
      </c>
      <c r="BB4">
        <v>461.36888349999998</v>
      </c>
      <c r="BC4">
        <v>465.13707499999998</v>
      </c>
      <c r="BD4">
        <v>468.94565560000001</v>
      </c>
      <c r="BE4">
        <v>472.81677330000002</v>
      </c>
      <c r="BF4">
        <v>476.75190170000002</v>
      </c>
      <c r="BG4">
        <v>480.6231047</v>
      </c>
      <c r="BH4">
        <v>484.62236799999999</v>
      </c>
      <c r="BI4">
        <v>488.68456800000001</v>
      </c>
      <c r="BJ4">
        <v>492.71477440000001</v>
      </c>
      <c r="BK4">
        <v>496.7645053</v>
      </c>
      <c r="BL4">
        <v>500.93206020000002</v>
      </c>
      <c r="BM4">
        <v>505.0800461</v>
      </c>
      <c r="BN4">
        <v>509.3262173</v>
      </c>
      <c r="BO4">
        <v>513.61061189999998</v>
      </c>
      <c r="BP4">
        <v>517.9386839</v>
      </c>
      <c r="BQ4">
        <v>522.30824689999997</v>
      </c>
      <c r="BR4">
        <v>526.71009409999999</v>
      </c>
      <c r="BS4">
        <v>531.1087321</v>
      </c>
      <c r="BT4">
        <v>535.51002619999997</v>
      </c>
      <c r="BU4">
        <v>539.93187709999995</v>
      </c>
      <c r="BV4">
        <v>544.3815644</v>
      </c>
      <c r="BW4">
        <v>548.84992499999998</v>
      </c>
      <c r="BX4">
        <v>553.37397840000006</v>
      </c>
      <c r="BY4">
        <v>557.92828039999995</v>
      </c>
      <c r="BZ4">
        <v>562.55190419999997</v>
      </c>
      <c r="CA4">
        <v>567.24880110000004</v>
      </c>
      <c r="CB4">
        <v>571.96638159999998</v>
      </c>
      <c r="CC4">
        <v>576.68512039999996</v>
      </c>
      <c r="CD4">
        <v>581.48237759999995</v>
      </c>
      <c r="CE4">
        <v>586.30239329999995</v>
      </c>
      <c r="CF4">
        <v>591.0515216</v>
      </c>
      <c r="CG4">
        <v>595.84138440000004</v>
      </c>
      <c r="CH4">
        <v>600.72456369999998</v>
      </c>
      <c r="CI4">
        <v>605.64668930000005</v>
      </c>
      <c r="CJ4">
        <v>610.59453959999996</v>
      </c>
      <c r="CK4">
        <v>615.56081640000002</v>
      </c>
      <c r="CL4">
        <v>620.60024520000002</v>
      </c>
      <c r="CM4">
        <v>625.67663330000005</v>
      </c>
      <c r="CN4">
        <v>630.78762310000002</v>
      </c>
      <c r="CO4">
        <v>635.92089999999996</v>
      </c>
      <c r="CP4">
        <v>641.09439559999998</v>
      </c>
      <c r="CQ4">
        <v>646.33162149999998</v>
      </c>
      <c r="CR4">
        <v>651.54509099999996</v>
      </c>
      <c r="CS4">
        <v>656.77865980000001</v>
      </c>
      <c r="CT4">
        <v>662.05059919999997</v>
      </c>
      <c r="CU4">
        <v>667.39626029999999</v>
      </c>
      <c r="CV4">
        <v>672.80685540000002</v>
      </c>
      <c r="CW4">
        <v>678.23582060000001</v>
      </c>
      <c r="CX4">
        <v>683.71982700000001</v>
      </c>
      <c r="CY4">
        <v>689.25651570000002</v>
      </c>
      <c r="CZ4">
        <v>694.84226420000005</v>
      </c>
      <c r="DA4">
        <v>700.47815100000003</v>
      </c>
      <c r="DB4">
        <v>706.15094009999996</v>
      </c>
      <c r="DC4">
        <v>711.82032470000001</v>
      </c>
      <c r="DD4">
        <v>717.63613980000002</v>
      </c>
      <c r="DE4">
        <v>723.47874950000005</v>
      </c>
      <c r="DF4">
        <v>729.36586680000005</v>
      </c>
      <c r="DG4">
        <v>735.32621240000003</v>
      </c>
      <c r="DH4">
        <v>741.34740480000005</v>
      </c>
      <c r="DI4">
        <v>747.38465150000002</v>
      </c>
      <c r="DJ4">
        <v>753.49524150000002</v>
      </c>
      <c r="DK4">
        <v>759.73029120000001</v>
      </c>
      <c r="DL4">
        <v>766.04145860000006</v>
      </c>
      <c r="DM4">
        <v>772.39316699999995</v>
      </c>
      <c r="DN4">
        <v>778.77212829999996</v>
      </c>
      <c r="DO4">
        <v>785.21512129999996</v>
      </c>
      <c r="DP4">
        <v>791.75628089999998</v>
      </c>
    </row>
    <row r="5" spans="1:120" x14ac:dyDescent="0.25">
      <c r="A5" t="s">
        <v>129</v>
      </c>
      <c r="B5" t="s">
        <v>130</v>
      </c>
      <c r="C5" t="s">
        <v>76</v>
      </c>
      <c r="D5" t="s">
        <v>132</v>
      </c>
      <c r="E5">
        <v>17</v>
      </c>
      <c r="F5" t="s">
        <v>135</v>
      </c>
      <c r="G5" t="s">
        <v>136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1.0015203319999999</v>
      </c>
      <c r="AJ5">
        <v>1.0121058169999999</v>
      </c>
      <c r="AK5">
        <v>1.028821728</v>
      </c>
      <c r="AL5">
        <v>1.047466834</v>
      </c>
      <c r="AM5">
        <v>1.065796572</v>
      </c>
      <c r="AN5">
        <v>1.0891289479999999</v>
      </c>
      <c r="AO5">
        <v>1.1188307479999999</v>
      </c>
      <c r="AP5">
        <v>1.152693323</v>
      </c>
      <c r="AQ5">
        <v>1.1864386769999999</v>
      </c>
      <c r="AR5">
        <v>1.216521577</v>
      </c>
      <c r="AS5">
        <v>1.249789297</v>
      </c>
      <c r="AT5">
        <v>1.2783284479999999</v>
      </c>
      <c r="AU5">
        <v>1.31076736</v>
      </c>
      <c r="AV5">
        <v>1.3432834259999999</v>
      </c>
      <c r="AW5">
        <v>1.371708881</v>
      </c>
      <c r="AX5">
        <v>1.4008626399999999</v>
      </c>
      <c r="AY5">
        <v>1.432235385</v>
      </c>
      <c r="AZ5">
        <v>1.4602973319999999</v>
      </c>
      <c r="BA5">
        <v>1.490811028</v>
      </c>
      <c r="BB5">
        <v>1.525730115</v>
      </c>
      <c r="BC5">
        <v>1.5630766089999999</v>
      </c>
      <c r="BD5">
        <v>1.6011535050000001</v>
      </c>
      <c r="BE5">
        <v>1.6357590399999999</v>
      </c>
      <c r="BF5">
        <v>1.6703625129999999</v>
      </c>
      <c r="BG5">
        <v>1.7006825210000001</v>
      </c>
      <c r="BH5">
        <v>1.7363469540000001</v>
      </c>
      <c r="BI5">
        <v>1.7685840559999999</v>
      </c>
      <c r="BJ5">
        <v>1.799256185</v>
      </c>
      <c r="BK5">
        <v>1.8307235399999999</v>
      </c>
      <c r="BL5">
        <v>1.8671822280000001</v>
      </c>
      <c r="BM5">
        <v>1.9056348169999999</v>
      </c>
      <c r="BN5">
        <v>1.942994917</v>
      </c>
      <c r="BO5">
        <v>1.9838745259999999</v>
      </c>
      <c r="BP5">
        <v>2.0203344890000001</v>
      </c>
      <c r="BQ5">
        <v>2.0545868889999999</v>
      </c>
      <c r="BR5">
        <v>2.0841363890000002</v>
      </c>
      <c r="BS5">
        <v>2.1127635890000001</v>
      </c>
      <c r="BT5">
        <v>2.139644074</v>
      </c>
      <c r="BU5">
        <v>2.1657639259999999</v>
      </c>
      <c r="BV5">
        <v>2.1950692260000002</v>
      </c>
      <c r="BW5">
        <v>2.2296902620000001</v>
      </c>
      <c r="BX5">
        <v>2.26319106</v>
      </c>
      <c r="BY5">
        <v>2.2953590770000001</v>
      </c>
      <c r="BZ5">
        <v>2.327771126</v>
      </c>
      <c r="CA5">
        <v>2.3601038600000002</v>
      </c>
      <c r="CB5">
        <v>2.3893928600000001</v>
      </c>
      <c r="CC5">
        <v>2.4148473990000001</v>
      </c>
      <c r="CD5">
        <v>2.4433283260000001</v>
      </c>
      <c r="CE5">
        <v>2.4707489260000002</v>
      </c>
      <c r="CF5">
        <v>2.4992149499999998</v>
      </c>
      <c r="CG5">
        <v>2.529368217</v>
      </c>
      <c r="CH5">
        <v>2.564655905</v>
      </c>
      <c r="CI5">
        <v>2.5967612830000002</v>
      </c>
      <c r="CJ5">
        <v>2.6310160169999999</v>
      </c>
      <c r="CK5">
        <v>2.663747775</v>
      </c>
      <c r="CL5">
        <v>2.6940357260000001</v>
      </c>
      <c r="CM5">
        <v>2.7219103260000002</v>
      </c>
      <c r="CN5">
        <v>2.74978685</v>
      </c>
      <c r="CO5">
        <v>2.7785866750000001</v>
      </c>
      <c r="CP5">
        <v>2.807046675</v>
      </c>
      <c r="CQ5">
        <v>2.8359843749999998</v>
      </c>
      <c r="CR5">
        <v>2.8652452089999998</v>
      </c>
      <c r="CS5">
        <v>2.895735444</v>
      </c>
      <c r="CT5">
        <v>2.9274430439999999</v>
      </c>
      <c r="CU5">
        <v>2.9610137440000002</v>
      </c>
      <c r="CV5">
        <v>2.9945396259999999</v>
      </c>
      <c r="CW5">
        <v>3.0275740440000001</v>
      </c>
      <c r="CX5">
        <v>3.0589954439999998</v>
      </c>
      <c r="CY5">
        <v>3.0882160440000002</v>
      </c>
      <c r="CZ5">
        <v>3.1177188500000002</v>
      </c>
      <c r="DA5">
        <v>3.1458616500000001</v>
      </c>
      <c r="DB5">
        <v>3.1737685500000001</v>
      </c>
      <c r="DC5">
        <v>3.2029296170000001</v>
      </c>
      <c r="DD5">
        <v>3.230788623</v>
      </c>
      <c r="DE5">
        <v>3.2597983230000001</v>
      </c>
      <c r="DF5">
        <v>3.2957280870000001</v>
      </c>
      <c r="DG5">
        <v>3.3315218639999999</v>
      </c>
      <c r="DH5">
        <v>3.3697542970000001</v>
      </c>
      <c r="DI5">
        <v>3.402920677</v>
      </c>
      <c r="DJ5">
        <v>3.43293596</v>
      </c>
      <c r="DK5">
        <v>3.4638616600000001</v>
      </c>
      <c r="DL5">
        <v>3.4938020600000002</v>
      </c>
      <c r="DM5">
        <v>3.5225844500000001</v>
      </c>
      <c r="DN5">
        <v>3.5486649400000001</v>
      </c>
      <c r="DO5">
        <v>3.5769782399999999</v>
      </c>
      <c r="DP5">
        <v>3.6096694070000002</v>
      </c>
    </row>
    <row r="6" spans="1:120" x14ac:dyDescent="0.25">
      <c r="A6" t="s">
        <v>129</v>
      </c>
      <c r="B6" t="s">
        <v>130</v>
      </c>
      <c r="C6" t="s">
        <v>76</v>
      </c>
      <c r="D6" t="s">
        <v>132</v>
      </c>
      <c r="E6">
        <v>50</v>
      </c>
      <c r="F6" t="s">
        <v>133</v>
      </c>
      <c r="G6" t="s">
        <v>134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402.72071999999997</v>
      </c>
      <c r="AK6">
        <v>405.54852</v>
      </c>
      <c r="AL6">
        <v>408.46171500000003</v>
      </c>
      <c r="AM6">
        <v>411.451235</v>
      </c>
      <c r="AN6">
        <v>414.52581500000002</v>
      </c>
      <c r="AO6">
        <v>417.68987499999997</v>
      </c>
      <c r="AP6">
        <v>420.93246499999998</v>
      </c>
      <c r="AQ6">
        <v>424.21940000000001</v>
      </c>
      <c r="AR6">
        <v>427.58485000000002</v>
      </c>
      <c r="AS6">
        <v>431.05778500000002</v>
      </c>
      <c r="AT6">
        <v>434.55179500000003</v>
      </c>
      <c r="AU6">
        <v>438.08300000000003</v>
      </c>
      <c r="AV6">
        <v>441.70211</v>
      </c>
      <c r="AW6">
        <v>445.40789999999998</v>
      </c>
      <c r="AX6">
        <v>449.15938999999997</v>
      </c>
      <c r="AY6">
        <v>453.01009499999998</v>
      </c>
      <c r="AZ6">
        <v>456.86644000000001</v>
      </c>
      <c r="BA6">
        <v>460.877385</v>
      </c>
      <c r="BB6">
        <v>464.889185</v>
      </c>
      <c r="BC6">
        <v>468.947</v>
      </c>
      <c r="BD6">
        <v>473.07076999999998</v>
      </c>
      <c r="BE6">
        <v>477.21974999999998</v>
      </c>
      <c r="BF6">
        <v>481.495655</v>
      </c>
      <c r="BG6">
        <v>485.79745000000003</v>
      </c>
      <c r="BH6">
        <v>490.17406499999998</v>
      </c>
      <c r="BI6">
        <v>494.70052500000003</v>
      </c>
      <c r="BJ6">
        <v>499.19033000000002</v>
      </c>
      <c r="BK6">
        <v>503.77061500000002</v>
      </c>
      <c r="BL6">
        <v>508.30390999999997</v>
      </c>
      <c r="BM6">
        <v>512.90342999999996</v>
      </c>
      <c r="BN6">
        <v>517.57425999999998</v>
      </c>
      <c r="BO6">
        <v>522.23763499999995</v>
      </c>
      <c r="BP6">
        <v>527.00099499999999</v>
      </c>
      <c r="BQ6">
        <v>531.81101999999998</v>
      </c>
      <c r="BR6">
        <v>536.70212000000004</v>
      </c>
      <c r="BS6">
        <v>541.73955999999998</v>
      </c>
      <c r="BT6">
        <v>546.73956499999997</v>
      </c>
      <c r="BU6">
        <v>551.72370000000001</v>
      </c>
      <c r="BV6">
        <v>556.83742500000005</v>
      </c>
      <c r="BW6">
        <v>561.94022500000005</v>
      </c>
      <c r="BX6">
        <v>567.02184</v>
      </c>
      <c r="BY6">
        <v>572.11364500000002</v>
      </c>
      <c r="BZ6">
        <v>577.32233499999995</v>
      </c>
      <c r="CA6">
        <v>582.47088499999995</v>
      </c>
      <c r="CB6">
        <v>587.694345</v>
      </c>
      <c r="CC6">
        <v>593.02935000000002</v>
      </c>
      <c r="CD6">
        <v>598.40716999999995</v>
      </c>
      <c r="CE6">
        <v>603.85024499999997</v>
      </c>
      <c r="CF6">
        <v>609.32043999999996</v>
      </c>
      <c r="CG6">
        <v>614.81165499999997</v>
      </c>
      <c r="CH6">
        <v>620.45054000000005</v>
      </c>
      <c r="CI6">
        <v>626.05019000000004</v>
      </c>
      <c r="CJ6">
        <v>631.71596499999998</v>
      </c>
      <c r="CK6">
        <v>637.299485</v>
      </c>
      <c r="CL6">
        <v>643.00128500000005</v>
      </c>
      <c r="CM6">
        <v>648.65422000000001</v>
      </c>
      <c r="CN6">
        <v>654.51153999999997</v>
      </c>
      <c r="CO6">
        <v>660.36638000000005</v>
      </c>
      <c r="CP6">
        <v>666.24748999999997</v>
      </c>
      <c r="CQ6">
        <v>672.14887999999996</v>
      </c>
      <c r="CR6">
        <v>678.21225000000004</v>
      </c>
      <c r="CS6">
        <v>684.18683999999996</v>
      </c>
      <c r="CT6">
        <v>690.15409999999997</v>
      </c>
      <c r="CU6">
        <v>696.24165000000005</v>
      </c>
      <c r="CV6">
        <v>702.37200499999994</v>
      </c>
      <c r="CW6">
        <v>708.57308499999999</v>
      </c>
      <c r="CX6">
        <v>714.70802500000002</v>
      </c>
      <c r="CY6">
        <v>720.97891000000004</v>
      </c>
      <c r="CZ6">
        <v>727.38939500000004</v>
      </c>
      <c r="DA6">
        <v>733.685385</v>
      </c>
      <c r="DB6">
        <v>740.31376499999999</v>
      </c>
      <c r="DC6">
        <v>747.146435</v>
      </c>
      <c r="DD6">
        <v>753.82095000000004</v>
      </c>
      <c r="DE6">
        <v>760.55619999999999</v>
      </c>
      <c r="DF6">
        <v>767.35370999999998</v>
      </c>
      <c r="DG6">
        <v>774.13959</v>
      </c>
      <c r="DH6">
        <v>780.97090000000003</v>
      </c>
      <c r="DI6">
        <v>787.87936500000001</v>
      </c>
      <c r="DJ6">
        <v>794.71303499999999</v>
      </c>
      <c r="DK6">
        <v>801.65317000000005</v>
      </c>
      <c r="DL6">
        <v>808.65702999999996</v>
      </c>
      <c r="DM6">
        <v>815.876935</v>
      </c>
      <c r="DN6">
        <v>823.28599499999996</v>
      </c>
      <c r="DO6">
        <v>830.69209000000001</v>
      </c>
      <c r="DP6">
        <v>838.15930000000003</v>
      </c>
    </row>
    <row r="7" spans="1:120" x14ac:dyDescent="0.25">
      <c r="A7" t="s">
        <v>129</v>
      </c>
      <c r="B7" t="s">
        <v>130</v>
      </c>
      <c r="C7" t="s">
        <v>76</v>
      </c>
      <c r="D7" t="s">
        <v>132</v>
      </c>
      <c r="E7">
        <v>50</v>
      </c>
      <c r="F7" t="s">
        <v>135</v>
      </c>
      <c r="G7" t="s">
        <v>136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1.1153566130000001</v>
      </c>
      <c r="AJ7">
        <v>1.1305858280000001</v>
      </c>
      <c r="AK7">
        <v>1.1499395539999999</v>
      </c>
      <c r="AL7">
        <v>1.169091417</v>
      </c>
      <c r="AM7">
        <v>1.19150475</v>
      </c>
      <c r="AN7">
        <v>1.2183734749999999</v>
      </c>
      <c r="AO7">
        <v>1.2531030830000001</v>
      </c>
      <c r="AP7">
        <v>1.292293181</v>
      </c>
      <c r="AQ7">
        <v>1.336305828</v>
      </c>
      <c r="AR7">
        <v>1.3750415149999999</v>
      </c>
      <c r="AS7">
        <v>1.410985436</v>
      </c>
      <c r="AT7">
        <v>1.446327887</v>
      </c>
      <c r="AU7" s="116">
        <v>1.4810911229999999</v>
      </c>
      <c r="AV7" s="116">
        <v>1.518884554</v>
      </c>
      <c r="AW7" s="116">
        <v>1.5558121030000001</v>
      </c>
      <c r="AX7" s="116">
        <v>1.5939648479999999</v>
      </c>
      <c r="AY7">
        <v>1.6300099459999999</v>
      </c>
      <c r="AZ7" s="116">
        <v>1.6671860249999999</v>
      </c>
      <c r="BA7" s="116">
        <v>1.7121081810000001</v>
      </c>
      <c r="BB7" s="116">
        <v>1.758033475</v>
      </c>
      <c r="BC7" s="116">
        <v>1.8031399459999999</v>
      </c>
      <c r="BD7">
        <v>1.846544652</v>
      </c>
      <c r="BE7">
        <v>1.8885874949999999</v>
      </c>
      <c r="BF7">
        <v>1.9318846519999999</v>
      </c>
      <c r="BG7">
        <v>1.971251809</v>
      </c>
      <c r="BH7">
        <v>2.0077512209999999</v>
      </c>
      <c r="BI7">
        <v>2.0455450439999998</v>
      </c>
      <c r="BJ7">
        <v>2.083262495</v>
      </c>
      <c r="BK7">
        <v>2.1241174950000001</v>
      </c>
      <c r="BL7">
        <v>2.1653249460000001</v>
      </c>
      <c r="BM7">
        <v>2.2074580830000001</v>
      </c>
      <c r="BN7">
        <v>2.248658083</v>
      </c>
      <c r="BO7">
        <v>2.2902280830000001</v>
      </c>
      <c r="BP7">
        <v>2.3341662209999998</v>
      </c>
      <c r="BQ7">
        <v>2.3756123969999998</v>
      </c>
      <c r="BR7">
        <v>2.4133694559999999</v>
      </c>
      <c r="BS7">
        <v>2.4484544559999999</v>
      </c>
      <c r="BT7">
        <v>2.482577397</v>
      </c>
      <c r="BU7">
        <v>2.5158578870000001</v>
      </c>
      <c r="BV7">
        <v>2.5527241620000001</v>
      </c>
      <c r="BW7">
        <v>2.5926935740000001</v>
      </c>
      <c r="BX7">
        <v>2.6346474949999998</v>
      </c>
      <c r="BY7">
        <v>2.6753722990000002</v>
      </c>
      <c r="BZ7">
        <v>2.7145973969999999</v>
      </c>
      <c r="CA7">
        <v>2.7530461229999998</v>
      </c>
      <c r="CB7">
        <v>2.787980632</v>
      </c>
      <c r="CC7">
        <v>2.8206271030000001</v>
      </c>
      <c r="CD7">
        <v>2.8550131809999999</v>
      </c>
      <c r="CE7">
        <v>2.891391123</v>
      </c>
      <c r="CF7">
        <v>2.9289031809999999</v>
      </c>
      <c r="CG7">
        <v>2.964677005</v>
      </c>
      <c r="CH7">
        <v>3.0008834750000002</v>
      </c>
      <c r="CI7">
        <v>3.0426284749999999</v>
      </c>
      <c r="CJ7">
        <v>3.0824053380000001</v>
      </c>
      <c r="CK7">
        <v>3.1196453380000002</v>
      </c>
      <c r="CL7">
        <v>3.1566092600000002</v>
      </c>
      <c r="CM7">
        <v>3.1946405339999999</v>
      </c>
      <c r="CN7">
        <v>3.2357616130000002</v>
      </c>
      <c r="CO7">
        <v>3.2677723969999999</v>
      </c>
      <c r="CP7">
        <v>3.3039038679999999</v>
      </c>
      <c r="CQ7">
        <v>3.340351123</v>
      </c>
      <c r="CR7">
        <v>3.3791861230000002</v>
      </c>
      <c r="CS7">
        <v>3.418505632</v>
      </c>
      <c r="CT7">
        <v>3.4595606320000001</v>
      </c>
      <c r="CU7">
        <v>3.5019606319999999</v>
      </c>
      <c r="CV7">
        <v>3.5446856320000002</v>
      </c>
      <c r="CW7">
        <v>3.5853039660000001</v>
      </c>
      <c r="CX7">
        <v>3.6242939660000002</v>
      </c>
      <c r="CY7">
        <v>3.6616539659999998</v>
      </c>
      <c r="CZ7">
        <v>3.698528966</v>
      </c>
      <c r="DA7">
        <v>3.734038966</v>
      </c>
      <c r="DB7">
        <v>3.769253966</v>
      </c>
      <c r="DC7">
        <v>3.8068680829999999</v>
      </c>
      <c r="DD7">
        <v>3.847218083</v>
      </c>
      <c r="DE7">
        <v>3.8881233769999999</v>
      </c>
      <c r="DF7">
        <v>3.934112593</v>
      </c>
      <c r="DG7">
        <v>3.9817423970000001</v>
      </c>
      <c r="DH7">
        <v>4.0293399460000003</v>
      </c>
      <c r="DI7">
        <v>4.0700464170000004</v>
      </c>
      <c r="DJ7">
        <v>4.1069564170000001</v>
      </c>
      <c r="DK7">
        <v>4.1424757300000001</v>
      </c>
      <c r="DL7">
        <v>4.1805857299999998</v>
      </c>
      <c r="DM7">
        <v>4.2183880829999998</v>
      </c>
      <c r="DN7">
        <v>4.2565430830000004</v>
      </c>
      <c r="DO7">
        <v>4.2958448479999998</v>
      </c>
      <c r="DP7">
        <v>4.3388948479999998</v>
      </c>
    </row>
    <row r="8" spans="1:120" x14ac:dyDescent="0.25">
      <c r="A8" t="s">
        <v>129</v>
      </c>
      <c r="B8" t="s">
        <v>130</v>
      </c>
      <c r="C8" t="s">
        <v>76</v>
      </c>
      <c r="D8" t="s">
        <v>132</v>
      </c>
      <c r="E8">
        <v>83</v>
      </c>
      <c r="F8" t="s">
        <v>133</v>
      </c>
      <c r="G8" t="s">
        <v>134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402.92042500000002</v>
      </c>
      <c r="AK8">
        <v>405.94771279999998</v>
      </c>
      <c r="AL8">
        <v>409.06795890000001</v>
      </c>
      <c r="AM8">
        <v>412.27545099999998</v>
      </c>
      <c r="AN8">
        <v>415.5612868</v>
      </c>
      <c r="AO8">
        <v>418.92499770000001</v>
      </c>
      <c r="AP8">
        <v>422.35510119999998</v>
      </c>
      <c r="AQ8">
        <v>425.83912149999998</v>
      </c>
      <c r="AR8">
        <v>429.41477680000003</v>
      </c>
      <c r="AS8">
        <v>433.03629369999999</v>
      </c>
      <c r="AT8">
        <v>436.77940489999997</v>
      </c>
      <c r="AU8">
        <v>440.57934330000001</v>
      </c>
      <c r="AV8">
        <v>444.44785999999999</v>
      </c>
      <c r="AW8">
        <v>448.39389419999998</v>
      </c>
      <c r="AX8">
        <v>452.43406729999998</v>
      </c>
      <c r="AY8">
        <v>456.5272822</v>
      </c>
      <c r="AZ8">
        <v>460.70704119999999</v>
      </c>
      <c r="BA8">
        <v>464.98518410000003</v>
      </c>
      <c r="BB8">
        <v>469.25177960000002</v>
      </c>
      <c r="BC8">
        <v>473.60803650000003</v>
      </c>
      <c r="BD8">
        <v>478.01328480000001</v>
      </c>
      <c r="BE8">
        <v>482.54311710000002</v>
      </c>
      <c r="BF8">
        <v>487.2485499</v>
      </c>
      <c r="BG8">
        <v>491.8477666</v>
      </c>
      <c r="BH8">
        <v>496.63128510000001</v>
      </c>
      <c r="BI8">
        <v>501.62425000000002</v>
      </c>
      <c r="BJ8">
        <v>506.57931200000002</v>
      </c>
      <c r="BK8">
        <v>511.4486129</v>
      </c>
      <c r="BL8">
        <v>516.3160527</v>
      </c>
      <c r="BM8">
        <v>521.41225910000003</v>
      </c>
      <c r="BN8">
        <v>526.56505430000004</v>
      </c>
      <c r="BO8">
        <v>531.80265369999995</v>
      </c>
      <c r="BP8">
        <v>537.1020638</v>
      </c>
      <c r="BQ8">
        <v>542.51316510000004</v>
      </c>
      <c r="BR8">
        <v>547.93383229999995</v>
      </c>
      <c r="BS8">
        <v>553.48782389999997</v>
      </c>
      <c r="BT8">
        <v>558.98742519999996</v>
      </c>
      <c r="BU8">
        <v>564.55217259999995</v>
      </c>
      <c r="BV8">
        <v>570.15355750000003</v>
      </c>
      <c r="BW8">
        <v>575.78822200000002</v>
      </c>
      <c r="BX8">
        <v>581.50523380000004</v>
      </c>
      <c r="BY8">
        <v>587.29962390000003</v>
      </c>
      <c r="BZ8">
        <v>593.05804939999996</v>
      </c>
      <c r="CA8">
        <v>598.84415490000004</v>
      </c>
      <c r="CB8">
        <v>604.70396310000001</v>
      </c>
      <c r="CC8">
        <v>610.61252149999996</v>
      </c>
      <c r="CD8">
        <v>616.58163660000002</v>
      </c>
      <c r="CE8">
        <v>622.59423930000003</v>
      </c>
      <c r="CF8">
        <v>628.64535839999996</v>
      </c>
      <c r="CG8">
        <v>634.76512009999999</v>
      </c>
      <c r="CH8">
        <v>640.97507140000005</v>
      </c>
      <c r="CI8">
        <v>647.28173500000003</v>
      </c>
      <c r="CJ8">
        <v>653.65095880000001</v>
      </c>
      <c r="CK8">
        <v>660.16299319999996</v>
      </c>
      <c r="CL8">
        <v>666.56368259999999</v>
      </c>
      <c r="CM8">
        <v>673.08320930000002</v>
      </c>
      <c r="CN8">
        <v>679.60920169999997</v>
      </c>
      <c r="CO8">
        <v>685.98054390000004</v>
      </c>
      <c r="CP8">
        <v>692.59830910000005</v>
      </c>
      <c r="CQ8">
        <v>699.31853550000005</v>
      </c>
      <c r="CR8">
        <v>706.16201560000002</v>
      </c>
      <c r="CS8">
        <v>712.75023269999997</v>
      </c>
      <c r="CT8">
        <v>719.29884530000004</v>
      </c>
      <c r="CU8">
        <v>726.16230900000005</v>
      </c>
      <c r="CV8">
        <v>733.07930639999995</v>
      </c>
      <c r="CW8">
        <v>740.07893860000001</v>
      </c>
      <c r="CX8">
        <v>747.207177</v>
      </c>
      <c r="CY8">
        <v>754.40121420000003</v>
      </c>
      <c r="CZ8">
        <v>761.69557840000004</v>
      </c>
      <c r="DA8">
        <v>768.98868319999997</v>
      </c>
      <c r="DB8">
        <v>776.42235040000003</v>
      </c>
      <c r="DC8">
        <v>783.87905750000004</v>
      </c>
      <c r="DD8">
        <v>791.31417959999999</v>
      </c>
      <c r="DE8">
        <v>798.97206519999997</v>
      </c>
      <c r="DF8">
        <v>806.43720640000004</v>
      </c>
      <c r="DG8">
        <v>814.03802329999996</v>
      </c>
      <c r="DH8">
        <v>822.033233</v>
      </c>
      <c r="DI8">
        <v>829.8437831</v>
      </c>
      <c r="DJ8">
        <v>837.82590459999994</v>
      </c>
      <c r="DK8">
        <v>845.77022520000003</v>
      </c>
      <c r="DL8">
        <v>853.66655630000002</v>
      </c>
      <c r="DM8">
        <v>861.89218679999999</v>
      </c>
      <c r="DN8">
        <v>870.07865040000001</v>
      </c>
      <c r="DO8">
        <v>877.931691</v>
      </c>
      <c r="DP8">
        <v>886.04122310000002</v>
      </c>
    </row>
    <row r="9" spans="1:120" x14ac:dyDescent="0.25">
      <c r="A9" t="s">
        <v>129</v>
      </c>
      <c r="B9" t="s">
        <v>130</v>
      </c>
      <c r="C9" t="s">
        <v>76</v>
      </c>
      <c r="D9" t="s">
        <v>132</v>
      </c>
      <c r="E9">
        <v>83</v>
      </c>
      <c r="F9" t="s">
        <v>135</v>
      </c>
      <c r="G9" t="s">
        <v>136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1.2161785190000001</v>
      </c>
      <c r="AJ9">
        <v>1.23658695</v>
      </c>
      <c r="AK9">
        <v>1.2587825070000001</v>
      </c>
      <c r="AL9">
        <v>1.284802083</v>
      </c>
      <c r="AM9">
        <v>1.3104036720000001</v>
      </c>
      <c r="AN9">
        <v>1.339886213</v>
      </c>
      <c r="AO9">
        <v>1.381743838</v>
      </c>
      <c r="AP9">
        <v>1.429235756</v>
      </c>
      <c r="AQ9">
        <v>1.4798457300000001</v>
      </c>
      <c r="AR9">
        <v>1.52989123</v>
      </c>
      <c r="AS9">
        <v>1.574395123</v>
      </c>
      <c r="AT9">
        <v>1.6188789889999999</v>
      </c>
      <c r="AU9">
        <v>1.6572396739999999</v>
      </c>
      <c r="AV9">
        <v>1.700239807</v>
      </c>
      <c r="AW9">
        <v>1.7447053109999999</v>
      </c>
      <c r="AX9">
        <v>1.7887716870000001</v>
      </c>
      <c r="AY9">
        <v>1.8403625619999999</v>
      </c>
      <c r="AZ9">
        <v>1.887394062</v>
      </c>
      <c r="BA9">
        <v>1.93734205</v>
      </c>
      <c r="BB9">
        <v>1.9882365209999999</v>
      </c>
      <c r="BC9">
        <v>2.0393934499999999</v>
      </c>
      <c r="BD9">
        <v>2.0980671050000002</v>
      </c>
      <c r="BE9">
        <v>2.1493654539999998</v>
      </c>
      <c r="BF9">
        <v>2.206722713</v>
      </c>
      <c r="BG9">
        <v>2.2584851829999999</v>
      </c>
      <c r="BH9">
        <v>2.3080838969999999</v>
      </c>
      <c r="BI9">
        <v>2.3538219580000002</v>
      </c>
      <c r="BJ9">
        <v>2.400138997</v>
      </c>
      <c r="BK9">
        <v>2.452231185</v>
      </c>
      <c r="BL9">
        <v>2.5057299089999998</v>
      </c>
      <c r="BM9">
        <v>2.5589999460000001</v>
      </c>
      <c r="BN9">
        <v>2.6180693659999998</v>
      </c>
      <c r="BO9">
        <v>2.6762371229999999</v>
      </c>
      <c r="BP9">
        <v>2.730842736</v>
      </c>
      <c r="BQ9">
        <v>2.77664957</v>
      </c>
      <c r="BR9">
        <v>2.8189657229999998</v>
      </c>
      <c r="BS9">
        <v>2.859985123</v>
      </c>
      <c r="BT9">
        <v>2.9007750749999999</v>
      </c>
      <c r="BU9">
        <v>2.9460246749999999</v>
      </c>
      <c r="BV9">
        <v>2.9927162420000002</v>
      </c>
      <c r="BW9">
        <v>3.0399493720000001</v>
      </c>
      <c r="BX9">
        <v>3.090397372</v>
      </c>
      <c r="BY9">
        <v>3.1409705720000001</v>
      </c>
      <c r="BZ9">
        <v>3.19029535</v>
      </c>
      <c r="CA9">
        <v>3.241290609</v>
      </c>
      <c r="CB9">
        <v>3.2920291050000001</v>
      </c>
      <c r="CC9">
        <v>3.3343983420000001</v>
      </c>
      <c r="CD9">
        <v>3.3785945420000001</v>
      </c>
      <c r="CE9">
        <v>3.4220408419999999</v>
      </c>
      <c r="CF9">
        <v>3.4687918089999998</v>
      </c>
      <c r="CG9">
        <v>3.5147941089999999</v>
      </c>
      <c r="CH9">
        <v>3.5620157419999998</v>
      </c>
      <c r="CI9">
        <v>3.6146782069999999</v>
      </c>
      <c r="CJ9">
        <v>3.6679584850000002</v>
      </c>
      <c r="CK9">
        <v>3.7208564850000001</v>
      </c>
      <c r="CL9">
        <v>3.7674203030000002</v>
      </c>
      <c r="CM9">
        <v>3.8077757029999999</v>
      </c>
      <c r="CN9">
        <v>3.847465803</v>
      </c>
      <c r="CO9">
        <v>3.8904405089999998</v>
      </c>
      <c r="CP9">
        <v>3.9342978749999999</v>
      </c>
      <c r="CQ9">
        <v>3.9796940909999998</v>
      </c>
      <c r="CR9">
        <v>4.0259318640000004</v>
      </c>
      <c r="CS9">
        <v>4.0678535829999998</v>
      </c>
      <c r="CT9">
        <v>4.1163833419999998</v>
      </c>
      <c r="CU9">
        <v>4.1671926419999998</v>
      </c>
      <c r="CV9">
        <v>4.2175604480000004</v>
      </c>
      <c r="CW9">
        <v>4.2701357480000004</v>
      </c>
      <c r="CX9">
        <v>4.3211304479999999</v>
      </c>
      <c r="CY9">
        <v>4.3722084499999996</v>
      </c>
      <c r="CZ9">
        <v>4.4240489619999996</v>
      </c>
      <c r="DA9">
        <v>4.4789251620000003</v>
      </c>
      <c r="DB9">
        <v>4.5247960770000004</v>
      </c>
      <c r="DC9">
        <v>4.5693592169999997</v>
      </c>
      <c r="DD9">
        <v>4.6175862280000004</v>
      </c>
      <c r="DE9">
        <v>4.6640529170000002</v>
      </c>
      <c r="DF9">
        <v>4.7170458169999998</v>
      </c>
      <c r="DG9">
        <v>4.771382483</v>
      </c>
      <c r="DH9">
        <v>4.8271099829999997</v>
      </c>
      <c r="DI9">
        <v>4.8788657830000002</v>
      </c>
      <c r="DJ9">
        <v>4.9252262829999998</v>
      </c>
      <c r="DK9">
        <v>4.9744747499999997</v>
      </c>
      <c r="DL9">
        <v>5.0179513829999998</v>
      </c>
      <c r="DM9">
        <v>5.0611454829999998</v>
      </c>
      <c r="DN9">
        <v>5.1051669830000002</v>
      </c>
      <c r="DO9">
        <v>5.1515223829999996</v>
      </c>
      <c r="DP9">
        <v>5.201450983</v>
      </c>
    </row>
    <row r="10" spans="1:120" x14ac:dyDescent="0.25">
      <c r="A10" t="s">
        <v>129</v>
      </c>
      <c r="B10" t="s">
        <v>130</v>
      </c>
      <c r="C10" t="s">
        <v>76</v>
      </c>
      <c r="D10" t="s">
        <v>132</v>
      </c>
      <c r="E10">
        <v>95</v>
      </c>
      <c r="F10" t="s">
        <v>133</v>
      </c>
      <c r="G10" t="s">
        <v>134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403.07559099999997</v>
      </c>
      <c r="AK10">
        <v>406.23773399999999</v>
      </c>
      <c r="AL10">
        <v>409.47539949999998</v>
      </c>
      <c r="AM10">
        <v>412.77100000000002</v>
      </c>
      <c r="AN10">
        <v>416.16337449999997</v>
      </c>
      <c r="AO10">
        <v>419.67321049999998</v>
      </c>
      <c r="AP10">
        <v>423.24290999999999</v>
      </c>
      <c r="AQ10">
        <v>426.86756550000001</v>
      </c>
      <c r="AR10">
        <v>430.62819300000001</v>
      </c>
      <c r="AS10">
        <v>434.48091799999997</v>
      </c>
      <c r="AT10">
        <v>438.41414150000003</v>
      </c>
      <c r="AU10">
        <v>442.4001705</v>
      </c>
      <c r="AV10">
        <v>446.5009465</v>
      </c>
      <c r="AW10">
        <v>450.67367350000001</v>
      </c>
      <c r="AX10">
        <v>454.97351650000002</v>
      </c>
      <c r="AY10">
        <v>459.34930400000002</v>
      </c>
      <c r="AZ10">
        <v>463.7154175</v>
      </c>
      <c r="BA10">
        <v>468.25494350000002</v>
      </c>
      <c r="BB10">
        <v>472.82451650000002</v>
      </c>
      <c r="BC10">
        <v>477.29938249999998</v>
      </c>
      <c r="BD10">
        <v>481.9250265</v>
      </c>
      <c r="BE10">
        <v>486.92016999999998</v>
      </c>
      <c r="BF10">
        <v>491.85904799999997</v>
      </c>
      <c r="BG10">
        <v>496.78801249999998</v>
      </c>
      <c r="BH10">
        <v>501.85004400000003</v>
      </c>
      <c r="BI10">
        <v>507.1508905</v>
      </c>
      <c r="BJ10">
        <v>512.3263015</v>
      </c>
      <c r="BK10">
        <v>517.59148849999997</v>
      </c>
      <c r="BL10">
        <v>523.19013399999994</v>
      </c>
      <c r="BM10">
        <v>528.56336050000004</v>
      </c>
      <c r="BN10">
        <v>534.16081050000003</v>
      </c>
      <c r="BO10">
        <v>539.90094850000003</v>
      </c>
      <c r="BP10">
        <v>545.33296199999995</v>
      </c>
      <c r="BQ10">
        <v>551.02532900000006</v>
      </c>
      <c r="BR10">
        <v>557.05660450000005</v>
      </c>
      <c r="BS10">
        <v>563.06936299999995</v>
      </c>
      <c r="BT10">
        <v>569.31786450000004</v>
      </c>
      <c r="BU10">
        <v>575.35146450000002</v>
      </c>
      <c r="BV10">
        <v>581.62134500000002</v>
      </c>
      <c r="BW10">
        <v>587.98281850000001</v>
      </c>
      <c r="BX10">
        <v>594.39982199999997</v>
      </c>
      <c r="BY10">
        <v>600.88004750000005</v>
      </c>
      <c r="BZ10">
        <v>607.40113399999996</v>
      </c>
      <c r="CA10">
        <v>613.97126400000002</v>
      </c>
      <c r="CB10">
        <v>620.59608249999997</v>
      </c>
      <c r="CC10">
        <v>626.93322450000005</v>
      </c>
      <c r="CD10">
        <v>633.19516450000003</v>
      </c>
      <c r="CE10">
        <v>639.46446800000001</v>
      </c>
      <c r="CF10">
        <v>645.76226250000002</v>
      </c>
      <c r="CG10">
        <v>652.09258950000003</v>
      </c>
      <c r="CH10">
        <v>658.46070650000001</v>
      </c>
      <c r="CI10">
        <v>664.87709649999999</v>
      </c>
      <c r="CJ10">
        <v>671.34856000000002</v>
      </c>
      <c r="CK10">
        <v>678.16347350000001</v>
      </c>
      <c r="CL10">
        <v>685.09921399999996</v>
      </c>
      <c r="CM10">
        <v>692.18961650000006</v>
      </c>
      <c r="CN10">
        <v>699.31104749999997</v>
      </c>
      <c r="CO10">
        <v>706.16989000000001</v>
      </c>
      <c r="CP10">
        <v>713.25863500000003</v>
      </c>
      <c r="CQ10">
        <v>720.93924049999998</v>
      </c>
      <c r="CR10">
        <v>728.24989800000003</v>
      </c>
      <c r="CS10">
        <v>735.600325</v>
      </c>
      <c r="CT10">
        <v>742.99460150000004</v>
      </c>
      <c r="CU10">
        <v>750.44980399999997</v>
      </c>
      <c r="CV10">
        <v>758.06544599999995</v>
      </c>
      <c r="CW10">
        <v>765.72467949999998</v>
      </c>
      <c r="CX10">
        <v>773.46038550000003</v>
      </c>
      <c r="CY10">
        <v>781.26869199999999</v>
      </c>
      <c r="CZ10">
        <v>789.14512749999994</v>
      </c>
      <c r="DA10">
        <v>797.08880299999998</v>
      </c>
      <c r="DB10">
        <v>805.09649000000002</v>
      </c>
      <c r="DC10">
        <v>813.16812100000004</v>
      </c>
      <c r="DD10">
        <v>821.30776949999995</v>
      </c>
      <c r="DE10">
        <v>829.51858449999997</v>
      </c>
      <c r="DF10">
        <v>837.80623449999996</v>
      </c>
      <c r="DG10">
        <v>846.17683150000005</v>
      </c>
      <c r="DH10">
        <v>854.64844449999998</v>
      </c>
      <c r="DI10">
        <v>863.20964649999996</v>
      </c>
      <c r="DJ10">
        <v>871.85697400000004</v>
      </c>
      <c r="DK10">
        <v>880.57479599999999</v>
      </c>
      <c r="DL10">
        <v>889.7072905</v>
      </c>
      <c r="DM10">
        <v>899.03770050000003</v>
      </c>
      <c r="DN10">
        <v>907.96350749999999</v>
      </c>
      <c r="DO10">
        <v>916.90892050000002</v>
      </c>
      <c r="DP10">
        <v>925.95736599999998</v>
      </c>
    </row>
    <row r="11" spans="1:120" x14ac:dyDescent="0.25">
      <c r="A11" t="s">
        <v>129</v>
      </c>
      <c r="B11" t="s">
        <v>130</v>
      </c>
      <c r="C11" t="s">
        <v>76</v>
      </c>
      <c r="D11" t="s">
        <v>132</v>
      </c>
      <c r="E11">
        <v>95</v>
      </c>
      <c r="F11" t="s">
        <v>135</v>
      </c>
      <c r="G11" t="s">
        <v>136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1.2955971420000001</v>
      </c>
      <c r="AJ11">
        <v>1.321092505</v>
      </c>
      <c r="AK11">
        <v>1.3444545050000001</v>
      </c>
      <c r="AL11">
        <v>1.371091603</v>
      </c>
      <c r="AM11">
        <v>1.399716103</v>
      </c>
      <c r="AN11">
        <v>1.437215583</v>
      </c>
      <c r="AO11">
        <v>1.482338642</v>
      </c>
      <c r="AP11">
        <v>1.534453995</v>
      </c>
      <c r="AQ11">
        <v>1.5868874850000001</v>
      </c>
      <c r="AR11">
        <v>1.639723662</v>
      </c>
      <c r="AS11">
        <v>1.6991297110000001</v>
      </c>
      <c r="AT11">
        <v>1.7430673189999999</v>
      </c>
      <c r="AU11">
        <v>1.7986643280000001</v>
      </c>
      <c r="AV11">
        <v>1.846917779</v>
      </c>
      <c r="AW11">
        <v>1.900466309</v>
      </c>
      <c r="AX11">
        <v>1.953695779</v>
      </c>
      <c r="AY11">
        <v>2.0082672600000002</v>
      </c>
      <c r="AZ11">
        <v>2.062088025</v>
      </c>
      <c r="BA11">
        <v>2.1178352889999998</v>
      </c>
      <c r="BB11">
        <v>2.179848309</v>
      </c>
      <c r="BC11">
        <v>2.2443836319999999</v>
      </c>
      <c r="BD11">
        <v>2.307329132</v>
      </c>
      <c r="BE11">
        <v>2.3724995149999999</v>
      </c>
      <c r="BF11">
        <v>2.4363021420000002</v>
      </c>
      <c r="BG11">
        <v>2.5008701420000001</v>
      </c>
      <c r="BH11">
        <v>2.5624711420000001</v>
      </c>
      <c r="BI11">
        <v>2.622752642</v>
      </c>
      <c r="BJ11">
        <v>2.6837996319999999</v>
      </c>
      <c r="BK11">
        <v>2.743219426</v>
      </c>
      <c r="BL11">
        <v>2.8013849259999999</v>
      </c>
      <c r="BM11">
        <v>2.8641564260000001</v>
      </c>
      <c r="BN11">
        <v>2.9293144259999999</v>
      </c>
      <c r="BO11">
        <v>2.9953660740000001</v>
      </c>
      <c r="BP11">
        <v>3.0593640739999999</v>
      </c>
      <c r="BQ11">
        <v>3.1180805739999999</v>
      </c>
      <c r="BR11">
        <v>3.1707020739999998</v>
      </c>
      <c r="BS11">
        <v>3.2209850740000001</v>
      </c>
      <c r="BT11">
        <v>3.2748787400000001</v>
      </c>
      <c r="BU11">
        <v>3.3294647890000002</v>
      </c>
      <c r="BV11">
        <v>3.3881027889999999</v>
      </c>
      <c r="BW11">
        <v>3.4519202889999998</v>
      </c>
      <c r="BX11">
        <v>3.5204632889999998</v>
      </c>
      <c r="BY11">
        <v>3.5880282299999999</v>
      </c>
      <c r="BZ11">
        <v>3.6529398679999998</v>
      </c>
      <c r="CA11">
        <v>3.718792289</v>
      </c>
      <c r="CB11">
        <v>3.7810647209999999</v>
      </c>
      <c r="CC11">
        <v>3.8394049849999998</v>
      </c>
      <c r="CD11">
        <v>3.897260985</v>
      </c>
      <c r="CE11">
        <v>3.9544283280000001</v>
      </c>
      <c r="CF11">
        <v>4.005601789</v>
      </c>
      <c r="CG11">
        <v>4.0649902889999998</v>
      </c>
      <c r="CH11">
        <v>4.1316240049999999</v>
      </c>
      <c r="CI11">
        <v>4.201409505</v>
      </c>
      <c r="CJ11">
        <v>4.2716545049999999</v>
      </c>
      <c r="CK11">
        <v>4.3367024460000003</v>
      </c>
      <c r="CL11">
        <v>4.3988809460000002</v>
      </c>
      <c r="CM11">
        <v>4.4587009460000004</v>
      </c>
      <c r="CN11">
        <v>4.5173936909999997</v>
      </c>
      <c r="CO11">
        <v>4.5765311909999999</v>
      </c>
      <c r="CP11">
        <v>4.6327801620000004</v>
      </c>
      <c r="CQ11">
        <v>4.6853561619999997</v>
      </c>
      <c r="CR11">
        <v>4.7384021619999999</v>
      </c>
      <c r="CS11">
        <v>4.7934142890000002</v>
      </c>
      <c r="CT11">
        <v>4.8564167889999998</v>
      </c>
      <c r="CU11">
        <v>4.9227052889999996</v>
      </c>
      <c r="CV11">
        <v>4.9900126519999999</v>
      </c>
      <c r="CW11">
        <v>5.0557091520000004</v>
      </c>
      <c r="CX11">
        <v>5.1194921520000003</v>
      </c>
      <c r="CY11">
        <v>5.1799496520000003</v>
      </c>
      <c r="CZ11">
        <v>5.2389341519999997</v>
      </c>
      <c r="DA11">
        <v>5.295120152</v>
      </c>
      <c r="DB11">
        <v>5.3501456520000001</v>
      </c>
      <c r="DC11">
        <v>5.4069156520000003</v>
      </c>
      <c r="DD11">
        <v>5.4657526519999999</v>
      </c>
      <c r="DE11">
        <v>5.5283616520000001</v>
      </c>
      <c r="DF11">
        <v>5.5960816519999996</v>
      </c>
      <c r="DG11">
        <v>5.6663846519999996</v>
      </c>
      <c r="DH11">
        <v>5.7388626519999999</v>
      </c>
      <c r="DI11">
        <v>5.8049855639999999</v>
      </c>
      <c r="DJ11">
        <v>5.8655025639999998</v>
      </c>
      <c r="DK11">
        <v>5.9237715639999999</v>
      </c>
      <c r="DL11">
        <v>5.9805125639999996</v>
      </c>
      <c r="DM11">
        <v>6.0362471519999996</v>
      </c>
      <c r="DN11">
        <v>6.0927051519999997</v>
      </c>
      <c r="DO11">
        <v>6.1523736519999996</v>
      </c>
      <c r="DP11">
        <v>6.2170431519999996</v>
      </c>
    </row>
    <row r="12" spans="1:120" x14ac:dyDescent="0.25">
      <c r="A12" t="s">
        <v>129</v>
      </c>
      <c r="B12" t="s">
        <v>130</v>
      </c>
      <c r="C12" t="s">
        <v>141</v>
      </c>
      <c r="D12" t="s">
        <v>132</v>
      </c>
      <c r="E12">
        <v>5</v>
      </c>
      <c r="F12" t="s">
        <v>133</v>
      </c>
      <c r="G12" t="s">
        <v>134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-9.7000000000000005E-4</v>
      </c>
      <c r="AQ12">
        <v>6.4839499999999994E-2</v>
      </c>
      <c r="AR12">
        <v>0.1206155</v>
      </c>
      <c r="AS12">
        <v>0.1738285</v>
      </c>
      <c r="AT12">
        <v>0.222078</v>
      </c>
      <c r="AU12" s="116">
        <v>0.26613949999999997</v>
      </c>
      <c r="AV12" s="116">
        <v>0.30706800000000001</v>
      </c>
      <c r="AW12">
        <v>0.34491650000000001</v>
      </c>
      <c r="AX12" s="116">
        <v>0.37895400000000001</v>
      </c>
      <c r="AY12" s="116">
        <v>0.41037800000000002</v>
      </c>
      <c r="AZ12" s="116">
        <v>0.43852249999999998</v>
      </c>
      <c r="BA12" s="116">
        <v>0.464619</v>
      </c>
      <c r="BB12">
        <v>0.48802250000000003</v>
      </c>
      <c r="BC12">
        <v>0.50764600000000004</v>
      </c>
      <c r="BD12">
        <v>0.52476800000000001</v>
      </c>
      <c r="BE12">
        <v>0.53984750000000004</v>
      </c>
      <c r="BF12">
        <v>0.55269500000000005</v>
      </c>
      <c r="BG12">
        <v>0.56419549999999996</v>
      </c>
      <c r="BH12">
        <v>0.57437499999999997</v>
      </c>
      <c r="BI12">
        <v>0.58354950000000005</v>
      </c>
      <c r="BJ12">
        <v>0.591893</v>
      </c>
      <c r="BK12">
        <v>0.59931500000000004</v>
      </c>
      <c r="BL12">
        <v>0.60605799999999999</v>
      </c>
      <c r="BM12">
        <v>0.61166200000000004</v>
      </c>
      <c r="BN12">
        <v>0.61669249999999998</v>
      </c>
      <c r="BO12">
        <v>0.6212415</v>
      </c>
      <c r="BP12">
        <v>0.62542900000000001</v>
      </c>
      <c r="BQ12">
        <v>0.62916799999999995</v>
      </c>
      <c r="BR12">
        <v>0.63293549999999998</v>
      </c>
      <c r="BS12">
        <v>0.63610699999999998</v>
      </c>
      <c r="BT12">
        <v>0.63962649999999999</v>
      </c>
      <c r="BU12">
        <v>0.64348899999999998</v>
      </c>
      <c r="BV12">
        <v>0.64779799999999998</v>
      </c>
      <c r="BW12">
        <v>0.65237599999999996</v>
      </c>
      <c r="BX12">
        <v>0.65717650000000005</v>
      </c>
      <c r="BY12">
        <v>0.66214700000000004</v>
      </c>
      <c r="BZ12">
        <v>0.66744099999999995</v>
      </c>
      <c r="CA12">
        <v>0.67294849999999995</v>
      </c>
      <c r="CB12">
        <v>0.67872449999999995</v>
      </c>
      <c r="CC12">
        <v>0.68448100000000001</v>
      </c>
      <c r="CD12">
        <v>0.69055049999999996</v>
      </c>
      <c r="CE12">
        <v>0.69660250000000001</v>
      </c>
      <c r="CF12">
        <v>0.70275900000000002</v>
      </c>
      <c r="CG12">
        <v>0.70957300000000001</v>
      </c>
      <c r="CH12">
        <v>0.71638349999999995</v>
      </c>
      <c r="CI12">
        <v>0.72321849999999999</v>
      </c>
      <c r="CJ12">
        <v>0.73020149999999995</v>
      </c>
      <c r="CK12">
        <v>0.73724299999999998</v>
      </c>
      <c r="CL12">
        <v>0.74445550000000005</v>
      </c>
      <c r="CM12">
        <v>0.75162399999999996</v>
      </c>
      <c r="CN12">
        <v>0.75889399999999996</v>
      </c>
      <c r="CO12">
        <v>0.76633399999999996</v>
      </c>
      <c r="CP12">
        <v>0.77386549999999998</v>
      </c>
      <c r="CQ12">
        <v>0.78162299999999996</v>
      </c>
      <c r="CR12">
        <v>0.78945699999999996</v>
      </c>
      <c r="CS12">
        <v>0.79722000000000004</v>
      </c>
      <c r="CT12">
        <v>0.80503349999999996</v>
      </c>
      <c r="CU12">
        <v>0.81298749999999997</v>
      </c>
      <c r="CV12">
        <v>0.82112700000000005</v>
      </c>
      <c r="CW12">
        <v>0.82952700000000001</v>
      </c>
      <c r="CX12">
        <v>0.83798950000000005</v>
      </c>
      <c r="CY12">
        <v>0.84645250000000005</v>
      </c>
      <c r="CZ12">
        <v>0.85495650000000001</v>
      </c>
      <c r="DA12">
        <v>0.86350950000000004</v>
      </c>
      <c r="DB12">
        <v>0.87206799999999995</v>
      </c>
      <c r="DC12">
        <v>0.88057149999999995</v>
      </c>
      <c r="DD12">
        <v>0.88907899999999995</v>
      </c>
      <c r="DE12">
        <v>0.89757699999999996</v>
      </c>
      <c r="DF12">
        <v>0.90612400000000004</v>
      </c>
      <c r="DG12">
        <v>0.91470200000000002</v>
      </c>
      <c r="DH12">
        <v>0.92328900000000003</v>
      </c>
      <c r="DI12">
        <v>0.93203400000000003</v>
      </c>
      <c r="DJ12">
        <v>0.94067500000000004</v>
      </c>
      <c r="DK12">
        <v>0.94960199999999995</v>
      </c>
      <c r="DL12">
        <v>0.95850299999999999</v>
      </c>
      <c r="DM12">
        <v>0.96746600000000005</v>
      </c>
      <c r="DN12">
        <v>0.97648999999999997</v>
      </c>
      <c r="DO12">
        <v>0.98558449999999997</v>
      </c>
      <c r="DP12">
        <v>0.99475899999999995</v>
      </c>
    </row>
    <row r="13" spans="1:120" x14ac:dyDescent="0.25">
      <c r="A13" t="s">
        <v>129</v>
      </c>
      <c r="B13" t="s">
        <v>130</v>
      </c>
      <c r="C13" t="s">
        <v>141</v>
      </c>
      <c r="D13" t="s">
        <v>132</v>
      </c>
      <c r="E13">
        <v>5</v>
      </c>
      <c r="F13" t="s">
        <v>135</v>
      </c>
      <c r="G13" t="s">
        <v>138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-4.0999999999999999E-4</v>
      </c>
      <c r="AP13">
        <v>-1.1305E-3</v>
      </c>
      <c r="AQ13">
        <v>-1.34E-3</v>
      </c>
      <c r="AR13">
        <v>-1.1705000000000001E-3</v>
      </c>
      <c r="AS13">
        <v>-9.2049999999999999E-4</v>
      </c>
      <c r="AT13">
        <v>-6.5099999999999999E-4</v>
      </c>
      <c r="AU13" s="116">
        <v>-3.8999999999999999E-4</v>
      </c>
      <c r="AV13" s="116">
        <v>-1.505E-4</v>
      </c>
      <c r="AW13" s="116">
        <v>6.9499999999999995E-5</v>
      </c>
      <c r="AX13" s="116">
        <v>2.6949999999999999E-4</v>
      </c>
      <c r="AY13" s="116">
        <v>4.2000000000000002E-4</v>
      </c>
      <c r="AZ13" s="116">
        <v>5.6950000000000002E-4</v>
      </c>
      <c r="BA13" s="116">
        <v>7.1949999999999998E-4</v>
      </c>
      <c r="BB13" s="116">
        <v>8.5999999999999998E-4</v>
      </c>
      <c r="BC13" s="116">
        <v>9.9850000000000004E-4</v>
      </c>
      <c r="BD13" s="116">
        <v>1.1195000000000001E-3</v>
      </c>
      <c r="BE13" s="116">
        <v>1.23E-3</v>
      </c>
      <c r="BF13" s="116">
        <v>1.3500000000000001E-3</v>
      </c>
      <c r="BG13" s="116">
        <v>1.469E-3</v>
      </c>
      <c r="BH13" s="116">
        <v>1.57E-3</v>
      </c>
      <c r="BI13" s="116">
        <v>1.689E-3</v>
      </c>
      <c r="BJ13" s="116">
        <v>1.7700000000000001E-3</v>
      </c>
      <c r="BK13" s="116">
        <v>1.8994999999999999E-3</v>
      </c>
      <c r="BL13" s="116">
        <v>2.0089999999999999E-3</v>
      </c>
      <c r="BM13" s="116">
        <v>2.0899999999999998E-3</v>
      </c>
      <c r="BN13" s="116">
        <v>2.1800000000000001E-3</v>
      </c>
      <c r="BO13" s="116">
        <v>2.2594999999999998E-3</v>
      </c>
      <c r="BP13" s="116">
        <v>2.3395E-3</v>
      </c>
      <c r="BQ13" s="116">
        <v>2.4299999999999999E-3</v>
      </c>
      <c r="BR13" s="116">
        <v>2.5084999999999999E-3</v>
      </c>
      <c r="BS13" s="116">
        <v>2.5395000000000001E-3</v>
      </c>
      <c r="BT13" s="116">
        <v>2.5595000000000001E-3</v>
      </c>
      <c r="BU13" s="116">
        <v>2.5699999999999998E-3</v>
      </c>
      <c r="BV13" s="116">
        <v>2.5994999999999998E-3</v>
      </c>
      <c r="BW13" s="116">
        <v>2.6090000000000002E-3</v>
      </c>
      <c r="BX13" s="116">
        <v>2.6194999999999999E-3</v>
      </c>
      <c r="BY13" s="116">
        <v>2.63E-3</v>
      </c>
      <c r="BZ13" s="116">
        <v>2.65E-3</v>
      </c>
      <c r="CA13" s="116">
        <v>2.679E-3</v>
      </c>
      <c r="CB13" s="116">
        <v>2.6895000000000001E-3</v>
      </c>
      <c r="CC13" s="116">
        <v>2.7000000000000001E-3</v>
      </c>
      <c r="CD13" s="116">
        <v>2.7200000000000002E-3</v>
      </c>
      <c r="CE13" s="116">
        <v>2.7299999999999998E-3</v>
      </c>
      <c r="CF13" s="116">
        <v>2.7499999999999998E-3</v>
      </c>
      <c r="CG13" s="116">
        <v>2.7690000000000002E-3</v>
      </c>
      <c r="CH13" s="116">
        <v>2.7794999999999999E-3</v>
      </c>
      <c r="CI13" s="116">
        <v>2.7899999999999999E-3</v>
      </c>
      <c r="CJ13" s="116">
        <v>2.8E-3</v>
      </c>
      <c r="CK13" s="116">
        <v>2.81E-3</v>
      </c>
      <c r="CL13" s="116">
        <v>2.8295E-3</v>
      </c>
      <c r="CM13" s="116">
        <v>2.8389999999999999E-3</v>
      </c>
      <c r="CN13" s="116">
        <v>2.8495E-3</v>
      </c>
      <c r="CO13" s="116">
        <v>2.8595000000000001E-3</v>
      </c>
      <c r="CP13" s="116">
        <v>2.879E-3</v>
      </c>
      <c r="CQ13" s="116">
        <v>2.8795000000000001E-3</v>
      </c>
      <c r="CR13" s="116">
        <v>2.8900000000000002E-3</v>
      </c>
      <c r="CS13" s="116">
        <v>2.9099999999999998E-3</v>
      </c>
      <c r="CT13" s="116">
        <v>2.9199999999999999E-3</v>
      </c>
      <c r="CU13" s="116">
        <v>2.9399999999999999E-3</v>
      </c>
      <c r="CV13" s="116">
        <v>2.9589999999999998E-3</v>
      </c>
      <c r="CW13" s="116">
        <v>2.9694999999999999E-3</v>
      </c>
      <c r="CX13" s="116">
        <v>2.9794999999999999E-3</v>
      </c>
      <c r="CY13" s="116">
        <v>2.9989999999999999E-3</v>
      </c>
      <c r="CZ13" s="116">
        <v>2.9895E-3</v>
      </c>
      <c r="DA13" s="116">
        <v>3.0095E-3</v>
      </c>
      <c r="DB13" s="116">
        <v>3.029E-3</v>
      </c>
      <c r="DC13" s="116">
        <v>3.0395000000000001E-3</v>
      </c>
      <c r="DD13" s="116">
        <v>3.0495000000000001E-3</v>
      </c>
      <c r="DE13" s="116">
        <v>3.0595000000000002E-3</v>
      </c>
      <c r="DF13" s="116">
        <v>3.0795000000000002E-3</v>
      </c>
      <c r="DG13" s="116">
        <v>3.0894999999999998E-3</v>
      </c>
      <c r="DH13" s="116">
        <v>3.0999999999999999E-3</v>
      </c>
      <c r="DI13" s="116">
        <v>3.1194999999999999E-3</v>
      </c>
      <c r="DJ13" s="116">
        <v>3.1294999999999999E-3</v>
      </c>
      <c r="DK13" s="116">
        <v>3.14E-3</v>
      </c>
      <c r="DL13" s="116">
        <v>3.1595E-3</v>
      </c>
      <c r="DM13" s="116">
        <v>3.1700000000000001E-3</v>
      </c>
      <c r="DN13" s="116">
        <v>3.1800000000000001E-3</v>
      </c>
      <c r="DO13" s="116">
        <v>3.1895000000000001E-3</v>
      </c>
      <c r="DP13" s="116">
        <v>3.2000000000000002E-3</v>
      </c>
    </row>
    <row r="14" spans="1:120" x14ac:dyDescent="0.25">
      <c r="A14" t="s">
        <v>129</v>
      </c>
      <c r="B14" t="s">
        <v>130</v>
      </c>
      <c r="C14" t="s">
        <v>141</v>
      </c>
      <c r="D14" t="s">
        <v>132</v>
      </c>
      <c r="E14">
        <v>17</v>
      </c>
      <c r="F14" t="s">
        <v>133</v>
      </c>
      <c r="G14" t="s">
        <v>134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-6.4000000000000005E-4</v>
      </c>
      <c r="AQ14">
        <v>6.6008300000000006E-2</v>
      </c>
      <c r="AR14">
        <v>0.1240183</v>
      </c>
      <c r="AS14">
        <v>0.17877660000000001</v>
      </c>
      <c r="AT14">
        <v>0.22816639999999999</v>
      </c>
      <c r="AU14">
        <v>0.27327000000000001</v>
      </c>
      <c r="AV14">
        <v>0.31431829999999999</v>
      </c>
      <c r="AW14">
        <v>0.35210809999999998</v>
      </c>
      <c r="AX14" s="116">
        <v>0.38617659999999998</v>
      </c>
      <c r="AY14" s="116">
        <v>0.41730830000000002</v>
      </c>
      <c r="AZ14" s="116">
        <v>0.44539000000000001</v>
      </c>
      <c r="BA14" s="116">
        <v>0.4705896</v>
      </c>
      <c r="BB14">
        <v>0.49298979999999998</v>
      </c>
      <c r="BC14">
        <v>0.51291830000000005</v>
      </c>
      <c r="BD14">
        <v>0.53015829999999997</v>
      </c>
      <c r="BE14">
        <v>0.54542979999999996</v>
      </c>
      <c r="BF14">
        <v>0.55862129999999999</v>
      </c>
      <c r="BG14">
        <v>0.57031960000000004</v>
      </c>
      <c r="BH14">
        <v>0.58055319999999999</v>
      </c>
      <c r="BI14">
        <v>0.58963940000000004</v>
      </c>
      <c r="BJ14">
        <v>0.5976532</v>
      </c>
      <c r="BK14">
        <v>0.60491490000000003</v>
      </c>
      <c r="BL14">
        <v>0.61141659999999998</v>
      </c>
      <c r="BM14">
        <v>0.61739619999999995</v>
      </c>
      <c r="BN14">
        <v>0.6229266</v>
      </c>
      <c r="BO14">
        <v>0.62790319999999999</v>
      </c>
      <c r="BP14">
        <v>0.63222319999999999</v>
      </c>
      <c r="BQ14">
        <v>0.63653219999999999</v>
      </c>
      <c r="BR14">
        <v>0.64045980000000002</v>
      </c>
      <c r="BS14">
        <v>0.64428580000000002</v>
      </c>
      <c r="BT14">
        <v>0.64797660000000001</v>
      </c>
      <c r="BU14">
        <v>0.65225319999999998</v>
      </c>
      <c r="BV14">
        <v>0.65681299999999998</v>
      </c>
      <c r="BW14">
        <v>0.66159999999999997</v>
      </c>
      <c r="BX14">
        <v>0.66690450000000001</v>
      </c>
      <c r="BY14">
        <v>0.6723749</v>
      </c>
      <c r="BZ14">
        <v>0.67798899999999995</v>
      </c>
      <c r="CA14">
        <v>0.68354769999999998</v>
      </c>
      <c r="CB14">
        <v>0.68951560000000001</v>
      </c>
      <c r="CC14">
        <v>0.6957411</v>
      </c>
      <c r="CD14">
        <v>0.70214049999999995</v>
      </c>
      <c r="CE14">
        <v>0.70872599999999997</v>
      </c>
      <c r="CF14">
        <v>0.71555150000000001</v>
      </c>
      <c r="CG14">
        <v>0.72240490000000002</v>
      </c>
      <c r="CH14">
        <v>0.72949319999999995</v>
      </c>
      <c r="CI14">
        <v>0.73664450000000004</v>
      </c>
      <c r="CJ14">
        <v>0.74398900000000001</v>
      </c>
      <c r="CK14">
        <v>0.75138389999999999</v>
      </c>
      <c r="CL14">
        <v>0.7586832</v>
      </c>
      <c r="CM14">
        <v>0.76641280000000001</v>
      </c>
      <c r="CN14">
        <v>0.77409320000000004</v>
      </c>
      <c r="CO14">
        <v>0.78205789999999997</v>
      </c>
      <c r="CP14">
        <v>0.7899349</v>
      </c>
      <c r="CQ14">
        <v>0.79804149999999996</v>
      </c>
      <c r="CR14">
        <v>0.80635789999999996</v>
      </c>
      <c r="CS14">
        <v>0.81466959999999999</v>
      </c>
      <c r="CT14">
        <v>0.82314750000000003</v>
      </c>
      <c r="CU14">
        <v>0.83178540000000001</v>
      </c>
      <c r="CV14">
        <v>0.84033239999999998</v>
      </c>
      <c r="CW14">
        <v>0.84896280000000002</v>
      </c>
      <c r="CX14">
        <v>0.85762660000000002</v>
      </c>
      <c r="CY14">
        <v>0.86636150000000001</v>
      </c>
      <c r="CZ14">
        <v>0.8751892</v>
      </c>
      <c r="DA14">
        <v>0.88408430000000005</v>
      </c>
      <c r="DB14">
        <v>0.89300829999999998</v>
      </c>
      <c r="DC14">
        <v>0.90191469999999996</v>
      </c>
      <c r="DD14">
        <v>0.91094810000000004</v>
      </c>
      <c r="DE14">
        <v>0.92014770000000001</v>
      </c>
      <c r="DF14">
        <v>0.92906</v>
      </c>
      <c r="DG14">
        <v>0.93814770000000003</v>
      </c>
      <c r="DH14">
        <v>0.94724200000000003</v>
      </c>
      <c r="DI14">
        <v>0.95638800000000002</v>
      </c>
      <c r="DJ14">
        <v>0.96556569999999997</v>
      </c>
      <c r="DK14">
        <v>0.97466699999999995</v>
      </c>
      <c r="DL14">
        <v>0.98387869999999999</v>
      </c>
      <c r="DM14">
        <v>0.99317949999999999</v>
      </c>
      <c r="DN14">
        <v>1.0025603000000001</v>
      </c>
      <c r="DO14">
        <v>1.0120377</v>
      </c>
      <c r="DP14">
        <v>1.0216149000000001</v>
      </c>
    </row>
    <row r="15" spans="1:120" x14ac:dyDescent="0.25">
      <c r="A15" t="s">
        <v>129</v>
      </c>
      <c r="B15" t="s">
        <v>130</v>
      </c>
      <c r="C15" t="s">
        <v>141</v>
      </c>
      <c r="D15" t="s">
        <v>132</v>
      </c>
      <c r="E15">
        <v>17</v>
      </c>
      <c r="F15" t="s">
        <v>135</v>
      </c>
      <c r="G15" t="s">
        <v>138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-3.5E-4</v>
      </c>
      <c r="AP15">
        <v>-9.5E-4</v>
      </c>
      <c r="AQ15">
        <v>-1.07E-3</v>
      </c>
      <c r="AR15">
        <v>-8.8000000000000003E-4</v>
      </c>
      <c r="AS15">
        <v>-6.3000000000000003E-4</v>
      </c>
      <c r="AT15">
        <v>-3.6999999999999999E-4</v>
      </c>
      <c r="AU15" s="116">
        <v>-1.1E-4</v>
      </c>
      <c r="AV15" s="116">
        <v>1.283E-4</v>
      </c>
      <c r="AW15" s="116">
        <v>3.1829999999999998E-4</v>
      </c>
      <c r="AX15" s="116">
        <v>4.7830000000000003E-4</v>
      </c>
      <c r="AY15" s="116">
        <v>6.7000000000000002E-4</v>
      </c>
      <c r="AZ15" s="116">
        <v>8.3000000000000001E-4</v>
      </c>
      <c r="BA15" s="116">
        <v>9.7999999999999997E-4</v>
      </c>
      <c r="BB15" s="116">
        <v>1.1100000000000001E-3</v>
      </c>
      <c r="BC15" s="116">
        <v>1.2382999999999999E-3</v>
      </c>
      <c r="BD15" s="116">
        <v>1.3699999999999999E-3</v>
      </c>
      <c r="BE15" s="116">
        <v>1.5E-3</v>
      </c>
      <c r="BF15" s="116">
        <v>1.6299999999999999E-3</v>
      </c>
      <c r="BG15" s="116">
        <v>1.73E-3</v>
      </c>
      <c r="BH15" s="116">
        <v>1.8400000000000001E-3</v>
      </c>
      <c r="BI15" s="116">
        <v>1.9400000000000001E-3</v>
      </c>
      <c r="BJ15" s="116">
        <v>2.0682999999999999E-3</v>
      </c>
      <c r="BK15" s="116">
        <v>2.1700000000000001E-3</v>
      </c>
      <c r="BL15" s="116">
        <v>2.2883000000000001E-3</v>
      </c>
      <c r="BM15" s="116">
        <v>2.3999999999999998E-3</v>
      </c>
      <c r="BN15" s="116">
        <v>2.49E-3</v>
      </c>
      <c r="BO15" s="116">
        <v>2.5999999999999999E-3</v>
      </c>
      <c r="BP15" s="116">
        <v>2.6800000000000001E-3</v>
      </c>
      <c r="BQ15" s="116">
        <v>2.7783E-3</v>
      </c>
      <c r="BR15" s="116">
        <v>2.8500000000000001E-3</v>
      </c>
      <c r="BS15" s="116">
        <v>2.9082999999999999E-3</v>
      </c>
      <c r="BT15" s="116">
        <v>2.9383E-3</v>
      </c>
      <c r="BU15" s="116">
        <v>2.97E-3</v>
      </c>
      <c r="BV15" s="116">
        <v>2.9883000000000002E-3</v>
      </c>
      <c r="BW15" s="116">
        <v>3.0000000000000001E-3</v>
      </c>
      <c r="BX15" s="116">
        <v>3.0282999999999998E-3</v>
      </c>
      <c r="BY15" s="116">
        <v>3.0400000000000002E-3</v>
      </c>
      <c r="BZ15" s="116">
        <v>3.0599999999999998E-3</v>
      </c>
      <c r="CA15" s="116">
        <v>3.0699999999999998E-3</v>
      </c>
      <c r="CB15" s="116">
        <v>3.0899999999999999E-3</v>
      </c>
      <c r="CC15" s="116">
        <v>3.0999999999999999E-3</v>
      </c>
      <c r="CD15" s="116">
        <v>3.1183000000000001E-3</v>
      </c>
      <c r="CE15" s="116">
        <v>3.14E-3</v>
      </c>
      <c r="CF15" s="116">
        <v>3.15E-3</v>
      </c>
      <c r="CG15" s="116">
        <v>3.16E-3</v>
      </c>
      <c r="CH15" s="116">
        <v>3.1700000000000001E-3</v>
      </c>
      <c r="CI15" s="116">
        <v>3.1882999999999998E-3</v>
      </c>
      <c r="CJ15" s="116">
        <v>3.2000000000000002E-3</v>
      </c>
      <c r="CK15" s="116">
        <v>3.2100000000000002E-3</v>
      </c>
      <c r="CL15" s="116">
        <v>3.2200000000000002E-3</v>
      </c>
      <c r="CM15" s="116">
        <v>3.2382999999999999E-3</v>
      </c>
      <c r="CN15" s="116">
        <v>3.2566000000000001E-3</v>
      </c>
      <c r="CO15" s="116">
        <v>3.2683E-3</v>
      </c>
      <c r="CP15" s="116">
        <v>3.29E-3</v>
      </c>
      <c r="CQ15" s="116">
        <v>3.3183000000000002E-3</v>
      </c>
      <c r="CR15" s="116">
        <v>3.3283000000000002E-3</v>
      </c>
      <c r="CS15" s="116">
        <v>3.3400000000000001E-3</v>
      </c>
      <c r="CT15" s="116">
        <v>3.3500000000000001E-3</v>
      </c>
      <c r="CU15" s="116">
        <v>3.3700000000000002E-3</v>
      </c>
      <c r="CV15" s="116">
        <v>3.3882999999999999E-3</v>
      </c>
      <c r="CW15" s="116">
        <v>3.3999999999999998E-3</v>
      </c>
      <c r="CX15" s="116">
        <v>3.4183E-3</v>
      </c>
      <c r="CY15" s="116">
        <v>3.4383E-3</v>
      </c>
      <c r="CZ15" s="116">
        <v>3.46E-3</v>
      </c>
      <c r="DA15" s="116">
        <v>3.4765999999999998E-3</v>
      </c>
      <c r="DB15" s="116">
        <v>3.4783000000000001E-3</v>
      </c>
      <c r="DC15" s="116">
        <v>3.4983000000000002E-3</v>
      </c>
      <c r="DD15" s="116">
        <v>3.5182999999999998E-3</v>
      </c>
      <c r="DE15" s="116">
        <v>3.5300000000000002E-3</v>
      </c>
      <c r="DF15" s="116">
        <v>3.5482999999999999E-3</v>
      </c>
      <c r="DG15" s="116">
        <v>3.5599999999999998E-3</v>
      </c>
      <c r="DH15" s="116">
        <v>3.5699999999999998E-3</v>
      </c>
      <c r="DI15" s="116">
        <v>3.5799999999999998E-3</v>
      </c>
      <c r="DJ15" s="116">
        <v>3.5999999999999999E-3</v>
      </c>
      <c r="DK15" s="116">
        <v>3.62E-3</v>
      </c>
      <c r="DL15" s="116">
        <v>3.63E-3</v>
      </c>
      <c r="DM15" s="116">
        <v>3.64E-3</v>
      </c>
      <c r="DN15" s="116">
        <v>3.65E-3</v>
      </c>
      <c r="DO15" s="116">
        <v>3.6600000000000001E-3</v>
      </c>
      <c r="DP15" s="116">
        <v>3.6782999999999998E-3</v>
      </c>
    </row>
    <row r="16" spans="1:120" x14ac:dyDescent="0.25">
      <c r="A16" t="s">
        <v>129</v>
      </c>
      <c r="B16" t="s">
        <v>130</v>
      </c>
      <c r="C16" t="s">
        <v>141</v>
      </c>
      <c r="D16" t="s">
        <v>132</v>
      </c>
      <c r="E16">
        <v>50</v>
      </c>
      <c r="F16" t="s">
        <v>133</v>
      </c>
      <c r="G16" t="s">
        <v>134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-2.9500000000000001E-4</v>
      </c>
      <c r="AQ16">
        <v>6.7184999999999995E-2</v>
      </c>
      <c r="AR16">
        <v>0.12646499999999999</v>
      </c>
      <c r="AS16">
        <v>0.182115</v>
      </c>
      <c r="AT16">
        <v>0.23256499999999999</v>
      </c>
      <c r="AU16" s="116">
        <v>0.27849499999999999</v>
      </c>
      <c r="AV16">
        <v>0.32034000000000001</v>
      </c>
      <c r="AW16">
        <v>0.35811500000000002</v>
      </c>
      <c r="AX16">
        <v>0.39229000000000003</v>
      </c>
      <c r="AY16">
        <v>0.42330499999999999</v>
      </c>
      <c r="AZ16" s="116">
        <v>0.45133000000000001</v>
      </c>
      <c r="BA16" s="116">
        <v>0.47641</v>
      </c>
      <c r="BB16">
        <v>0.49886000000000003</v>
      </c>
      <c r="BC16">
        <v>0.51978500000000005</v>
      </c>
      <c r="BD16">
        <v>0.53824000000000005</v>
      </c>
      <c r="BE16">
        <v>0.55561499999999997</v>
      </c>
      <c r="BF16">
        <v>0.57141500000000001</v>
      </c>
      <c r="BG16">
        <v>0.58613499999999996</v>
      </c>
      <c r="BH16">
        <v>0.59943500000000005</v>
      </c>
      <c r="BI16">
        <v>0.611815</v>
      </c>
      <c r="BJ16">
        <v>0.62209499999999995</v>
      </c>
      <c r="BK16">
        <v>0.63211499999999998</v>
      </c>
      <c r="BL16">
        <v>0.64109000000000005</v>
      </c>
      <c r="BM16">
        <v>0.64907499999999996</v>
      </c>
      <c r="BN16">
        <v>0.65639000000000003</v>
      </c>
      <c r="BO16">
        <v>0.66383999999999999</v>
      </c>
      <c r="BP16">
        <v>0.67022000000000004</v>
      </c>
      <c r="BQ16">
        <v>0.67632000000000003</v>
      </c>
      <c r="BR16">
        <v>0.68201000000000001</v>
      </c>
      <c r="BS16">
        <v>0.68627499999999997</v>
      </c>
      <c r="BT16">
        <v>0.69310499999999997</v>
      </c>
      <c r="BU16">
        <v>0.69943999999999995</v>
      </c>
      <c r="BV16">
        <v>0.70543999999999996</v>
      </c>
      <c r="BW16">
        <v>0.71338999999999997</v>
      </c>
      <c r="BX16">
        <v>0.72053500000000004</v>
      </c>
      <c r="BY16">
        <v>0.72777000000000003</v>
      </c>
      <c r="BZ16">
        <v>0.73477999999999999</v>
      </c>
      <c r="CA16">
        <v>0.74254500000000001</v>
      </c>
      <c r="CB16">
        <v>0.75029000000000001</v>
      </c>
      <c r="CC16">
        <v>0.75797000000000003</v>
      </c>
      <c r="CD16">
        <v>0.76632999999999996</v>
      </c>
      <c r="CE16">
        <v>0.77466500000000005</v>
      </c>
      <c r="CF16">
        <v>0.78366999999999998</v>
      </c>
      <c r="CG16">
        <v>0.79245500000000002</v>
      </c>
      <c r="CH16">
        <v>0.80084500000000003</v>
      </c>
      <c r="CI16">
        <v>0.80932000000000004</v>
      </c>
      <c r="CJ16">
        <v>0.81855</v>
      </c>
      <c r="CK16">
        <v>0.82741500000000001</v>
      </c>
      <c r="CL16">
        <v>0.83724500000000002</v>
      </c>
      <c r="CM16">
        <v>0.84701000000000004</v>
      </c>
      <c r="CN16">
        <v>0.85650000000000004</v>
      </c>
      <c r="CO16">
        <v>0.86575500000000005</v>
      </c>
      <c r="CP16">
        <v>0.87473500000000004</v>
      </c>
      <c r="CQ16">
        <v>0.88395999999999997</v>
      </c>
      <c r="CR16">
        <v>0.89370000000000005</v>
      </c>
      <c r="CS16">
        <v>0.90359999999999996</v>
      </c>
      <c r="CT16">
        <v>0.91274999999999995</v>
      </c>
      <c r="CU16">
        <v>0.92342999999999997</v>
      </c>
      <c r="CV16">
        <v>0.93367999999999995</v>
      </c>
      <c r="CW16">
        <v>0.94337000000000004</v>
      </c>
      <c r="CX16">
        <v>0.95309999999999995</v>
      </c>
      <c r="CY16">
        <v>0.96247000000000005</v>
      </c>
      <c r="CZ16">
        <v>0.97258</v>
      </c>
      <c r="DA16">
        <v>0.98307500000000003</v>
      </c>
      <c r="DB16">
        <v>0.99317500000000003</v>
      </c>
      <c r="DC16">
        <v>1.00318</v>
      </c>
      <c r="DD16">
        <v>1.012775</v>
      </c>
      <c r="DE16">
        <v>1.0222599999999999</v>
      </c>
      <c r="DF16">
        <v>1.0318750000000001</v>
      </c>
      <c r="DG16">
        <v>1.041275</v>
      </c>
      <c r="DH16">
        <v>1.0499449999999999</v>
      </c>
      <c r="DI16">
        <v>1.0594049999999999</v>
      </c>
      <c r="DJ16">
        <v>1.06799</v>
      </c>
      <c r="DK16">
        <v>1.0777749999999999</v>
      </c>
      <c r="DL16">
        <v>1.08914</v>
      </c>
      <c r="DM16">
        <v>1.0983750000000001</v>
      </c>
      <c r="DN16">
        <v>1.1076550000000001</v>
      </c>
      <c r="DO16">
        <v>1.118155</v>
      </c>
      <c r="DP16">
        <v>1.1275599999999999</v>
      </c>
    </row>
    <row r="17" spans="1:120" x14ac:dyDescent="0.25">
      <c r="A17" t="s">
        <v>129</v>
      </c>
      <c r="B17" t="s">
        <v>130</v>
      </c>
      <c r="C17" t="s">
        <v>141</v>
      </c>
      <c r="D17" t="s">
        <v>132</v>
      </c>
      <c r="E17">
        <v>50</v>
      </c>
      <c r="F17" t="s">
        <v>135</v>
      </c>
      <c r="G17" t="s">
        <v>138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-2.5999999999999998E-4</v>
      </c>
      <c r="AP17">
        <v>-7.2000000000000005E-4</v>
      </c>
      <c r="AQ17">
        <v>-7.2000000000000005E-4</v>
      </c>
      <c r="AR17">
        <v>-4.8999999999999998E-4</v>
      </c>
      <c r="AS17">
        <v>-2.4499999999999999E-4</v>
      </c>
      <c r="AT17" s="116">
        <v>5.0000000000000004E-6</v>
      </c>
      <c r="AU17" s="116">
        <v>2.5000000000000001E-4</v>
      </c>
      <c r="AV17" s="116">
        <v>4.8000000000000001E-4</v>
      </c>
      <c r="AW17" s="116">
        <v>6.9999999999999999E-4</v>
      </c>
      <c r="AX17" s="116">
        <v>8.8999999999999995E-4</v>
      </c>
      <c r="AY17" s="116">
        <v>1.07E-3</v>
      </c>
      <c r="AZ17" s="116">
        <v>1.23E-3</v>
      </c>
      <c r="BA17" s="116">
        <v>1.3849999999999999E-3</v>
      </c>
      <c r="BB17" s="116">
        <v>1.5250000000000001E-3</v>
      </c>
      <c r="BC17" s="116">
        <v>1.67E-3</v>
      </c>
      <c r="BD17" s="116">
        <v>1.8E-3</v>
      </c>
      <c r="BE17" s="116">
        <v>1.9300000000000001E-3</v>
      </c>
      <c r="BF17" s="116">
        <v>2.0500000000000002E-3</v>
      </c>
      <c r="BG17" s="116">
        <v>2.16E-3</v>
      </c>
      <c r="BH17" s="116">
        <v>2.2799999999999999E-3</v>
      </c>
      <c r="BI17" s="116">
        <v>2.395E-3</v>
      </c>
      <c r="BJ17" s="116">
        <v>2.5000000000000001E-3</v>
      </c>
      <c r="BK17" s="116">
        <v>2.6099999999999999E-3</v>
      </c>
      <c r="BL17" s="116">
        <v>2.7100000000000002E-3</v>
      </c>
      <c r="BM17" s="116">
        <v>2.8249999999999998E-3</v>
      </c>
      <c r="BN17" s="116">
        <v>2.9450000000000001E-3</v>
      </c>
      <c r="BO17" s="116">
        <v>3.055E-3</v>
      </c>
      <c r="BP17" s="116">
        <v>3.16E-3</v>
      </c>
      <c r="BQ17" s="116">
        <v>3.2699999999999999E-3</v>
      </c>
      <c r="BR17" s="116">
        <v>3.3600000000000001E-3</v>
      </c>
      <c r="BS17" s="116">
        <v>3.4199999999999999E-3</v>
      </c>
      <c r="BT17" s="116">
        <v>3.4749999999999998E-3</v>
      </c>
      <c r="BU17" s="116">
        <v>3.5249999999999999E-3</v>
      </c>
      <c r="BV17" s="116">
        <v>3.5599999999999998E-3</v>
      </c>
      <c r="BW17" s="116">
        <v>3.5850000000000001E-3</v>
      </c>
      <c r="BX17" s="116">
        <v>3.6150000000000002E-3</v>
      </c>
      <c r="BY17" s="116">
        <v>3.64E-3</v>
      </c>
      <c r="BZ17" s="116">
        <v>3.6600000000000001E-3</v>
      </c>
      <c r="CA17" s="116">
        <v>3.6900000000000001E-3</v>
      </c>
      <c r="CB17" s="116">
        <v>3.7200000000000002E-3</v>
      </c>
      <c r="CC17" s="116">
        <v>3.7450000000000001E-3</v>
      </c>
      <c r="CD17" s="116">
        <v>3.7550000000000001E-3</v>
      </c>
      <c r="CE17" s="116">
        <v>3.7799999999999999E-3</v>
      </c>
      <c r="CF17" s="116">
        <v>3.8E-3</v>
      </c>
      <c r="CG17" s="116">
        <v>3.8249999999999998E-3</v>
      </c>
      <c r="CH17" s="116">
        <v>3.8500000000000001E-3</v>
      </c>
      <c r="CI17" s="116">
        <v>3.875E-3</v>
      </c>
      <c r="CJ17" s="116">
        <v>3.895E-3</v>
      </c>
      <c r="CK17" s="116">
        <v>3.9199999999999999E-3</v>
      </c>
      <c r="CL17" s="116">
        <v>3.9399999999999999E-3</v>
      </c>
      <c r="CM17" s="116">
        <v>3.96E-3</v>
      </c>
      <c r="CN17" s="116">
        <v>3.98E-3</v>
      </c>
      <c r="CO17" s="116">
        <v>4.0099999999999997E-3</v>
      </c>
      <c r="CP17" s="116">
        <v>4.0299999999999997E-3</v>
      </c>
      <c r="CQ17" s="116">
        <v>4.0549999999999996E-3</v>
      </c>
      <c r="CR17" s="116">
        <v>4.0699999999999998E-3</v>
      </c>
      <c r="CS17" s="116">
        <v>4.0899999999999999E-3</v>
      </c>
      <c r="CT17" s="116">
        <v>4.1099999999999999E-3</v>
      </c>
      <c r="CU17" s="116">
        <v>4.13E-3</v>
      </c>
      <c r="CV17" s="116">
        <v>4.1549999999999998E-3</v>
      </c>
      <c r="CW17" s="116">
        <v>4.1799999999999997E-3</v>
      </c>
      <c r="CX17" s="116">
        <v>4.1999999999999997E-3</v>
      </c>
      <c r="CY17" s="116">
        <v>4.215E-3</v>
      </c>
      <c r="CZ17">
        <v>4.2300000000000003E-3</v>
      </c>
      <c r="DA17">
        <v>4.2500000000000003E-3</v>
      </c>
      <c r="DB17">
        <v>4.2649999999999997E-3</v>
      </c>
      <c r="DC17">
        <v>4.2900000000000004E-3</v>
      </c>
      <c r="DD17">
        <v>4.3049999999999998E-3</v>
      </c>
      <c r="DE17">
        <v>4.3200000000000001E-3</v>
      </c>
      <c r="DF17">
        <v>4.3499999999999997E-3</v>
      </c>
      <c r="DG17">
        <v>4.3750000000000004E-3</v>
      </c>
      <c r="DH17">
        <v>4.4000000000000003E-3</v>
      </c>
      <c r="DI17">
        <v>4.4149999999999997E-3</v>
      </c>
      <c r="DJ17">
        <v>4.4400000000000004E-3</v>
      </c>
      <c r="DK17">
        <v>4.4549999999999998E-3</v>
      </c>
      <c r="DL17">
        <v>4.47E-3</v>
      </c>
      <c r="DM17">
        <v>4.4900000000000001E-3</v>
      </c>
      <c r="DN17">
        <v>4.4999999999999997E-3</v>
      </c>
      <c r="DO17">
        <v>4.5199999999999997E-3</v>
      </c>
      <c r="DP17">
        <v>4.5399999999999998E-3</v>
      </c>
    </row>
    <row r="18" spans="1:120" x14ac:dyDescent="0.25">
      <c r="A18" t="s">
        <v>129</v>
      </c>
      <c r="B18" t="s">
        <v>130</v>
      </c>
      <c r="C18" t="s">
        <v>141</v>
      </c>
      <c r="D18" t="s">
        <v>132</v>
      </c>
      <c r="E18">
        <v>83</v>
      </c>
      <c r="F18" t="s">
        <v>133</v>
      </c>
      <c r="G18" t="s">
        <v>134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1.8000000000000001E-4</v>
      </c>
      <c r="AQ18">
        <v>6.88753E-2</v>
      </c>
      <c r="AR18">
        <v>0.1291302</v>
      </c>
      <c r="AS18">
        <v>0.18506020000000001</v>
      </c>
      <c r="AT18">
        <v>0.23565849999999999</v>
      </c>
      <c r="AU18" s="116">
        <v>0.28206019999999998</v>
      </c>
      <c r="AV18">
        <v>0.32446700000000001</v>
      </c>
      <c r="AW18">
        <v>0.36279549999999999</v>
      </c>
      <c r="AX18">
        <v>0.39768510000000001</v>
      </c>
      <c r="AY18" s="116">
        <v>0.42921700000000002</v>
      </c>
      <c r="AZ18" s="116">
        <v>0.45830589999999999</v>
      </c>
      <c r="BA18">
        <v>0.48477569999999998</v>
      </c>
      <c r="BB18">
        <v>0.50837359999999998</v>
      </c>
      <c r="BC18">
        <v>0.53034000000000003</v>
      </c>
      <c r="BD18">
        <v>0.54968850000000002</v>
      </c>
      <c r="BE18">
        <v>0.56800059999999997</v>
      </c>
      <c r="BF18">
        <v>0.58443040000000002</v>
      </c>
      <c r="BG18">
        <v>0.59979740000000004</v>
      </c>
      <c r="BH18">
        <v>0.61442399999999997</v>
      </c>
      <c r="BI18">
        <v>0.62830169999999996</v>
      </c>
      <c r="BJ18">
        <v>0.64149060000000002</v>
      </c>
      <c r="BK18">
        <v>0.65384719999999996</v>
      </c>
      <c r="BL18">
        <v>0.66636510000000004</v>
      </c>
      <c r="BM18">
        <v>0.6783671</v>
      </c>
      <c r="BN18">
        <v>0.68878459999999997</v>
      </c>
      <c r="BO18">
        <v>0.69970949999999998</v>
      </c>
      <c r="BP18">
        <v>0.70975670000000002</v>
      </c>
      <c r="BQ18">
        <v>0.71932180000000001</v>
      </c>
      <c r="BR18">
        <v>0.72858579999999995</v>
      </c>
      <c r="BS18">
        <v>0.73720870000000005</v>
      </c>
      <c r="BT18">
        <v>0.74685699999999999</v>
      </c>
      <c r="BU18">
        <v>0.75588860000000002</v>
      </c>
      <c r="BV18">
        <v>0.76530750000000003</v>
      </c>
      <c r="BW18">
        <v>0.77533790000000002</v>
      </c>
      <c r="BX18">
        <v>0.7853696</v>
      </c>
      <c r="BY18">
        <v>0.79543090000000005</v>
      </c>
      <c r="BZ18">
        <v>0.80552900000000005</v>
      </c>
      <c r="CA18">
        <v>0.81562610000000002</v>
      </c>
      <c r="CB18">
        <v>0.82542850000000001</v>
      </c>
      <c r="CC18">
        <v>0.83514299999999997</v>
      </c>
      <c r="CD18">
        <v>0.84486159999999999</v>
      </c>
      <c r="CE18">
        <v>0.8541668</v>
      </c>
      <c r="CF18">
        <v>0.86410160000000003</v>
      </c>
      <c r="CG18">
        <v>0.87358630000000004</v>
      </c>
      <c r="CH18">
        <v>0.88341999999999998</v>
      </c>
      <c r="CI18">
        <v>0.89289890000000005</v>
      </c>
      <c r="CJ18">
        <v>0.90296670000000001</v>
      </c>
      <c r="CK18">
        <v>0.91287549999999995</v>
      </c>
      <c r="CL18">
        <v>0.92273039999999995</v>
      </c>
      <c r="CM18">
        <v>0.93332490000000001</v>
      </c>
      <c r="CN18">
        <v>0.94215340000000003</v>
      </c>
      <c r="CO18">
        <v>0.95263310000000001</v>
      </c>
      <c r="CP18">
        <v>0.9626072</v>
      </c>
      <c r="CQ18">
        <v>0.97241100000000003</v>
      </c>
      <c r="CR18">
        <v>0.98476229999999998</v>
      </c>
      <c r="CS18">
        <v>0.9956644</v>
      </c>
      <c r="CT18">
        <v>1.0073144999999999</v>
      </c>
      <c r="CU18">
        <v>1.018761</v>
      </c>
      <c r="CV18">
        <v>1.0303135999999999</v>
      </c>
      <c r="CW18">
        <v>1.0399589</v>
      </c>
      <c r="CX18">
        <v>1.0509823</v>
      </c>
      <c r="CY18">
        <v>1.0619803999999999</v>
      </c>
      <c r="CZ18">
        <v>1.0731653000000001</v>
      </c>
      <c r="DA18">
        <v>1.0846150999999999</v>
      </c>
      <c r="DB18">
        <v>1.0974865</v>
      </c>
      <c r="DC18">
        <v>1.1089799</v>
      </c>
      <c r="DD18">
        <v>1.1194120000000001</v>
      </c>
      <c r="DE18">
        <v>1.1336531000000001</v>
      </c>
      <c r="DF18">
        <v>1.1430359000000001</v>
      </c>
      <c r="DG18">
        <v>1.1553015</v>
      </c>
      <c r="DH18">
        <v>1.1667837999999999</v>
      </c>
      <c r="DI18">
        <v>1.178947</v>
      </c>
      <c r="DJ18">
        <v>1.1885542</v>
      </c>
      <c r="DK18">
        <v>1.2005053000000001</v>
      </c>
      <c r="DL18">
        <v>1.2115385999999999</v>
      </c>
      <c r="DM18">
        <v>1.2235863</v>
      </c>
      <c r="DN18">
        <v>1.2357402</v>
      </c>
      <c r="DO18">
        <v>1.2478731999999999</v>
      </c>
      <c r="DP18">
        <v>1.2596734000000001</v>
      </c>
    </row>
    <row r="19" spans="1:120" x14ac:dyDescent="0.25">
      <c r="A19" t="s">
        <v>129</v>
      </c>
      <c r="B19" t="s">
        <v>130</v>
      </c>
      <c r="C19" t="s">
        <v>141</v>
      </c>
      <c r="D19" t="s">
        <v>132</v>
      </c>
      <c r="E19">
        <v>83</v>
      </c>
      <c r="F19" t="s">
        <v>135</v>
      </c>
      <c r="G19" t="s">
        <v>138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-1.9000000000000001E-4</v>
      </c>
      <c r="AP19">
        <v>-5.0000000000000001E-4</v>
      </c>
      <c r="AQ19">
        <v>-4.0999999999999999E-4</v>
      </c>
      <c r="AR19">
        <v>-1.783E-4</v>
      </c>
      <c r="AS19" s="116">
        <v>6.9999999999999994E-5</v>
      </c>
      <c r="AT19" s="116">
        <v>3.1169999999999999E-4</v>
      </c>
      <c r="AU19" s="116">
        <v>5.5000000000000003E-4</v>
      </c>
      <c r="AV19" s="116">
        <v>7.7999999999999999E-4</v>
      </c>
      <c r="AW19" s="116">
        <v>1E-3</v>
      </c>
      <c r="AX19" s="116">
        <v>1.1999999999999999E-3</v>
      </c>
      <c r="AY19" s="116">
        <v>1.39E-3</v>
      </c>
      <c r="AZ19" s="116">
        <v>1.57E-3</v>
      </c>
      <c r="BA19" s="116">
        <v>1.74E-3</v>
      </c>
      <c r="BB19" s="116">
        <v>1.9E-3</v>
      </c>
      <c r="BC19" s="116">
        <v>2.0400000000000001E-3</v>
      </c>
      <c r="BD19" s="116">
        <v>2.1700000000000001E-3</v>
      </c>
      <c r="BE19" s="116">
        <v>2.31E-3</v>
      </c>
      <c r="BF19" s="116">
        <v>2.4599999999999999E-3</v>
      </c>
      <c r="BG19" s="116">
        <v>2.5817000000000001E-3</v>
      </c>
      <c r="BH19" s="116">
        <v>2.7100000000000002E-3</v>
      </c>
      <c r="BI19" s="116">
        <v>2.8300000000000001E-3</v>
      </c>
      <c r="BJ19" s="116">
        <v>2.9616999999999998E-3</v>
      </c>
      <c r="BK19" s="116">
        <v>3.1017000000000002E-3</v>
      </c>
      <c r="BL19" s="116">
        <v>3.2399999999999998E-3</v>
      </c>
      <c r="BM19" s="116">
        <v>3.3917000000000001E-3</v>
      </c>
      <c r="BN19" s="116">
        <v>3.5400000000000002E-3</v>
      </c>
      <c r="BO19" s="116">
        <v>3.6700000000000001E-3</v>
      </c>
      <c r="BP19" s="116">
        <v>3.81E-3</v>
      </c>
      <c r="BQ19" s="116">
        <v>3.9500000000000004E-3</v>
      </c>
      <c r="BR19" s="116">
        <v>4.0499999999999998E-3</v>
      </c>
      <c r="BS19" s="116">
        <v>4.1333999999999997E-3</v>
      </c>
      <c r="BT19" s="116">
        <v>4.2017000000000001E-3</v>
      </c>
      <c r="BU19" s="116">
        <v>4.2716999999999998E-3</v>
      </c>
      <c r="BV19" s="116">
        <v>4.3217000000000004E-3</v>
      </c>
      <c r="BW19" s="116">
        <v>4.3633999999999999E-3</v>
      </c>
      <c r="BX19" s="116">
        <v>4.4216999999999998E-3</v>
      </c>
      <c r="BY19" s="116">
        <v>4.47E-3</v>
      </c>
      <c r="BZ19" s="116">
        <v>4.5234000000000003E-3</v>
      </c>
      <c r="CA19" s="116">
        <v>4.5617000000000001E-3</v>
      </c>
      <c r="CB19" s="116">
        <v>4.6100000000000004E-3</v>
      </c>
      <c r="CC19" s="116">
        <v>4.6499999999999996E-3</v>
      </c>
      <c r="CD19" s="116">
        <v>4.6800000000000001E-3</v>
      </c>
      <c r="CE19" s="116">
        <v>4.6917E-3</v>
      </c>
      <c r="CF19" s="116">
        <v>4.7117000000000001E-3</v>
      </c>
      <c r="CG19" s="116">
        <v>4.7416999999999997E-3</v>
      </c>
      <c r="CH19" s="116">
        <v>4.7717000000000002E-3</v>
      </c>
      <c r="CI19" s="116">
        <v>4.7917000000000003E-3</v>
      </c>
      <c r="CJ19" s="116">
        <v>4.8300000000000001E-3</v>
      </c>
      <c r="CK19" s="116">
        <v>4.8434000000000003E-3</v>
      </c>
      <c r="CL19" s="116">
        <v>4.8817000000000001E-3</v>
      </c>
      <c r="CM19" s="116">
        <v>4.9217000000000002E-3</v>
      </c>
      <c r="CN19" s="116">
        <v>4.9399999999999999E-3</v>
      </c>
      <c r="CO19">
        <v>4.9699999999999996E-3</v>
      </c>
      <c r="CP19">
        <v>5.0000000000000001E-3</v>
      </c>
      <c r="CQ19">
        <v>5.0416999999999997E-3</v>
      </c>
      <c r="CR19">
        <v>5.0717000000000002E-3</v>
      </c>
      <c r="CS19">
        <v>5.0917000000000002E-3</v>
      </c>
      <c r="CT19">
        <v>5.1200000000000004E-3</v>
      </c>
      <c r="CU19">
        <v>5.1517000000000004E-3</v>
      </c>
      <c r="CV19">
        <v>5.1817E-3</v>
      </c>
      <c r="CW19">
        <v>5.2100000000000002E-3</v>
      </c>
      <c r="CX19">
        <v>5.2399999999999999E-3</v>
      </c>
      <c r="CY19">
        <v>5.2716999999999998E-3</v>
      </c>
      <c r="CZ19">
        <v>5.3200000000000001E-3</v>
      </c>
      <c r="DA19">
        <v>5.3499999999999997E-3</v>
      </c>
      <c r="DB19">
        <v>5.3717000000000001E-3</v>
      </c>
      <c r="DC19">
        <v>5.4016999999999997E-3</v>
      </c>
      <c r="DD19">
        <v>5.4299999999999999E-3</v>
      </c>
      <c r="DE19">
        <v>5.4599999999999996E-3</v>
      </c>
      <c r="DF19">
        <v>5.4816999999999999E-3</v>
      </c>
      <c r="DG19">
        <v>5.5116999999999996E-3</v>
      </c>
      <c r="DH19">
        <v>5.5516999999999997E-3</v>
      </c>
      <c r="DI19">
        <v>5.5916999999999998E-3</v>
      </c>
      <c r="DJ19">
        <v>5.6499999999999996E-3</v>
      </c>
      <c r="DK19">
        <v>5.7234E-3</v>
      </c>
      <c r="DL19">
        <v>5.7499999999999999E-3</v>
      </c>
      <c r="DM19">
        <v>5.7816999999999999E-3</v>
      </c>
      <c r="DN19">
        <v>5.7850999999999996E-3</v>
      </c>
      <c r="DO19">
        <v>5.8034000000000002E-3</v>
      </c>
      <c r="DP19">
        <v>5.8500000000000002E-3</v>
      </c>
    </row>
    <row r="20" spans="1:120" x14ac:dyDescent="0.25">
      <c r="A20" t="s">
        <v>129</v>
      </c>
      <c r="B20" t="s">
        <v>130</v>
      </c>
      <c r="C20" t="s">
        <v>141</v>
      </c>
      <c r="D20" t="s">
        <v>132</v>
      </c>
      <c r="E20">
        <v>95</v>
      </c>
      <c r="F20" t="s">
        <v>133</v>
      </c>
      <c r="G20" t="s">
        <v>134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9.7999999999999997E-4</v>
      </c>
      <c r="AQ20">
        <v>7.1440000000000003E-2</v>
      </c>
      <c r="AR20">
        <v>0.13282050000000001</v>
      </c>
      <c r="AS20">
        <v>0.18920049999999999</v>
      </c>
      <c r="AT20">
        <v>0.23942949999999999</v>
      </c>
      <c r="AU20" s="116">
        <v>0.28567399999999998</v>
      </c>
      <c r="AV20">
        <v>0.32809300000000002</v>
      </c>
      <c r="AW20">
        <v>0.36834149999999999</v>
      </c>
      <c r="AX20" s="116">
        <v>0.4042615</v>
      </c>
      <c r="AY20" s="116">
        <v>0.43934299999999998</v>
      </c>
      <c r="AZ20" s="116">
        <v>0.47203050000000002</v>
      </c>
      <c r="BA20">
        <v>0.5020675</v>
      </c>
      <c r="BB20">
        <v>0.52970950000000006</v>
      </c>
      <c r="BC20">
        <v>0.55516350000000003</v>
      </c>
      <c r="BD20">
        <v>0.5788065</v>
      </c>
      <c r="BE20">
        <v>0.59994199999999998</v>
      </c>
      <c r="BF20">
        <v>0.62026250000000005</v>
      </c>
      <c r="BG20">
        <v>0.63935299999999995</v>
      </c>
      <c r="BH20">
        <v>0.656609</v>
      </c>
      <c r="BI20">
        <v>0.67329950000000005</v>
      </c>
      <c r="BJ20">
        <v>0.68896849999999998</v>
      </c>
      <c r="BK20">
        <v>0.70305499999999999</v>
      </c>
      <c r="BL20">
        <v>0.71804299999999999</v>
      </c>
      <c r="BM20">
        <v>0.73174300000000003</v>
      </c>
      <c r="BN20">
        <v>0.74495250000000002</v>
      </c>
      <c r="BO20">
        <v>0.75526000000000004</v>
      </c>
      <c r="BP20">
        <v>0.76561800000000002</v>
      </c>
      <c r="BQ20">
        <v>0.77498999999999996</v>
      </c>
      <c r="BR20">
        <v>0.78519249999999996</v>
      </c>
      <c r="BS20">
        <v>0.79549199999999998</v>
      </c>
      <c r="BT20">
        <v>0.80616100000000002</v>
      </c>
      <c r="BU20">
        <v>0.81702399999999997</v>
      </c>
      <c r="BV20">
        <v>0.82808250000000005</v>
      </c>
      <c r="BW20">
        <v>0.83921749999999995</v>
      </c>
      <c r="BX20">
        <v>0.85010850000000004</v>
      </c>
      <c r="BY20">
        <v>0.86209400000000003</v>
      </c>
      <c r="BZ20">
        <v>0.87164850000000005</v>
      </c>
      <c r="CA20">
        <v>0.87885000000000002</v>
      </c>
      <c r="CB20">
        <v>0.88611850000000003</v>
      </c>
      <c r="CC20">
        <v>0.89356400000000002</v>
      </c>
      <c r="CD20">
        <v>0.90140299999999995</v>
      </c>
      <c r="CE20">
        <v>0.91134550000000003</v>
      </c>
      <c r="CF20">
        <v>0.91877900000000001</v>
      </c>
      <c r="CG20">
        <v>0.92895349999999999</v>
      </c>
      <c r="CH20">
        <v>0.9397295</v>
      </c>
      <c r="CI20">
        <v>0.95049700000000004</v>
      </c>
      <c r="CJ20">
        <v>0.95925199999999999</v>
      </c>
      <c r="CK20">
        <v>0.97098249999999997</v>
      </c>
      <c r="CL20">
        <v>0.97817299999999996</v>
      </c>
      <c r="CM20">
        <v>0.99074600000000002</v>
      </c>
      <c r="CN20">
        <v>1.001153</v>
      </c>
      <c r="CO20">
        <v>1.0121705000000001</v>
      </c>
      <c r="CP20">
        <v>1.0252984999999999</v>
      </c>
      <c r="CQ20">
        <v>1.034138</v>
      </c>
      <c r="CR20">
        <v>1.0473505000000001</v>
      </c>
      <c r="CS20">
        <v>1.0596989999999999</v>
      </c>
      <c r="CT20">
        <v>1.0728095</v>
      </c>
      <c r="CU20">
        <v>1.0848549999999999</v>
      </c>
      <c r="CV20">
        <v>1.098633</v>
      </c>
      <c r="CW20">
        <v>1.1118185</v>
      </c>
      <c r="CX20">
        <v>1.1237124999999999</v>
      </c>
      <c r="CY20">
        <v>1.1329819999999999</v>
      </c>
      <c r="CZ20">
        <v>1.1446555</v>
      </c>
      <c r="DA20">
        <v>1.1574635</v>
      </c>
      <c r="DB20">
        <v>1.176345</v>
      </c>
      <c r="DC20">
        <v>1.182849</v>
      </c>
      <c r="DD20">
        <v>1.2000679999999999</v>
      </c>
      <c r="DE20">
        <v>1.2105364999999999</v>
      </c>
      <c r="DF20">
        <v>1.2245470000000001</v>
      </c>
      <c r="DG20">
        <v>1.2375864999999999</v>
      </c>
      <c r="DH20">
        <v>1.252562</v>
      </c>
      <c r="DI20">
        <v>1.2656434999999999</v>
      </c>
      <c r="DJ20">
        <v>1.2782264999999999</v>
      </c>
      <c r="DK20">
        <v>1.2912144999999999</v>
      </c>
      <c r="DL20">
        <v>1.3032315000000001</v>
      </c>
      <c r="DM20">
        <v>1.3144830000000001</v>
      </c>
      <c r="DN20">
        <v>1.324389</v>
      </c>
      <c r="DO20">
        <v>1.336689</v>
      </c>
      <c r="DP20">
        <v>1.3515060000000001</v>
      </c>
    </row>
    <row r="21" spans="1:120" x14ac:dyDescent="0.25">
      <c r="A21" t="s">
        <v>129</v>
      </c>
      <c r="B21" t="s">
        <v>130</v>
      </c>
      <c r="C21" s="116" t="s">
        <v>141</v>
      </c>
      <c r="D21" s="116" t="s">
        <v>132</v>
      </c>
      <c r="E21">
        <v>95</v>
      </c>
      <c r="F21" s="116" t="s">
        <v>135</v>
      </c>
      <c r="G21" s="116" t="s">
        <v>138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-1.495E-4</v>
      </c>
      <c r="AP21">
        <v>-3.6999999999999999E-4</v>
      </c>
      <c r="AQ21">
        <v>-2.2000000000000001E-4</v>
      </c>
      <c r="AR21" s="116">
        <v>0</v>
      </c>
      <c r="AS21" s="116">
        <v>2.3000000000000001E-4</v>
      </c>
      <c r="AT21" s="116">
        <v>4.8999999999999998E-4</v>
      </c>
      <c r="AU21" s="116">
        <v>7.2999999999999996E-4</v>
      </c>
      <c r="AV21" s="116">
        <v>9.7000000000000005E-4</v>
      </c>
      <c r="AW21" s="116">
        <v>1.1804999999999999E-3</v>
      </c>
      <c r="AX21" s="116">
        <v>1.41E-3</v>
      </c>
      <c r="AY21" s="116">
        <v>1.6199999999999999E-3</v>
      </c>
      <c r="AZ21" s="116">
        <v>1.8E-3</v>
      </c>
      <c r="BA21" s="116">
        <v>1.9610000000000001E-3</v>
      </c>
      <c r="BB21" s="116">
        <v>2.1205E-3</v>
      </c>
      <c r="BC21" s="116">
        <v>2.2905E-3</v>
      </c>
      <c r="BD21" s="116">
        <v>2.4415000000000001E-3</v>
      </c>
      <c r="BE21" s="116">
        <v>2.6199999999999999E-3</v>
      </c>
      <c r="BF21" s="116">
        <v>2.7810000000000001E-3</v>
      </c>
      <c r="BG21" s="116">
        <v>2.9299999999999999E-3</v>
      </c>
      <c r="BH21" s="116">
        <v>3.081E-3</v>
      </c>
      <c r="BI21" s="116">
        <v>3.2504999999999999E-3</v>
      </c>
      <c r="BJ21" s="116">
        <v>3.3709999999999999E-3</v>
      </c>
      <c r="BK21" s="116">
        <v>3.5504999999999998E-3</v>
      </c>
      <c r="BL21" s="116">
        <v>3.7104999999999998E-3</v>
      </c>
      <c r="BM21" s="116">
        <v>3.8600000000000001E-3</v>
      </c>
      <c r="BN21" s="116">
        <v>3.9899999999999996E-3</v>
      </c>
      <c r="BO21" s="116">
        <v>4.1399999999999996E-3</v>
      </c>
      <c r="BP21" s="116">
        <v>4.3105000000000001E-3</v>
      </c>
      <c r="BQ21" s="116">
        <v>4.4910000000000002E-3</v>
      </c>
      <c r="BR21" s="116">
        <v>4.6519999999999999E-3</v>
      </c>
      <c r="BS21" s="116">
        <v>4.7809999999999997E-3</v>
      </c>
      <c r="BT21" s="116">
        <v>4.8809999999999999E-3</v>
      </c>
      <c r="BU21" s="116">
        <v>4.9604999999999996E-3</v>
      </c>
      <c r="BV21" s="116">
        <v>5.0200000000000002E-3</v>
      </c>
      <c r="BW21" s="116">
        <v>5.1005E-3</v>
      </c>
      <c r="BX21" s="116">
        <v>5.1704999999999997E-3</v>
      </c>
      <c r="BY21" s="116">
        <v>5.2500000000000003E-3</v>
      </c>
      <c r="BZ21" s="116">
        <v>5.3004999999999997E-3</v>
      </c>
      <c r="CA21" s="116">
        <v>5.3604999999999998E-3</v>
      </c>
      <c r="CB21" s="116">
        <v>5.411E-3</v>
      </c>
      <c r="CC21" s="116">
        <v>5.4324999999999998E-3</v>
      </c>
      <c r="CD21" s="116">
        <v>5.5015000000000003E-3</v>
      </c>
      <c r="CE21" s="116">
        <v>5.561E-3</v>
      </c>
      <c r="CF21" s="116">
        <v>5.6204999999999996E-3</v>
      </c>
      <c r="CG21">
        <v>5.6800000000000002E-3</v>
      </c>
      <c r="CH21">
        <v>5.7299999999999999E-3</v>
      </c>
      <c r="CI21">
        <v>5.79E-3</v>
      </c>
      <c r="CJ21">
        <v>5.8304999999999997E-3</v>
      </c>
      <c r="CK21">
        <v>5.8904999999999999E-3</v>
      </c>
      <c r="CL21">
        <v>5.9309999999999996E-3</v>
      </c>
      <c r="CM21">
        <v>5.9905000000000002E-3</v>
      </c>
      <c r="CN21">
        <v>6.0404999999999999E-3</v>
      </c>
      <c r="CO21">
        <v>6.0905000000000004E-3</v>
      </c>
      <c r="CP21">
        <v>6.1409999999999998E-3</v>
      </c>
      <c r="CQ21">
        <v>6.2100000000000002E-3</v>
      </c>
      <c r="CR21">
        <v>6.241E-3</v>
      </c>
      <c r="CS21">
        <v>6.3105000000000001E-3</v>
      </c>
      <c r="CT21">
        <v>6.332E-3</v>
      </c>
      <c r="CU21">
        <v>6.4205E-3</v>
      </c>
      <c r="CV21">
        <v>6.4035000000000003E-3</v>
      </c>
      <c r="CW21">
        <v>6.4530000000000004E-3</v>
      </c>
      <c r="CX21">
        <v>6.5414999999999996E-3</v>
      </c>
      <c r="CY21">
        <v>6.5799999999999999E-3</v>
      </c>
      <c r="CZ21">
        <v>6.5319999999999996E-3</v>
      </c>
      <c r="DA21">
        <v>6.5399999999999998E-3</v>
      </c>
      <c r="DB21">
        <v>6.5900000000000004E-3</v>
      </c>
      <c r="DC21">
        <v>6.6105000000000001E-3</v>
      </c>
      <c r="DD21">
        <v>6.6804999999999998E-3</v>
      </c>
      <c r="DE21">
        <v>6.7219999999999997E-3</v>
      </c>
      <c r="DF21">
        <v>6.8005000000000001E-3</v>
      </c>
      <c r="DG21">
        <v>6.8209999999999998E-3</v>
      </c>
      <c r="DH21">
        <v>6.8735000000000003E-3</v>
      </c>
      <c r="DI21">
        <v>6.9160000000000003E-3</v>
      </c>
      <c r="DJ21">
        <v>7.0315000000000004E-3</v>
      </c>
      <c r="DK21">
        <v>7.0144999999999999E-3</v>
      </c>
      <c r="DL21">
        <v>7.0829999999999999E-3</v>
      </c>
      <c r="DM21">
        <v>7.1320000000000003E-3</v>
      </c>
      <c r="DN21">
        <v>7.1904999999999998E-3</v>
      </c>
      <c r="DO21">
        <v>7.2205000000000004E-3</v>
      </c>
      <c r="DP21">
        <v>7.2414999999999997E-3</v>
      </c>
    </row>
    <row r="22" spans="1:120" x14ac:dyDescent="0.25">
      <c r="A22" t="s">
        <v>129</v>
      </c>
      <c r="B22" t="s">
        <v>130</v>
      </c>
      <c r="C22" s="116" t="s">
        <v>50</v>
      </c>
      <c r="D22" s="116" t="s">
        <v>132</v>
      </c>
      <c r="E22" s="116">
        <v>5</v>
      </c>
      <c r="F22" s="116" t="s">
        <v>133</v>
      </c>
      <c r="G22" s="116" t="s">
        <v>134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402.49679200000003</v>
      </c>
      <c r="AK22">
        <v>405.12375900000001</v>
      </c>
      <c r="AL22">
        <v>407.83293600000002</v>
      </c>
      <c r="AM22">
        <v>410.62873050000002</v>
      </c>
      <c r="AN22">
        <v>413.51847350000003</v>
      </c>
      <c r="AO22">
        <v>416.49516949999997</v>
      </c>
      <c r="AP22">
        <v>419.5432055</v>
      </c>
      <c r="AQ22">
        <v>422.58691299999998</v>
      </c>
      <c r="AR22">
        <v>425.66077849999999</v>
      </c>
      <c r="AS22">
        <v>428.81651749999997</v>
      </c>
      <c r="AT22">
        <v>432.0308915</v>
      </c>
      <c r="AU22">
        <v>435.26653700000003</v>
      </c>
      <c r="AV22">
        <v>438.56299200000001</v>
      </c>
      <c r="AW22">
        <v>441.92474549999997</v>
      </c>
      <c r="AX22">
        <v>445.35007300000001</v>
      </c>
      <c r="AY22">
        <v>448.87130200000001</v>
      </c>
      <c r="AZ22">
        <v>452.41711700000002</v>
      </c>
      <c r="BA22">
        <v>455.97193049999998</v>
      </c>
      <c r="BB22">
        <v>459.59249149999999</v>
      </c>
      <c r="BC22">
        <v>463.22764100000001</v>
      </c>
      <c r="BD22">
        <v>466.94636050000003</v>
      </c>
      <c r="BE22">
        <v>470.69260200000002</v>
      </c>
      <c r="BF22">
        <v>474.483859</v>
      </c>
      <c r="BG22">
        <v>478.32099749999998</v>
      </c>
      <c r="BH22">
        <v>482.20415100000002</v>
      </c>
      <c r="BI22">
        <v>486.13162449999999</v>
      </c>
      <c r="BJ22">
        <v>490.08960050000002</v>
      </c>
      <c r="BK22">
        <v>494.08139249999999</v>
      </c>
      <c r="BL22">
        <v>498.08522549999998</v>
      </c>
      <c r="BM22">
        <v>502.09977049999998</v>
      </c>
      <c r="BN22">
        <v>506.14411899999999</v>
      </c>
      <c r="BO22">
        <v>510.226877</v>
      </c>
      <c r="BP22">
        <v>514.37088649999998</v>
      </c>
      <c r="BQ22">
        <v>518.53853049999998</v>
      </c>
      <c r="BR22">
        <v>522.80588350000005</v>
      </c>
      <c r="BS22">
        <v>527.12140750000003</v>
      </c>
      <c r="BT22">
        <v>531.42147250000005</v>
      </c>
      <c r="BU22">
        <v>535.70795899999996</v>
      </c>
      <c r="BV22">
        <v>540.03071750000004</v>
      </c>
      <c r="BW22">
        <v>544.37309900000002</v>
      </c>
      <c r="BX22">
        <v>548.73095499999999</v>
      </c>
      <c r="BY22">
        <v>553.12688349999996</v>
      </c>
      <c r="BZ22">
        <v>557.56668000000002</v>
      </c>
      <c r="CA22">
        <v>562.07159799999999</v>
      </c>
      <c r="CB22">
        <v>566.60793049999995</v>
      </c>
      <c r="CC22">
        <v>571.16391850000002</v>
      </c>
      <c r="CD22">
        <v>575.7471845</v>
      </c>
      <c r="CE22">
        <v>580.35893050000004</v>
      </c>
      <c r="CF22">
        <v>585.00101549999999</v>
      </c>
      <c r="CG22">
        <v>589.67484950000005</v>
      </c>
      <c r="CH22">
        <v>594.38219549999997</v>
      </c>
      <c r="CI22">
        <v>599.12581850000004</v>
      </c>
      <c r="CJ22">
        <v>603.89476500000001</v>
      </c>
      <c r="CK22">
        <v>608.69235849999995</v>
      </c>
      <c r="CL22">
        <v>613.52367300000003</v>
      </c>
      <c r="CM22">
        <v>618.38628400000005</v>
      </c>
      <c r="CN22">
        <v>623.27785549999999</v>
      </c>
      <c r="CO22">
        <v>628.20084199999997</v>
      </c>
      <c r="CP22">
        <v>633.13604899999996</v>
      </c>
      <c r="CQ22">
        <v>638.06180800000004</v>
      </c>
      <c r="CR22">
        <v>643.02087749999998</v>
      </c>
      <c r="CS22">
        <v>648.0311805</v>
      </c>
      <c r="CT22">
        <v>653.14560400000005</v>
      </c>
      <c r="CU22">
        <v>658.30228150000005</v>
      </c>
      <c r="CV22">
        <v>663.50202000000002</v>
      </c>
      <c r="CW22">
        <v>668.71362050000005</v>
      </c>
      <c r="CX22">
        <v>673.94203400000004</v>
      </c>
      <c r="CY22">
        <v>679.22398050000004</v>
      </c>
      <c r="CZ22">
        <v>684.55582149999998</v>
      </c>
      <c r="DA22">
        <v>689.93741050000006</v>
      </c>
      <c r="DB22">
        <v>695.36831900000004</v>
      </c>
      <c r="DC22">
        <v>700.84846249999998</v>
      </c>
      <c r="DD22">
        <v>706.37861650000002</v>
      </c>
      <c r="DE22">
        <v>711.9596305</v>
      </c>
      <c r="DF22">
        <v>717.63606500000003</v>
      </c>
      <c r="DG22">
        <v>723.37802699999997</v>
      </c>
      <c r="DH22">
        <v>729.1895055</v>
      </c>
      <c r="DI22">
        <v>735.0681945</v>
      </c>
      <c r="DJ22">
        <v>741.00915399999997</v>
      </c>
      <c r="DK22">
        <v>747.04020600000001</v>
      </c>
      <c r="DL22">
        <v>753.158456</v>
      </c>
      <c r="DM22">
        <v>759.33534299999997</v>
      </c>
      <c r="DN22">
        <v>765.53535599999998</v>
      </c>
      <c r="DO22">
        <v>771.778682</v>
      </c>
      <c r="DP22">
        <v>778.11328549999996</v>
      </c>
    </row>
    <row r="23" spans="1:120" x14ac:dyDescent="0.25">
      <c r="A23" t="s">
        <v>129</v>
      </c>
      <c r="B23" t="s">
        <v>130</v>
      </c>
      <c r="C23" s="116" t="s">
        <v>50</v>
      </c>
      <c r="D23" s="116" t="s">
        <v>132</v>
      </c>
      <c r="E23" s="116">
        <v>5</v>
      </c>
      <c r="F23" s="116" t="s">
        <v>135</v>
      </c>
      <c r="G23" s="116" t="s">
        <v>136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0.913613495</v>
      </c>
      <c r="AJ23">
        <v>0.927821907</v>
      </c>
      <c r="AK23">
        <v>0.94154131900000004</v>
      </c>
      <c r="AL23">
        <v>0.95723108300000004</v>
      </c>
      <c r="AM23">
        <v>0.97498658299999996</v>
      </c>
      <c r="AN23">
        <v>0.99412288699999996</v>
      </c>
      <c r="AO23">
        <v>1.0187413970000001</v>
      </c>
      <c r="AP23">
        <v>1.048296466</v>
      </c>
      <c r="AQ23">
        <v>1.0768848280000001</v>
      </c>
      <c r="AR23">
        <v>1.107043279</v>
      </c>
      <c r="AS23">
        <v>1.134022603</v>
      </c>
      <c r="AT23">
        <v>1.1578350930000001</v>
      </c>
      <c r="AU23">
        <v>1.185750858</v>
      </c>
      <c r="AV23">
        <v>1.210993779</v>
      </c>
      <c r="AW23">
        <v>1.236874407</v>
      </c>
      <c r="AX23">
        <v>1.264641328</v>
      </c>
      <c r="AY23">
        <v>1.294393328</v>
      </c>
      <c r="AZ23">
        <v>1.323214868</v>
      </c>
      <c r="BA23">
        <v>1.3520376030000001</v>
      </c>
      <c r="BB23">
        <v>1.3845716619999999</v>
      </c>
      <c r="BC23">
        <v>1.419728348</v>
      </c>
      <c r="BD23">
        <v>1.460158681</v>
      </c>
      <c r="BE23">
        <v>1.489421828</v>
      </c>
      <c r="BF23">
        <v>1.511460348</v>
      </c>
      <c r="BG23">
        <v>1.5398489559999999</v>
      </c>
      <c r="BH23">
        <v>1.5639800930000001</v>
      </c>
      <c r="BI23">
        <v>1.589382152</v>
      </c>
      <c r="BJ23">
        <v>1.615522436</v>
      </c>
      <c r="BK23">
        <v>1.6404654169999999</v>
      </c>
      <c r="BL23">
        <v>1.6675084170000001</v>
      </c>
      <c r="BM23">
        <v>1.6987354459999999</v>
      </c>
      <c r="BN23">
        <v>1.736719975</v>
      </c>
      <c r="BO23">
        <v>1.770113789</v>
      </c>
      <c r="BP23">
        <v>1.8006512990000001</v>
      </c>
      <c r="BQ23">
        <v>1.8275802990000001</v>
      </c>
      <c r="BR23">
        <v>1.8513858379999999</v>
      </c>
      <c r="BS23">
        <v>1.8782422599999999</v>
      </c>
      <c r="BT23">
        <v>1.9064871720000001</v>
      </c>
      <c r="BU23">
        <v>1.9304511719999999</v>
      </c>
      <c r="BV23">
        <v>1.9580712010000001</v>
      </c>
      <c r="BW23">
        <v>1.988022907</v>
      </c>
      <c r="BX23">
        <v>2.0183715250000001</v>
      </c>
      <c r="BY23">
        <v>2.047705525</v>
      </c>
      <c r="BZ23">
        <v>2.076953525</v>
      </c>
      <c r="CA23">
        <v>2.104620975</v>
      </c>
      <c r="CB23">
        <v>2.1305574749999998</v>
      </c>
      <c r="CC23">
        <v>2.1538020250000001</v>
      </c>
      <c r="CD23">
        <v>2.1779434069999999</v>
      </c>
      <c r="CE23">
        <v>2.2026579069999999</v>
      </c>
      <c r="CF23">
        <v>2.227979113</v>
      </c>
      <c r="CG23">
        <v>2.2542651130000002</v>
      </c>
      <c r="CH23">
        <v>2.282857613</v>
      </c>
      <c r="CI23">
        <v>2.3141973870000001</v>
      </c>
      <c r="CJ23">
        <v>2.3451188680000001</v>
      </c>
      <c r="CK23">
        <v>2.3734432299999999</v>
      </c>
      <c r="CL23">
        <v>2.399827819</v>
      </c>
      <c r="CM23">
        <v>2.425879025</v>
      </c>
      <c r="CN23">
        <v>2.449262574</v>
      </c>
      <c r="CO23">
        <v>2.4747027789999998</v>
      </c>
      <c r="CP23">
        <v>2.5001729070000001</v>
      </c>
      <c r="CQ23">
        <v>2.5221205539999998</v>
      </c>
      <c r="CR23">
        <v>2.5496534460000002</v>
      </c>
      <c r="CS23">
        <v>2.5783514460000001</v>
      </c>
      <c r="CT23">
        <v>2.607133025</v>
      </c>
      <c r="CU23">
        <v>2.6365515249999998</v>
      </c>
      <c r="CV23">
        <v>2.6661620250000002</v>
      </c>
      <c r="CW23">
        <v>2.6963494259999998</v>
      </c>
      <c r="CX23">
        <v>2.7247369259999998</v>
      </c>
      <c r="CY23">
        <v>2.7521319260000001</v>
      </c>
      <c r="CZ23">
        <v>2.779492426</v>
      </c>
      <c r="DA23">
        <v>2.8059314259999999</v>
      </c>
      <c r="DB23">
        <v>2.8324109260000001</v>
      </c>
      <c r="DC23">
        <v>2.8596289260000001</v>
      </c>
      <c r="DD23">
        <v>2.8872399070000001</v>
      </c>
      <c r="DE23">
        <v>2.9163749069999998</v>
      </c>
      <c r="DF23">
        <v>2.9470714259999999</v>
      </c>
      <c r="DG23">
        <v>2.9783274949999998</v>
      </c>
      <c r="DH23">
        <v>3.0096459069999999</v>
      </c>
      <c r="DI23">
        <v>3.039492407</v>
      </c>
      <c r="DJ23">
        <v>3.0676729069999999</v>
      </c>
      <c r="DK23">
        <v>3.09420027</v>
      </c>
      <c r="DL23">
        <v>3.12000477</v>
      </c>
      <c r="DM23">
        <v>3.146414338</v>
      </c>
      <c r="DN23">
        <v>3.173154985</v>
      </c>
      <c r="DO23">
        <v>3.201120397</v>
      </c>
      <c r="DP23">
        <v>3.2313386230000001</v>
      </c>
    </row>
    <row r="24" spans="1:120" x14ac:dyDescent="0.25">
      <c r="A24" t="s">
        <v>129</v>
      </c>
      <c r="B24" t="s">
        <v>130</v>
      </c>
      <c r="C24" s="116" t="s">
        <v>50</v>
      </c>
      <c r="D24" s="116" t="s">
        <v>132</v>
      </c>
      <c r="E24" s="116">
        <v>17</v>
      </c>
      <c r="F24" s="116" t="s">
        <v>133</v>
      </c>
      <c r="G24" s="116" t="s">
        <v>134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402.57249919999998</v>
      </c>
      <c r="AK24">
        <v>405.26998980000002</v>
      </c>
      <c r="AL24">
        <v>408.04885589999998</v>
      </c>
      <c r="AM24">
        <v>410.90651109999999</v>
      </c>
      <c r="AN24">
        <v>413.85177859999999</v>
      </c>
      <c r="AO24">
        <v>416.87982749999998</v>
      </c>
      <c r="AP24">
        <v>419.95756870000002</v>
      </c>
      <c r="AQ24">
        <v>423.03961720000001</v>
      </c>
      <c r="AR24">
        <v>426.19262730000003</v>
      </c>
      <c r="AS24">
        <v>429.38307889999999</v>
      </c>
      <c r="AT24">
        <v>432.67754889999998</v>
      </c>
      <c r="AU24">
        <v>435.9951251</v>
      </c>
      <c r="AV24">
        <v>439.38901829999998</v>
      </c>
      <c r="AW24">
        <v>442.80681559999999</v>
      </c>
      <c r="AX24">
        <v>446.30790689999998</v>
      </c>
      <c r="AY24">
        <v>449.89160600000002</v>
      </c>
      <c r="AZ24">
        <v>453.47591030000001</v>
      </c>
      <c r="BA24">
        <v>457.15023930000001</v>
      </c>
      <c r="BB24">
        <v>460.86992700000002</v>
      </c>
      <c r="BC24">
        <v>464.6192795</v>
      </c>
      <c r="BD24">
        <v>468.41779279999997</v>
      </c>
      <c r="BE24">
        <v>472.26152860000002</v>
      </c>
      <c r="BF24">
        <v>476.19312059999999</v>
      </c>
      <c r="BG24">
        <v>480.05010750000002</v>
      </c>
      <c r="BH24">
        <v>484.01919379999998</v>
      </c>
      <c r="BI24">
        <v>488.09440239999998</v>
      </c>
      <c r="BJ24">
        <v>492.1156469</v>
      </c>
      <c r="BK24">
        <v>496.15100039999999</v>
      </c>
      <c r="BL24">
        <v>500.3155127</v>
      </c>
      <c r="BM24">
        <v>504.46420030000002</v>
      </c>
      <c r="BN24">
        <v>508.67770539999998</v>
      </c>
      <c r="BO24">
        <v>512.9758339</v>
      </c>
      <c r="BP24">
        <v>517.29951730000005</v>
      </c>
      <c r="BQ24">
        <v>521.66627119999998</v>
      </c>
      <c r="BR24">
        <v>526.0737997</v>
      </c>
      <c r="BS24">
        <v>530.46499440000002</v>
      </c>
      <c r="BT24">
        <v>534.86225379999996</v>
      </c>
      <c r="BU24">
        <v>539.27976169999999</v>
      </c>
      <c r="BV24">
        <v>543.72394169999995</v>
      </c>
      <c r="BW24">
        <v>548.18733250000002</v>
      </c>
      <c r="BX24">
        <v>552.70779670000002</v>
      </c>
      <c r="BY24">
        <v>557.26066470000001</v>
      </c>
      <c r="BZ24">
        <v>561.87944719999996</v>
      </c>
      <c r="CA24">
        <v>566.56042490000004</v>
      </c>
      <c r="CB24">
        <v>571.28223060000005</v>
      </c>
      <c r="CC24">
        <v>575.98882860000003</v>
      </c>
      <c r="CD24">
        <v>580.77934489999996</v>
      </c>
      <c r="CE24">
        <v>585.5871108</v>
      </c>
      <c r="CF24">
        <v>590.33902220000004</v>
      </c>
      <c r="CG24">
        <v>595.12538159999997</v>
      </c>
      <c r="CH24">
        <v>599.99946209999996</v>
      </c>
      <c r="CI24">
        <v>604.91460010000003</v>
      </c>
      <c r="CJ24">
        <v>609.84760830000005</v>
      </c>
      <c r="CK24">
        <v>614.80243829999995</v>
      </c>
      <c r="CL24">
        <v>619.83412940000005</v>
      </c>
      <c r="CM24">
        <v>624.90271470000005</v>
      </c>
      <c r="CN24">
        <v>630.00576679999995</v>
      </c>
      <c r="CO24">
        <v>635.13962919999994</v>
      </c>
      <c r="CP24">
        <v>640.30503680000004</v>
      </c>
      <c r="CQ24">
        <v>645.53446350000002</v>
      </c>
      <c r="CR24">
        <v>650.73985470000002</v>
      </c>
      <c r="CS24">
        <v>655.96883739999998</v>
      </c>
      <c r="CT24">
        <v>661.2320856</v>
      </c>
      <c r="CU24">
        <v>666.56898760000001</v>
      </c>
      <c r="CV24">
        <v>671.96831080000004</v>
      </c>
      <c r="CW24">
        <v>677.3886943</v>
      </c>
      <c r="CX24">
        <v>682.86407899999995</v>
      </c>
      <c r="CY24">
        <v>688.39218170000004</v>
      </c>
      <c r="CZ24">
        <v>693.9701192</v>
      </c>
      <c r="DA24">
        <v>699.59702130000005</v>
      </c>
      <c r="DB24">
        <v>705.26014810000004</v>
      </c>
      <c r="DC24">
        <v>710.93219829999998</v>
      </c>
      <c r="DD24">
        <v>716.7305159</v>
      </c>
      <c r="DE24">
        <v>722.56509659999995</v>
      </c>
      <c r="DF24">
        <v>728.44348170000001</v>
      </c>
      <c r="DG24">
        <v>734.39501399999995</v>
      </c>
      <c r="DH24">
        <v>740.40884730000005</v>
      </c>
      <c r="DI24">
        <v>746.43724559999998</v>
      </c>
      <c r="DJ24">
        <v>752.53248559999997</v>
      </c>
      <c r="DK24">
        <v>758.75609029999998</v>
      </c>
      <c r="DL24">
        <v>765.05586040000003</v>
      </c>
      <c r="DM24">
        <v>771.40600640000002</v>
      </c>
      <c r="DN24">
        <v>777.77582210000003</v>
      </c>
      <c r="DO24">
        <v>784.20424349999996</v>
      </c>
      <c r="DP24">
        <v>790.72411509999995</v>
      </c>
    </row>
    <row r="25" spans="1:120" x14ac:dyDescent="0.25">
      <c r="A25" t="s">
        <v>129</v>
      </c>
      <c r="B25" t="s">
        <v>130</v>
      </c>
      <c r="C25" s="116" t="s">
        <v>50</v>
      </c>
      <c r="D25" s="116" t="s">
        <v>132</v>
      </c>
      <c r="E25" s="116">
        <v>17</v>
      </c>
      <c r="F25" s="116" t="s">
        <v>135</v>
      </c>
      <c r="G25" s="116" t="s">
        <v>136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1.0015203319999999</v>
      </c>
      <c r="AJ25">
        <v>1.0121058169999999</v>
      </c>
      <c r="AK25">
        <v>1.028821728</v>
      </c>
      <c r="AL25">
        <v>1.047466834</v>
      </c>
      <c r="AM25">
        <v>1.065796572</v>
      </c>
      <c r="AN25">
        <v>1.0891289479999999</v>
      </c>
      <c r="AO25">
        <v>1.119080748</v>
      </c>
      <c r="AP25">
        <v>1.153234374</v>
      </c>
      <c r="AQ25">
        <v>1.187260977</v>
      </c>
      <c r="AR25">
        <v>1.2170305770000001</v>
      </c>
      <c r="AS25" s="116">
        <v>1.2498472970000001</v>
      </c>
      <c r="AT25" s="116">
        <v>1.2782161480000001</v>
      </c>
      <c r="AU25" s="116">
        <v>1.3106076600000001</v>
      </c>
      <c r="AV25" s="116">
        <v>1.3429017599999999</v>
      </c>
      <c r="AW25">
        <v>1.3706549809999999</v>
      </c>
      <c r="AX25">
        <v>1.40044474</v>
      </c>
      <c r="AY25" s="116">
        <v>1.4307370319999999</v>
      </c>
      <c r="AZ25" s="116">
        <v>1.458642532</v>
      </c>
      <c r="BA25" s="116">
        <v>1.4892415320000001</v>
      </c>
      <c r="BB25">
        <v>1.524475815</v>
      </c>
      <c r="BC25">
        <v>1.5620332400000001</v>
      </c>
      <c r="BD25">
        <v>1.5990904050000001</v>
      </c>
      <c r="BE25">
        <v>1.6337398400000001</v>
      </c>
      <c r="BF25">
        <v>1.668269607</v>
      </c>
      <c r="BG25">
        <v>1.6993134539999999</v>
      </c>
      <c r="BH25">
        <v>1.734859154</v>
      </c>
      <c r="BI25">
        <v>1.7661132559999999</v>
      </c>
      <c r="BJ25">
        <v>1.797170385</v>
      </c>
      <c r="BK25">
        <v>1.8282389400000001</v>
      </c>
      <c r="BL25">
        <v>1.8647172279999999</v>
      </c>
      <c r="BM25">
        <v>1.9029387170000001</v>
      </c>
      <c r="BN25">
        <v>1.940235417</v>
      </c>
      <c r="BO25">
        <v>1.9806900190000001</v>
      </c>
      <c r="BP25">
        <v>2.0175397419999999</v>
      </c>
      <c r="BQ25">
        <v>2.0515554599999999</v>
      </c>
      <c r="BR25">
        <v>2.0808260889999999</v>
      </c>
      <c r="BS25">
        <v>2.109411589</v>
      </c>
      <c r="BT25">
        <v>2.1366587739999998</v>
      </c>
      <c r="BU25">
        <v>2.162694326</v>
      </c>
      <c r="BV25">
        <v>2.1919388259999999</v>
      </c>
      <c r="BW25">
        <v>2.2266664619999998</v>
      </c>
      <c r="BX25">
        <v>2.2593985600000002</v>
      </c>
      <c r="BY25">
        <v>2.2923611679999998</v>
      </c>
      <c r="BZ25">
        <v>2.324591726</v>
      </c>
      <c r="CA25">
        <v>2.3568135400000001</v>
      </c>
      <c r="CB25">
        <v>2.3861566600000002</v>
      </c>
      <c r="CC25">
        <v>2.4118586990000002</v>
      </c>
      <c r="CD25">
        <v>2.4400640259999999</v>
      </c>
      <c r="CE25">
        <v>2.4674680260000001</v>
      </c>
      <c r="CF25">
        <v>2.4960741500000001</v>
      </c>
      <c r="CG25">
        <v>2.526169817</v>
      </c>
      <c r="CH25">
        <v>2.5610977049999999</v>
      </c>
      <c r="CI25">
        <v>2.5936684830000001</v>
      </c>
      <c r="CJ25">
        <v>2.6277112260000002</v>
      </c>
      <c r="CK25">
        <v>2.660523075</v>
      </c>
      <c r="CL25">
        <v>2.6906101260000002</v>
      </c>
      <c r="CM25">
        <v>2.71849425</v>
      </c>
      <c r="CN25">
        <v>2.7465507499999999</v>
      </c>
      <c r="CO25">
        <v>2.7752970750000001</v>
      </c>
      <c r="CP25">
        <v>2.8037370749999999</v>
      </c>
      <c r="CQ25">
        <v>2.832664775</v>
      </c>
      <c r="CR25">
        <v>2.8619035749999999</v>
      </c>
      <c r="CS25">
        <v>2.8923443440000001</v>
      </c>
      <c r="CT25">
        <v>2.9239640790000001</v>
      </c>
      <c r="CU25">
        <v>2.957592644</v>
      </c>
      <c r="CV25">
        <v>2.991198926</v>
      </c>
      <c r="CW25">
        <v>3.0241312439999999</v>
      </c>
      <c r="CX25">
        <v>3.0555343439999998</v>
      </c>
      <c r="CY25">
        <v>3.0847815500000002</v>
      </c>
      <c r="CZ25">
        <v>3.1143416500000001</v>
      </c>
      <c r="DA25">
        <v>3.1424661500000002</v>
      </c>
      <c r="DB25">
        <v>3.1703613499999999</v>
      </c>
      <c r="DC25">
        <v>3.199550017</v>
      </c>
      <c r="DD25">
        <v>3.2275301230000002</v>
      </c>
      <c r="DE25">
        <v>3.2563598229999999</v>
      </c>
      <c r="DF25">
        <v>3.2922207870000002</v>
      </c>
      <c r="DG25">
        <v>3.3275325640000002</v>
      </c>
      <c r="DH25">
        <v>3.3656795970000002</v>
      </c>
      <c r="DI25">
        <v>3.399376277</v>
      </c>
      <c r="DJ25">
        <v>3.4292505769999999</v>
      </c>
      <c r="DK25">
        <v>3.4600860600000001</v>
      </c>
      <c r="DL25">
        <v>3.4900081599999999</v>
      </c>
      <c r="DM25">
        <v>3.5190561499999999</v>
      </c>
      <c r="DN25">
        <v>3.54525114</v>
      </c>
      <c r="DO25">
        <v>3.57355614</v>
      </c>
      <c r="DP25">
        <v>3.606169307</v>
      </c>
    </row>
    <row r="26" spans="1:120" x14ac:dyDescent="0.25">
      <c r="A26" t="s">
        <v>129</v>
      </c>
      <c r="B26" t="s">
        <v>130</v>
      </c>
      <c r="C26" s="116" t="s">
        <v>50</v>
      </c>
      <c r="D26" s="116" t="s">
        <v>132</v>
      </c>
      <c r="E26" s="116">
        <v>50</v>
      </c>
      <c r="F26" s="116" t="s">
        <v>133</v>
      </c>
      <c r="G26" s="116" t="s">
        <v>134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402.72071999999997</v>
      </c>
      <c r="AK26">
        <v>405.54852</v>
      </c>
      <c r="AL26">
        <v>408.46171500000003</v>
      </c>
      <c r="AM26">
        <v>411.451235</v>
      </c>
      <c r="AN26">
        <v>414.52581500000002</v>
      </c>
      <c r="AO26">
        <v>417.68987499999997</v>
      </c>
      <c r="AP26">
        <v>420.93275499999999</v>
      </c>
      <c r="AQ26">
        <v>424.15225500000003</v>
      </c>
      <c r="AR26">
        <v>427.45897500000001</v>
      </c>
      <c r="AS26">
        <v>430.87589000000003</v>
      </c>
      <c r="AT26">
        <v>434.31886500000002</v>
      </c>
      <c r="AU26">
        <v>437.80512499999998</v>
      </c>
      <c r="AV26">
        <v>441.38140499999997</v>
      </c>
      <c r="AW26">
        <v>445.04818499999999</v>
      </c>
      <c r="AX26">
        <v>448.76958000000002</v>
      </c>
      <c r="AY26">
        <v>452.58571499999999</v>
      </c>
      <c r="AZ26">
        <v>456.42216000000002</v>
      </c>
      <c r="BA26">
        <v>460.40336000000002</v>
      </c>
      <c r="BB26">
        <v>464.38715000000002</v>
      </c>
      <c r="BC26">
        <v>468.41452500000003</v>
      </c>
      <c r="BD26">
        <v>472.52836500000001</v>
      </c>
      <c r="BE26">
        <v>476.67840999999999</v>
      </c>
      <c r="BF26">
        <v>480.932435</v>
      </c>
      <c r="BG26">
        <v>485.22501999999997</v>
      </c>
      <c r="BH26">
        <v>489.59555</v>
      </c>
      <c r="BI26">
        <v>494.08793500000002</v>
      </c>
      <c r="BJ26">
        <v>498.55798499999997</v>
      </c>
      <c r="BK26">
        <v>503.12804499999999</v>
      </c>
      <c r="BL26">
        <v>507.67444999999998</v>
      </c>
      <c r="BM26">
        <v>512.26597000000004</v>
      </c>
      <c r="BN26">
        <v>516.91794500000003</v>
      </c>
      <c r="BO26">
        <v>521.58495000000005</v>
      </c>
      <c r="BP26">
        <v>526.35300500000005</v>
      </c>
      <c r="BQ26">
        <v>531.12653999999998</v>
      </c>
      <c r="BR26">
        <v>536.00196000000005</v>
      </c>
      <c r="BS26">
        <v>541.04279499999996</v>
      </c>
      <c r="BT26">
        <v>546.03457500000002</v>
      </c>
      <c r="BU26">
        <v>551.03718000000003</v>
      </c>
      <c r="BV26">
        <v>556.10775000000001</v>
      </c>
      <c r="BW26">
        <v>561.22186499999998</v>
      </c>
      <c r="BX26">
        <v>566.29302499999994</v>
      </c>
      <c r="BY26">
        <v>571.37432999999999</v>
      </c>
      <c r="BZ26">
        <v>576.569795</v>
      </c>
      <c r="CA26">
        <v>581.72348</v>
      </c>
      <c r="CB26">
        <v>586.93444499999998</v>
      </c>
      <c r="CC26">
        <v>592.26462500000002</v>
      </c>
      <c r="CD26">
        <v>597.61282500000004</v>
      </c>
      <c r="CE26">
        <v>603.04727000000003</v>
      </c>
      <c r="CF26">
        <v>608.52447500000005</v>
      </c>
      <c r="CG26">
        <v>614.01684499999999</v>
      </c>
      <c r="CH26">
        <v>619.63564499999995</v>
      </c>
      <c r="CI26">
        <v>625.22654499999999</v>
      </c>
      <c r="CJ26">
        <v>630.89059999999995</v>
      </c>
      <c r="CK26">
        <v>636.47691999999995</v>
      </c>
      <c r="CL26">
        <v>642.16178500000001</v>
      </c>
      <c r="CM26">
        <v>647.80385999999999</v>
      </c>
      <c r="CN26">
        <v>653.64805000000001</v>
      </c>
      <c r="CO26">
        <v>659.51603499999999</v>
      </c>
      <c r="CP26">
        <v>665.37208999999996</v>
      </c>
      <c r="CQ26">
        <v>671.26301999999998</v>
      </c>
      <c r="CR26">
        <v>677.31237999999996</v>
      </c>
      <c r="CS26">
        <v>683.28593999999998</v>
      </c>
      <c r="CT26">
        <v>689.24453500000004</v>
      </c>
      <c r="CU26">
        <v>695.32888500000001</v>
      </c>
      <c r="CV26">
        <v>701.43123000000003</v>
      </c>
      <c r="CW26">
        <v>707.63919999999996</v>
      </c>
      <c r="CX26">
        <v>713.76098500000001</v>
      </c>
      <c r="CY26">
        <v>720.00600499999996</v>
      </c>
      <c r="CZ26">
        <v>726.43178499999999</v>
      </c>
      <c r="DA26">
        <v>732.71871999999996</v>
      </c>
      <c r="DB26">
        <v>739.31356000000005</v>
      </c>
      <c r="DC26">
        <v>746.13643999999999</v>
      </c>
      <c r="DD26">
        <v>752.80065999999999</v>
      </c>
      <c r="DE26">
        <v>759.52562</v>
      </c>
      <c r="DF26">
        <v>766.31281000000001</v>
      </c>
      <c r="DG26">
        <v>773.07915500000001</v>
      </c>
      <c r="DH26">
        <v>779.90020000000004</v>
      </c>
      <c r="DI26">
        <v>786.79836499999999</v>
      </c>
      <c r="DJ26">
        <v>793.64090999999996</v>
      </c>
      <c r="DK26">
        <v>800.57398999999998</v>
      </c>
      <c r="DL26">
        <v>807.58742500000005</v>
      </c>
      <c r="DM26">
        <v>814.74514999999997</v>
      </c>
      <c r="DN26">
        <v>822.15264500000001</v>
      </c>
      <c r="DO26">
        <v>829.546335</v>
      </c>
      <c r="DP26">
        <v>837.02140499999996</v>
      </c>
    </row>
    <row r="27" spans="1:120" x14ac:dyDescent="0.25">
      <c r="A27" t="s">
        <v>129</v>
      </c>
      <c r="B27" t="s">
        <v>130</v>
      </c>
      <c r="C27" s="116" t="s">
        <v>50</v>
      </c>
      <c r="D27" s="116" t="s">
        <v>132</v>
      </c>
      <c r="E27" s="116">
        <v>50</v>
      </c>
      <c r="F27" s="116" t="s">
        <v>135</v>
      </c>
      <c r="G27" s="116" t="s">
        <v>136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1.1153566130000001</v>
      </c>
      <c r="AJ27">
        <v>1.1305858280000001</v>
      </c>
      <c r="AK27">
        <v>1.1499395539999999</v>
      </c>
      <c r="AL27">
        <v>1.169091417</v>
      </c>
      <c r="AM27">
        <v>1.19150475</v>
      </c>
      <c r="AN27">
        <v>1.2183734749999999</v>
      </c>
      <c r="AO27">
        <v>1.253438083</v>
      </c>
      <c r="AP27">
        <v>1.2930831810000001</v>
      </c>
      <c r="AQ27">
        <v>1.337020828</v>
      </c>
      <c r="AR27">
        <v>1.375350436</v>
      </c>
      <c r="AS27" s="116">
        <v>1.411179848</v>
      </c>
      <c r="AT27">
        <v>1.4462750440000001</v>
      </c>
      <c r="AU27">
        <v>1.481071123</v>
      </c>
      <c r="AV27">
        <v>1.5185945540000001</v>
      </c>
      <c r="AW27">
        <v>1.5549742600000001</v>
      </c>
      <c r="AX27" s="116">
        <v>1.592984848</v>
      </c>
      <c r="AY27">
        <v>1.628729946</v>
      </c>
      <c r="AZ27">
        <v>1.666186025</v>
      </c>
      <c r="BA27">
        <v>1.7104531810000001</v>
      </c>
      <c r="BB27">
        <v>1.756799064</v>
      </c>
      <c r="BC27">
        <v>1.8014999460000001</v>
      </c>
      <c r="BD27">
        <v>1.845185436</v>
      </c>
      <c r="BE27">
        <v>1.8868176910000001</v>
      </c>
      <c r="BF27">
        <v>1.9296106319999999</v>
      </c>
      <c r="BG27">
        <v>1.969331809</v>
      </c>
      <c r="BH27">
        <v>2.0060112210000001</v>
      </c>
      <c r="BI27">
        <v>2.0431250439999999</v>
      </c>
      <c r="BJ27">
        <v>2.081187495</v>
      </c>
      <c r="BK27">
        <v>2.1219074949999999</v>
      </c>
      <c r="BL27">
        <v>2.1627899460000002</v>
      </c>
      <c r="BM27">
        <v>2.2047120050000002</v>
      </c>
      <c r="BN27">
        <v>2.2456980830000002</v>
      </c>
      <c r="BO27">
        <v>2.2871730829999999</v>
      </c>
      <c r="BP27">
        <v>2.3307462210000001</v>
      </c>
      <c r="BQ27">
        <v>2.372697397</v>
      </c>
      <c r="BR27">
        <v>2.410244456</v>
      </c>
      <c r="BS27">
        <v>2.4452694560000001</v>
      </c>
      <c r="BT27">
        <v>2.4791973970000001</v>
      </c>
      <c r="BU27">
        <v>2.5122578870000001</v>
      </c>
      <c r="BV27">
        <v>2.548879162</v>
      </c>
      <c r="BW27">
        <v>2.5890299460000001</v>
      </c>
      <c r="BX27">
        <v>2.6311624949999999</v>
      </c>
      <c r="BY27">
        <v>2.6715972990000001</v>
      </c>
      <c r="BZ27">
        <v>2.711007495</v>
      </c>
      <c r="CA27">
        <v>2.7495561230000001</v>
      </c>
      <c r="CB27">
        <v>2.7845306320000001</v>
      </c>
      <c r="CC27">
        <v>2.8170571029999998</v>
      </c>
      <c r="CD27">
        <v>2.8512731809999998</v>
      </c>
      <c r="CE27">
        <v>2.8877361229999998</v>
      </c>
      <c r="CF27">
        <v>2.925113181</v>
      </c>
      <c r="CG27">
        <v>2.9609420050000002</v>
      </c>
      <c r="CH27">
        <v>2.9968934749999998</v>
      </c>
      <c r="CI27">
        <v>3.0386034749999999</v>
      </c>
      <c r="CJ27">
        <v>3.0784503380000001</v>
      </c>
      <c r="CK27">
        <v>3.1156653379999999</v>
      </c>
      <c r="CL27">
        <v>3.1517842599999999</v>
      </c>
      <c r="CM27">
        <v>3.1901619069999998</v>
      </c>
      <c r="CN27">
        <v>3.2312277890000001</v>
      </c>
      <c r="CO27">
        <v>3.2635716129999999</v>
      </c>
      <c r="CP27">
        <v>3.3002438679999999</v>
      </c>
      <c r="CQ27">
        <v>3.336036123</v>
      </c>
      <c r="CR27">
        <v>3.3748361230000001</v>
      </c>
      <c r="CS27">
        <v>3.4144956319999999</v>
      </c>
      <c r="CT27">
        <v>3.4555356320000001</v>
      </c>
      <c r="CU27">
        <v>3.4979156320000002</v>
      </c>
      <c r="CV27">
        <v>3.5406156320000002</v>
      </c>
      <c r="CW27">
        <v>3.5814789660000002</v>
      </c>
      <c r="CX27">
        <v>3.6204589660000002</v>
      </c>
      <c r="CY27">
        <v>3.6578089660000002</v>
      </c>
      <c r="CZ27">
        <v>3.6946689660000001</v>
      </c>
      <c r="DA27">
        <v>3.7301639660000001</v>
      </c>
      <c r="DB27">
        <v>3.765368966</v>
      </c>
      <c r="DC27">
        <v>3.8025230830000001</v>
      </c>
      <c r="DD27">
        <v>3.842843083</v>
      </c>
      <c r="DE27">
        <v>3.8837233769999999</v>
      </c>
      <c r="DF27">
        <v>3.9292375929999999</v>
      </c>
      <c r="DG27">
        <v>3.977017397</v>
      </c>
      <c r="DH27">
        <v>4.0247599459999996</v>
      </c>
      <c r="DI27">
        <v>4.0658314170000001</v>
      </c>
      <c r="DJ27">
        <v>4.1027314170000002</v>
      </c>
      <c r="DK27">
        <v>4.1376207300000001</v>
      </c>
      <c r="DL27">
        <v>4.1757107299999996</v>
      </c>
      <c r="DM27">
        <v>4.2136580830000003</v>
      </c>
      <c r="DN27">
        <v>4.2517980829999997</v>
      </c>
      <c r="DO27">
        <v>4.2911848480000003</v>
      </c>
      <c r="DP27">
        <v>4.3342148480000002</v>
      </c>
    </row>
    <row r="28" spans="1:120" x14ac:dyDescent="0.25">
      <c r="A28" t="s">
        <v>129</v>
      </c>
      <c r="B28" t="s">
        <v>130</v>
      </c>
      <c r="C28" s="116" t="s">
        <v>50</v>
      </c>
      <c r="D28" s="116" t="s">
        <v>132</v>
      </c>
      <c r="E28" s="116">
        <v>83</v>
      </c>
      <c r="F28" s="116" t="s">
        <v>133</v>
      </c>
      <c r="G28" s="116" t="s">
        <v>134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402.92042500000002</v>
      </c>
      <c r="AK28">
        <v>405.94771279999998</v>
      </c>
      <c r="AL28">
        <v>409.06795890000001</v>
      </c>
      <c r="AM28">
        <v>412.27545099999998</v>
      </c>
      <c r="AN28">
        <v>415.5612868</v>
      </c>
      <c r="AO28">
        <v>418.92499770000001</v>
      </c>
      <c r="AP28">
        <v>422.35435530000001</v>
      </c>
      <c r="AQ28">
        <v>425.76657540000002</v>
      </c>
      <c r="AR28">
        <v>429.27981269999998</v>
      </c>
      <c r="AS28">
        <v>432.85834790000001</v>
      </c>
      <c r="AT28">
        <v>436.5477386</v>
      </c>
      <c r="AU28">
        <v>440.31147479999998</v>
      </c>
      <c r="AV28">
        <v>444.11992700000002</v>
      </c>
      <c r="AW28">
        <v>448.03879289999998</v>
      </c>
      <c r="AX28">
        <v>452.03981779999998</v>
      </c>
      <c r="AY28">
        <v>456.10048760000001</v>
      </c>
      <c r="AZ28">
        <v>460.26647969999999</v>
      </c>
      <c r="BA28">
        <v>464.5041832</v>
      </c>
      <c r="BB28">
        <v>468.74969970000001</v>
      </c>
      <c r="BC28">
        <v>473.0872243</v>
      </c>
      <c r="BD28">
        <v>477.4751617</v>
      </c>
      <c r="BE28">
        <v>481.97933599999999</v>
      </c>
      <c r="BF28">
        <v>486.63140279999999</v>
      </c>
      <c r="BG28">
        <v>491.25236599999999</v>
      </c>
      <c r="BH28">
        <v>495.98045760000002</v>
      </c>
      <c r="BI28">
        <v>500.93929780000002</v>
      </c>
      <c r="BJ28">
        <v>505.92986430000002</v>
      </c>
      <c r="BK28">
        <v>510.81020180000002</v>
      </c>
      <c r="BL28">
        <v>515.67062380000004</v>
      </c>
      <c r="BM28">
        <v>520.70863870000005</v>
      </c>
      <c r="BN28">
        <v>525.84635330000003</v>
      </c>
      <c r="BO28">
        <v>531.09887730000003</v>
      </c>
      <c r="BP28">
        <v>536.37908900000002</v>
      </c>
      <c r="BQ28">
        <v>541.79093680000005</v>
      </c>
      <c r="BR28">
        <v>547.21216149999998</v>
      </c>
      <c r="BS28">
        <v>552.74863619999996</v>
      </c>
      <c r="BT28">
        <v>558.25820009999995</v>
      </c>
      <c r="BU28">
        <v>563.83123109999997</v>
      </c>
      <c r="BV28">
        <v>569.42302529999995</v>
      </c>
      <c r="BW28">
        <v>575.03915229999996</v>
      </c>
      <c r="BX28">
        <v>580.73241770000004</v>
      </c>
      <c r="BY28">
        <v>586.45500939999999</v>
      </c>
      <c r="BZ28">
        <v>592.29885409999997</v>
      </c>
      <c r="CA28">
        <v>598.04620499999999</v>
      </c>
      <c r="CB28">
        <v>603.89450299999999</v>
      </c>
      <c r="CC28">
        <v>609.80102050000005</v>
      </c>
      <c r="CD28">
        <v>615.77144369999996</v>
      </c>
      <c r="CE28">
        <v>621.79027599999995</v>
      </c>
      <c r="CF28">
        <v>627.79212470000004</v>
      </c>
      <c r="CG28">
        <v>633.94086059999995</v>
      </c>
      <c r="CH28">
        <v>640.09478779999995</v>
      </c>
      <c r="CI28">
        <v>646.38160730000004</v>
      </c>
      <c r="CJ28">
        <v>652.73624659999996</v>
      </c>
      <c r="CK28">
        <v>659.25329020000004</v>
      </c>
      <c r="CL28">
        <v>665.62850400000002</v>
      </c>
      <c r="CM28">
        <v>672.15937540000004</v>
      </c>
      <c r="CN28">
        <v>678.66344779999997</v>
      </c>
      <c r="CO28">
        <v>685.03283859999999</v>
      </c>
      <c r="CP28">
        <v>691.68455440000002</v>
      </c>
      <c r="CQ28">
        <v>698.41828950000001</v>
      </c>
      <c r="CR28">
        <v>705.1919388</v>
      </c>
      <c r="CS28">
        <v>711.76088130000005</v>
      </c>
      <c r="CT28">
        <v>718.30619979999994</v>
      </c>
      <c r="CU28">
        <v>725.18674139999996</v>
      </c>
      <c r="CV28">
        <v>732.07757249999997</v>
      </c>
      <c r="CW28">
        <v>739.04482540000004</v>
      </c>
      <c r="CX28">
        <v>746.17123619999995</v>
      </c>
      <c r="CY28">
        <v>753.36412959999996</v>
      </c>
      <c r="CZ28">
        <v>760.59729930000003</v>
      </c>
      <c r="DA28">
        <v>767.91663570000003</v>
      </c>
      <c r="DB28">
        <v>775.33463900000004</v>
      </c>
      <c r="DC28">
        <v>782.78937159999998</v>
      </c>
      <c r="DD28">
        <v>790.19394190000003</v>
      </c>
      <c r="DE28">
        <v>797.7694927</v>
      </c>
      <c r="DF28">
        <v>805.28469810000001</v>
      </c>
      <c r="DG28">
        <v>812.8441689</v>
      </c>
      <c r="DH28">
        <v>820.86217680000004</v>
      </c>
      <c r="DI28">
        <v>828.65730080000003</v>
      </c>
      <c r="DJ28">
        <v>836.60280650000004</v>
      </c>
      <c r="DK28">
        <v>844.57233099999996</v>
      </c>
      <c r="DL28">
        <v>852.42081819999999</v>
      </c>
      <c r="DM28">
        <v>860.61937929999999</v>
      </c>
      <c r="DN28">
        <v>868.7998407</v>
      </c>
      <c r="DO28">
        <v>876.72536179999997</v>
      </c>
      <c r="DP28">
        <v>884.80200000000002</v>
      </c>
    </row>
    <row r="29" spans="1:120" x14ac:dyDescent="0.25">
      <c r="A29" t="s">
        <v>129</v>
      </c>
      <c r="B29" t="s">
        <v>130</v>
      </c>
      <c r="C29" s="116" t="s">
        <v>50</v>
      </c>
      <c r="D29" s="116" t="s">
        <v>132</v>
      </c>
      <c r="E29" s="116">
        <v>83</v>
      </c>
      <c r="F29" s="116" t="s">
        <v>135</v>
      </c>
      <c r="G29" s="116" t="s">
        <v>136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1.2161785190000001</v>
      </c>
      <c r="AJ29">
        <v>1.23658695</v>
      </c>
      <c r="AK29">
        <v>1.2587825070000001</v>
      </c>
      <c r="AL29">
        <v>1.284802083</v>
      </c>
      <c r="AM29">
        <v>1.3104036720000001</v>
      </c>
      <c r="AN29">
        <v>1.339886213</v>
      </c>
      <c r="AO29">
        <v>1.3820255379999999</v>
      </c>
      <c r="AP29">
        <v>1.4301353560000001</v>
      </c>
      <c r="AQ29">
        <v>1.48059483</v>
      </c>
      <c r="AR29">
        <v>1.5304086969999999</v>
      </c>
      <c r="AS29">
        <v>1.5748676340000001</v>
      </c>
      <c r="AT29">
        <v>1.6191675889999999</v>
      </c>
      <c r="AU29">
        <v>1.656930674</v>
      </c>
      <c r="AV29">
        <v>1.7008310069999999</v>
      </c>
      <c r="AW29">
        <v>1.7438461110000001</v>
      </c>
      <c r="AX29">
        <v>1.7878767280000001</v>
      </c>
      <c r="AY29">
        <v>1.8396676620000001</v>
      </c>
      <c r="AZ29">
        <v>1.886202997</v>
      </c>
      <c r="BA29">
        <v>1.9357394210000001</v>
      </c>
      <c r="BB29">
        <v>1.9860988209999999</v>
      </c>
      <c r="BC29">
        <v>2.037620215</v>
      </c>
      <c r="BD29">
        <v>2.0955334049999998</v>
      </c>
      <c r="BE29">
        <v>2.1471528480000002</v>
      </c>
      <c r="BF29">
        <v>2.204465313</v>
      </c>
      <c r="BG29">
        <v>2.2559554830000002</v>
      </c>
      <c r="BH29">
        <v>2.3055819949999998</v>
      </c>
      <c r="BI29">
        <v>2.351064058</v>
      </c>
      <c r="BJ29">
        <v>2.3971262850000001</v>
      </c>
      <c r="BK29">
        <v>2.4491758849999998</v>
      </c>
      <c r="BL29">
        <v>2.5024552089999998</v>
      </c>
      <c r="BM29">
        <v>2.5559697460000002</v>
      </c>
      <c r="BN29">
        <v>2.6151619130000001</v>
      </c>
      <c r="BO29">
        <v>2.672838123</v>
      </c>
      <c r="BP29">
        <v>2.7272626359999999</v>
      </c>
      <c r="BQ29">
        <v>2.7728756360000002</v>
      </c>
      <c r="BR29">
        <v>2.8150822230000001</v>
      </c>
      <c r="BS29">
        <v>2.8560233230000001</v>
      </c>
      <c r="BT29">
        <v>2.896512575</v>
      </c>
      <c r="BU29">
        <v>2.9416906749999998</v>
      </c>
      <c r="BV29">
        <v>2.9883439420000002</v>
      </c>
      <c r="BW29">
        <v>3.0354082720000002</v>
      </c>
      <c r="BX29">
        <v>3.0858470379999998</v>
      </c>
      <c r="BY29">
        <v>3.1363726719999998</v>
      </c>
      <c r="BZ29">
        <v>3.1856640500000002</v>
      </c>
      <c r="CA29">
        <v>3.2367068090000002</v>
      </c>
      <c r="CB29">
        <v>3.287462117</v>
      </c>
      <c r="CC29">
        <v>3.3296803420000001</v>
      </c>
      <c r="CD29">
        <v>3.3738382420000002</v>
      </c>
      <c r="CE29">
        <v>3.416997142</v>
      </c>
      <c r="CF29">
        <v>3.4640214089999999</v>
      </c>
      <c r="CG29">
        <v>3.5100086089999998</v>
      </c>
      <c r="CH29">
        <v>3.5575043719999999</v>
      </c>
      <c r="CI29">
        <v>3.6109478070000001</v>
      </c>
      <c r="CJ29">
        <v>3.6630277850000001</v>
      </c>
      <c r="CK29">
        <v>3.715889185</v>
      </c>
      <c r="CL29">
        <v>3.7627389029999998</v>
      </c>
      <c r="CM29">
        <v>3.8030743029999998</v>
      </c>
      <c r="CN29">
        <v>3.8427344030000001</v>
      </c>
      <c r="CO29">
        <v>3.8850998090000002</v>
      </c>
      <c r="CP29">
        <v>3.9290255749999998</v>
      </c>
      <c r="CQ29">
        <v>3.9739452910000002</v>
      </c>
      <c r="CR29">
        <v>4.0212408640000001</v>
      </c>
      <c r="CS29">
        <v>4.0627892640000001</v>
      </c>
      <c r="CT29">
        <v>4.1107868420000004</v>
      </c>
      <c r="CU29">
        <v>4.1615661419999999</v>
      </c>
      <c r="CV29">
        <v>4.2123687480000003</v>
      </c>
      <c r="CW29">
        <v>4.2649140479999996</v>
      </c>
      <c r="CX29">
        <v>4.3158787480000003</v>
      </c>
      <c r="CY29">
        <v>4.3668534829999999</v>
      </c>
      <c r="CZ29">
        <v>4.4179659620000002</v>
      </c>
      <c r="DA29">
        <v>4.4727906620000004</v>
      </c>
      <c r="DB29">
        <v>4.5196798830000002</v>
      </c>
      <c r="DC29">
        <v>4.564132217</v>
      </c>
      <c r="DD29">
        <v>4.6123790280000003</v>
      </c>
      <c r="DE29">
        <v>4.6588025169999998</v>
      </c>
      <c r="DF29">
        <v>4.7117837170000003</v>
      </c>
      <c r="DG29">
        <v>4.7662191829999996</v>
      </c>
      <c r="DH29">
        <v>4.8219349830000002</v>
      </c>
      <c r="DI29">
        <v>4.8736824829999996</v>
      </c>
      <c r="DJ29">
        <v>4.9200212829999996</v>
      </c>
      <c r="DK29">
        <v>4.9693381499999996</v>
      </c>
      <c r="DL29">
        <v>5.013024283</v>
      </c>
      <c r="DM29">
        <v>5.0562000830000002</v>
      </c>
      <c r="DN29">
        <v>5.1001966830000001</v>
      </c>
      <c r="DO29">
        <v>5.1465386830000002</v>
      </c>
      <c r="DP29">
        <v>5.196457283</v>
      </c>
    </row>
    <row r="30" spans="1:120" x14ac:dyDescent="0.25">
      <c r="A30" t="s">
        <v>129</v>
      </c>
      <c r="B30" t="s">
        <v>130</v>
      </c>
      <c r="C30" s="116" t="s">
        <v>50</v>
      </c>
      <c r="D30" s="116" t="s">
        <v>132</v>
      </c>
      <c r="E30" s="116">
        <v>95</v>
      </c>
      <c r="F30" s="116" t="s">
        <v>133</v>
      </c>
      <c r="G30" s="116" t="s">
        <v>134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403.07559099999997</v>
      </c>
      <c r="AK30">
        <v>406.23773399999999</v>
      </c>
      <c r="AL30">
        <v>409.47539949999998</v>
      </c>
      <c r="AM30">
        <v>412.77100000000002</v>
      </c>
      <c r="AN30">
        <v>416.16337449999997</v>
      </c>
      <c r="AO30">
        <v>419.67321049999998</v>
      </c>
      <c r="AP30">
        <v>423.2438755</v>
      </c>
      <c r="AQ30">
        <v>426.80161900000002</v>
      </c>
      <c r="AR30">
        <v>430.50706250000002</v>
      </c>
      <c r="AS30">
        <v>434.30661550000002</v>
      </c>
      <c r="AT30">
        <v>438.18465450000002</v>
      </c>
      <c r="AU30">
        <v>442.1311465</v>
      </c>
      <c r="AV30">
        <v>446.19048099999998</v>
      </c>
      <c r="AW30">
        <v>450.32980750000002</v>
      </c>
      <c r="AX30">
        <v>454.5938645</v>
      </c>
      <c r="AY30">
        <v>458.91735649999998</v>
      </c>
      <c r="AZ30">
        <v>463.28283099999999</v>
      </c>
      <c r="BA30">
        <v>467.79527100000001</v>
      </c>
      <c r="BB30">
        <v>472.31029949999999</v>
      </c>
      <c r="BC30">
        <v>476.76390700000002</v>
      </c>
      <c r="BD30">
        <v>481.35647599999999</v>
      </c>
      <c r="BE30">
        <v>486.32172600000001</v>
      </c>
      <c r="BF30">
        <v>491.27299850000003</v>
      </c>
      <c r="BG30">
        <v>496.18418650000001</v>
      </c>
      <c r="BH30">
        <v>501.1914395</v>
      </c>
      <c r="BI30">
        <v>506.51106299999998</v>
      </c>
      <c r="BJ30">
        <v>511.67135050000002</v>
      </c>
      <c r="BK30">
        <v>516.89094399999999</v>
      </c>
      <c r="BL30">
        <v>522.47377800000004</v>
      </c>
      <c r="BM30">
        <v>527.88494400000002</v>
      </c>
      <c r="BN30">
        <v>533.39804800000002</v>
      </c>
      <c r="BO30">
        <v>539.20202549999999</v>
      </c>
      <c r="BP30">
        <v>544.62556600000005</v>
      </c>
      <c r="BQ30">
        <v>550.34972100000005</v>
      </c>
      <c r="BR30">
        <v>556.28120449999994</v>
      </c>
      <c r="BS30">
        <v>562.327091</v>
      </c>
      <c r="BT30">
        <v>568.48620900000003</v>
      </c>
      <c r="BU30">
        <v>574.63644799999997</v>
      </c>
      <c r="BV30">
        <v>580.91575350000005</v>
      </c>
      <c r="BW30">
        <v>587.2167895</v>
      </c>
      <c r="BX30">
        <v>593.57706949999999</v>
      </c>
      <c r="BY30">
        <v>600.00738200000001</v>
      </c>
      <c r="BZ30">
        <v>606.50351950000004</v>
      </c>
      <c r="CA30">
        <v>613.06003250000003</v>
      </c>
      <c r="CB30">
        <v>619.67015900000001</v>
      </c>
      <c r="CC30">
        <v>626.09409249999999</v>
      </c>
      <c r="CD30">
        <v>632.34996000000001</v>
      </c>
      <c r="CE30">
        <v>638.61283500000002</v>
      </c>
      <c r="CF30">
        <v>644.90179499999999</v>
      </c>
      <c r="CG30">
        <v>651.2231865</v>
      </c>
      <c r="CH30">
        <v>657.58228599999995</v>
      </c>
      <c r="CI30">
        <v>663.98953849999998</v>
      </c>
      <c r="CJ30">
        <v>670.45174450000002</v>
      </c>
      <c r="CK30">
        <v>677.21087550000004</v>
      </c>
      <c r="CL30">
        <v>684.09401749999995</v>
      </c>
      <c r="CM30">
        <v>691.14929749999999</v>
      </c>
      <c r="CN30">
        <v>698.26132749999999</v>
      </c>
      <c r="CO30">
        <v>705.20743249999998</v>
      </c>
      <c r="CP30">
        <v>712.24493099999995</v>
      </c>
      <c r="CQ30">
        <v>719.85832949999997</v>
      </c>
      <c r="CR30">
        <v>727.15898049999998</v>
      </c>
      <c r="CS30">
        <v>734.49931700000002</v>
      </c>
      <c r="CT30">
        <v>741.88343150000003</v>
      </c>
      <c r="CU30">
        <v>749.35315149999997</v>
      </c>
      <c r="CV30">
        <v>756.95852100000002</v>
      </c>
      <c r="CW30">
        <v>764.60487350000005</v>
      </c>
      <c r="CX30">
        <v>772.32768150000004</v>
      </c>
      <c r="CY30">
        <v>780.12313300000005</v>
      </c>
      <c r="CZ30">
        <v>787.986716</v>
      </c>
      <c r="DA30">
        <v>795.91753249999999</v>
      </c>
      <c r="DB30">
        <v>803.91240300000004</v>
      </c>
      <c r="DC30">
        <v>811.97122149999996</v>
      </c>
      <c r="DD30">
        <v>820.09803799999997</v>
      </c>
      <c r="DE30">
        <v>828.29607450000003</v>
      </c>
      <c r="DF30">
        <v>836.57092</v>
      </c>
      <c r="DG30">
        <v>844.96765749999997</v>
      </c>
      <c r="DH30">
        <v>853.43773399999998</v>
      </c>
      <c r="DI30">
        <v>861.93598850000001</v>
      </c>
      <c r="DJ30">
        <v>870.57070399999998</v>
      </c>
      <c r="DK30">
        <v>879.27608899999996</v>
      </c>
      <c r="DL30">
        <v>888.36245599999995</v>
      </c>
      <c r="DM30">
        <v>897.63346750000005</v>
      </c>
      <c r="DN30">
        <v>906.67517099999998</v>
      </c>
      <c r="DO30">
        <v>915.60660700000005</v>
      </c>
      <c r="DP30">
        <v>924.64094</v>
      </c>
    </row>
    <row r="31" spans="1:120" x14ac:dyDescent="0.25">
      <c r="A31" t="s">
        <v>129</v>
      </c>
      <c r="B31" t="s">
        <v>130</v>
      </c>
      <c r="C31" s="116" t="s">
        <v>50</v>
      </c>
      <c r="D31" s="116" t="s">
        <v>132</v>
      </c>
      <c r="E31" s="116">
        <v>95</v>
      </c>
      <c r="F31" s="116" t="s">
        <v>135</v>
      </c>
      <c r="G31" s="116" t="s">
        <v>136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1.2955971420000001</v>
      </c>
      <c r="AJ31">
        <v>1.321092505</v>
      </c>
      <c r="AK31">
        <v>1.3444545050000001</v>
      </c>
      <c r="AL31">
        <v>1.371091603</v>
      </c>
      <c r="AM31">
        <v>1.399716103</v>
      </c>
      <c r="AN31">
        <v>1.437215583</v>
      </c>
      <c r="AO31">
        <v>1.4825636419999999</v>
      </c>
      <c r="AP31">
        <v>1.535393995</v>
      </c>
      <c r="AQ31">
        <v>1.588433985</v>
      </c>
      <c r="AR31" s="116">
        <v>1.640332162</v>
      </c>
      <c r="AS31">
        <v>1.6998492110000001</v>
      </c>
      <c r="AT31" s="116">
        <v>1.743579319</v>
      </c>
      <c r="AU31" s="116">
        <v>1.798973387</v>
      </c>
      <c r="AV31" s="116">
        <v>1.846608279</v>
      </c>
      <c r="AW31">
        <v>1.899374809</v>
      </c>
      <c r="AX31">
        <v>1.9536552789999999</v>
      </c>
      <c r="AY31" s="116">
        <v>2.0070352599999999</v>
      </c>
      <c r="AZ31" s="116">
        <v>2.0609168769999999</v>
      </c>
      <c r="BA31" s="116">
        <v>2.1169917890000001</v>
      </c>
      <c r="BB31">
        <v>2.1782363089999999</v>
      </c>
      <c r="BC31">
        <v>2.2426071319999998</v>
      </c>
      <c r="BD31">
        <v>2.3060465149999998</v>
      </c>
      <c r="BE31">
        <v>2.371588515</v>
      </c>
      <c r="BF31">
        <v>2.4339506420000001</v>
      </c>
      <c r="BG31">
        <v>2.4983296419999999</v>
      </c>
      <c r="BH31">
        <v>2.5610016419999999</v>
      </c>
      <c r="BI31">
        <v>2.6211026419999999</v>
      </c>
      <c r="BJ31">
        <v>2.6820036319999998</v>
      </c>
      <c r="BK31">
        <v>2.7405304259999999</v>
      </c>
      <c r="BL31">
        <v>2.7984874259999999</v>
      </c>
      <c r="BM31">
        <v>2.8610499260000002</v>
      </c>
      <c r="BN31">
        <v>2.9259894260000001</v>
      </c>
      <c r="BO31">
        <v>2.9919495739999999</v>
      </c>
      <c r="BP31">
        <v>3.055756074</v>
      </c>
      <c r="BQ31">
        <v>3.114281074</v>
      </c>
      <c r="BR31">
        <v>3.1667215739999999</v>
      </c>
      <c r="BS31">
        <v>3.216882574</v>
      </c>
      <c r="BT31">
        <v>3.2701622399999999</v>
      </c>
      <c r="BU31">
        <v>3.323865289</v>
      </c>
      <c r="BV31">
        <v>3.382431789</v>
      </c>
      <c r="BW31">
        <v>3.4461782890000001</v>
      </c>
      <c r="BX31">
        <v>3.514659789</v>
      </c>
      <c r="BY31">
        <v>3.5821887889999999</v>
      </c>
      <c r="BZ31">
        <v>3.647701868</v>
      </c>
      <c r="CA31">
        <v>3.7130975249999998</v>
      </c>
      <c r="CB31">
        <v>3.7750479850000001</v>
      </c>
      <c r="CC31">
        <v>3.8339294850000001</v>
      </c>
      <c r="CD31">
        <v>3.8917249850000002</v>
      </c>
      <c r="CE31">
        <v>3.9489423279999998</v>
      </c>
      <c r="CF31">
        <v>3.9993807889999999</v>
      </c>
      <c r="CG31">
        <v>4.0587282890000003</v>
      </c>
      <c r="CH31">
        <v>4.1257675049999998</v>
      </c>
      <c r="CI31">
        <v>4.1954835050000003</v>
      </c>
      <c r="CJ31">
        <v>4.2656590049999998</v>
      </c>
      <c r="CK31">
        <v>4.3307374459999997</v>
      </c>
      <c r="CL31">
        <v>4.3928554460000004</v>
      </c>
      <c r="CM31">
        <v>4.4526244459999997</v>
      </c>
      <c r="CN31">
        <v>4.5112831910000004</v>
      </c>
      <c r="CO31">
        <v>4.5703711910000004</v>
      </c>
      <c r="CP31">
        <v>4.6269491619999998</v>
      </c>
      <c r="CQ31">
        <v>4.6794941620000001</v>
      </c>
      <c r="CR31">
        <v>4.7325091620000004</v>
      </c>
      <c r="CS31">
        <v>4.7873196619999998</v>
      </c>
      <c r="CT31">
        <v>4.8496732890000001</v>
      </c>
      <c r="CU31">
        <v>4.9159217890000004</v>
      </c>
      <c r="CV31">
        <v>4.9832786520000001</v>
      </c>
      <c r="CW31">
        <v>5.0489351520000003</v>
      </c>
      <c r="CX31">
        <v>5.1126881519999996</v>
      </c>
      <c r="CY31">
        <v>5.1731246520000003</v>
      </c>
      <c r="CZ31">
        <v>5.2320786520000002</v>
      </c>
      <c r="DA31">
        <v>5.2882256520000004</v>
      </c>
      <c r="DB31">
        <v>5.3432201519999998</v>
      </c>
      <c r="DC31">
        <v>5.3999696520000002</v>
      </c>
      <c r="DD31">
        <v>5.4587681520000002</v>
      </c>
      <c r="DE31">
        <v>5.5213656520000001</v>
      </c>
      <c r="DF31">
        <v>5.5890556519999999</v>
      </c>
      <c r="DG31">
        <v>5.6593191520000001</v>
      </c>
      <c r="DH31">
        <v>5.7317866520000003</v>
      </c>
      <c r="DI31">
        <v>5.7995615640000002</v>
      </c>
      <c r="DJ31">
        <v>5.860049064</v>
      </c>
      <c r="DK31">
        <v>5.918288564</v>
      </c>
      <c r="DL31">
        <v>5.9737081520000004</v>
      </c>
      <c r="DM31">
        <v>6.0290501519999999</v>
      </c>
      <c r="DN31">
        <v>6.0854871519999998</v>
      </c>
      <c r="DO31">
        <v>6.1451251520000003</v>
      </c>
      <c r="DP31">
        <v>6.2097746520000001</v>
      </c>
    </row>
    <row r="32" spans="1:120" x14ac:dyDescent="0.25">
      <c r="C32" s="116"/>
      <c r="D32" s="116"/>
      <c r="E32" s="116"/>
      <c r="F32" s="116"/>
      <c r="G32" s="116"/>
    </row>
    <row r="33" spans="3:7" x14ac:dyDescent="0.25">
      <c r="C33" s="116"/>
      <c r="D33" s="116"/>
      <c r="E33" s="116"/>
      <c r="F33" s="116"/>
      <c r="G33" s="116"/>
    </row>
    <row r="34" spans="3:7" x14ac:dyDescent="0.25">
      <c r="C34" s="116"/>
      <c r="D34" s="116"/>
      <c r="E34" s="116"/>
      <c r="F34" s="116"/>
      <c r="G34" s="116"/>
    </row>
    <row r="35" spans="3:7" x14ac:dyDescent="0.25">
      <c r="C35" s="116"/>
      <c r="D35" s="116"/>
      <c r="E35" s="116"/>
      <c r="F35" s="116"/>
      <c r="G35" s="116"/>
    </row>
    <row r="36" spans="3:7" x14ac:dyDescent="0.25">
      <c r="C36" s="116"/>
      <c r="D36" s="116"/>
      <c r="E36" s="116"/>
      <c r="F36" s="116"/>
      <c r="G36" s="116"/>
    </row>
    <row r="37" spans="3:7" x14ac:dyDescent="0.25">
      <c r="C37" s="116"/>
      <c r="D37" s="116"/>
      <c r="E37" s="116"/>
      <c r="F37" s="116"/>
      <c r="G37" s="116"/>
    </row>
    <row r="38" spans="3:7" x14ac:dyDescent="0.25">
      <c r="C38" s="116"/>
      <c r="D38" s="116"/>
      <c r="E38" s="116"/>
      <c r="F38" s="116"/>
      <c r="G38" s="116"/>
    </row>
    <row r="39" spans="3:7" x14ac:dyDescent="0.25">
      <c r="C39" s="116"/>
      <c r="D39" s="116"/>
      <c r="E39" s="116"/>
      <c r="F39" s="116"/>
      <c r="G39" s="116"/>
    </row>
    <row r="40" spans="3:7" x14ac:dyDescent="0.25">
      <c r="C40" s="116"/>
      <c r="D40" s="116"/>
      <c r="E40" s="116"/>
      <c r="F40" s="116"/>
      <c r="G40" s="116"/>
    </row>
    <row r="41" spans="3:7" x14ac:dyDescent="0.25">
      <c r="C41" s="116"/>
      <c r="D41" s="116"/>
      <c r="E41" s="116"/>
      <c r="F41" s="116"/>
      <c r="G41" s="116"/>
    </row>
    <row r="42" spans="3:7" x14ac:dyDescent="0.25">
      <c r="C42" s="116"/>
      <c r="D42" s="116"/>
      <c r="E42" s="116"/>
      <c r="F42" s="116"/>
      <c r="G42" s="116"/>
    </row>
    <row r="43" spans="3:7" x14ac:dyDescent="0.25">
      <c r="C43" s="116"/>
      <c r="D43" s="116"/>
      <c r="E43" s="116"/>
      <c r="F43" s="116"/>
      <c r="G43" s="116"/>
    </row>
    <row r="44" spans="3:7" x14ac:dyDescent="0.25">
      <c r="C44" s="116"/>
      <c r="D44" s="116"/>
      <c r="E44" s="116"/>
      <c r="F44" s="116"/>
      <c r="G44" s="116"/>
    </row>
    <row r="45" spans="3:7" x14ac:dyDescent="0.25">
      <c r="C45" s="116"/>
      <c r="D45" s="116"/>
      <c r="E45" s="116"/>
      <c r="F45" s="116"/>
      <c r="G45" s="116"/>
    </row>
    <row r="46" spans="3:7" x14ac:dyDescent="0.25">
      <c r="C46" s="116"/>
      <c r="D46" s="116"/>
      <c r="E46" s="116"/>
      <c r="F46" s="116"/>
      <c r="G46" s="116"/>
    </row>
    <row r="47" spans="3:7" x14ac:dyDescent="0.25">
      <c r="C47" s="116"/>
      <c r="D47" s="116"/>
      <c r="E47" s="116"/>
      <c r="F47" s="116"/>
      <c r="G47" s="116"/>
    </row>
    <row r="48" spans="3:7" x14ac:dyDescent="0.25">
      <c r="C48" s="116"/>
      <c r="D48" s="116"/>
      <c r="E48" s="116"/>
      <c r="F48" s="116"/>
      <c r="G48" s="116"/>
    </row>
    <row r="49" spans="3:7" x14ac:dyDescent="0.25">
      <c r="C49" s="116"/>
      <c r="D49" s="116"/>
      <c r="E49" s="116"/>
      <c r="F49" s="116"/>
      <c r="G49" s="116"/>
    </row>
    <row r="50" spans="3:7" x14ac:dyDescent="0.25">
      <c r="C50" s="116"/>
      <c r="D50" s="116"/>
      <c r="E50" s="116"/>
      <c r="F50" s="116"/>
      <c r="G50" s="116"/>
    </row>
    <row r="51" spans="3:7" x14ac:dyDescent="0.25">
      <c r="C51" s="116"/>
      <c r="D51" s="116"/>
      <c r="E51" s="116"/>
      <c r="F51" s="116"/>
      <c r="G51" s="116"/>
    </row>
    <row r="52" spans="3:7" x14ac:dyDescent="0.25">
      <c r="C52" s="116"/>
      <c r="D52" s="116"/>
      <c r="E52" s="116"/>
      <c r="F52" s="116"/>
      <c r="G52" s="116"/>
    </row>
    <row r="53" spans="3:7" x14ac:dyDescent="0.25">
      <c r="C53" s="116"/>
      <c r="D53" s="116"/>
      <c r="E53" s="116"/>
      <c r="F53" s="116"/>
      <c r="G53" s="116"/>
    </row>
    <row r="54" spans="3:7" x14ac:dyDescent="0.25">
      <c r="C54" s="116"/>
      <c r="D54" s="116"/>
      <c r="E54" s="116"/>
      <c r="F54" s="116"/>
      <c r="G54" s="116"/>
    </row>
    <row r="55" spans="3:7" x14ac:dyDescent="0.25">
      <c r="C55" s="116"/>
      <c r="D55" s="116"/>
      <c r="E55" s="116"/>
      <c r="F55" s="116"/>
      <c r="G55" s="116"/>
    </row>
    <row r="56" spans="3:7" x14ac:dyDescent="0.25">
      <c r="C56" s="116"/>
      <c r="D56" s="116"/>
      <c r="E56" s="116"/>
      <c r="F56" s="116"/>
      <c r="G56" s="116"/>
    </row>
    <row r="57" spans="3:7" x14ac:dyDescent="0.25">
      <c r="C57" s="116"/>
      <c r="D57" s="116"/>
      <c r="E57" s="116"/>
      <c r="F57" s="116"/>
      <c r="G57" s="116"/>
    </row>
    <row r="58" spans="3:7" x14ac:dyDescent="0.25">
      <c r="C58" s="116"/>
      <c r="D58" s="116"/>
      <c r="E58" s="116"/>
      <c r="F58" s="116"/>
      <c r="G58" s="116"/>
    </row>
    <row r="59" spans="3:7" x14ac:dyDescent="0.25">
      <c r="C59" s="116"/>
      <c r="D59" s="116"/>
      <c r="E59" s="116"/>
      <c r="F59" s="116"/>
      <c r="G59" s="116"/>
    </row>
    <row r="60" spans="3:7" x14ac:dyDescent="0.25">
      <c r="C60" s="116"/>
      <c r="D60" s="116"/>
      <c r="E60" s="116"/>
      <c r="F60" s="116"/>
      <c r="G60" s="116"/>
    </row>
    <row r="61" spans="3:7" x14ac:dyDescent="0.25">
      <c r="C61" s="116"/>
      <c r="D61" s="116"/>
      <c r="E61" s="116"/>
      <c r="F61" s="116"/>
      <c r="G61" s="116"/>
    </row>
    <row r="62" spans="3:7" x14ac:dyDescent="0.25">
      <c r="C62" s="116"/>
      <c r="D62" s="116"/>
      <c r="E62" s="116"/>
      <c r="F62" s="116"/>
      <c r="G62" s="116"/>
    </row>
    <row r="63" spans="3:7" x14ac:dyDescent="0.25">
      <c r="C63" s="116"/>
      <c r="D63" s="116"/>
      <c r="E63" s="116"/>
      <c r="F63" s="116"/>
      <c r="G63" s="116"/>
    </row>
    <row r="64" spans="3:7" x14ac:dyDescent="0.25">
      <c r="C64" s="116"/>
      <c r="D64" s="116"/>
      <c r="E64" s="116"/>
      <c r="F64" s="116"/>
      <c r="G64" s="116"/>
    </row>
    <row r="65" spans="3:7" x14ac:dyDescent="0.25">
      <c r="C65" s="116"/>
      <c r="D65" s="116"/>
      <c r="E65" s="116"/>
      <c r="F65" s="116"/>
      <c r="G65" s="116"/>
    </row>
    <row r="66" spans="3:7" x14ac:dyDescent="0.25">
      <c r="C66" s="116"/>
      <c r="D66" s="116"/>
      <c r="E66" s="116"/>
      <c r="F66" s="116"/>
      <c r="G66" s="116"/>
    </row>
    <row r="67" spans="3:7" x14ac:dyDescent="0.25">
      <c r="C67" s="116"/>
      <c r="D67" s="116"/>
      <c r="E67" s="116"/>
      <c r="F67" s="116"/>
      <c r="G67" s="116"/>
    </row>
    <row r="68" spans="3:7" x14ac:dyDescent="0.25">
      <c r="C68" s="116"/>
      <c r="D68" s="116"/>
      <c r="E68" s="116"/>
      <c r="F68" s="116"/>
      <c r="G68" s="116"/>
    </row>
    <row r="69" spans="3:7" x14ac:dyDescent="0.25">
      <c r="C69" s="116"/>
      <c r="D69" s="116"/>
      <c r="E69" s="116"/>
      <c r="F69" s="116"/>
      <c r="G69" s="116"/>
    </row>
    <row r="70" spans="3:7" x14ac:dyDescent="0.25">
      <c r="C70" s="116"/>
      <c r="D70" s="116"/>
      <c r="E70" s="116"/>
      <c r="F70" s="116"/>
      <c r="G70" s="116"/>
    </row>
    <row r="71" spans="3:7" x14ac:dyDescent="0.25">
      <c r="C71" s="116"/>
      <c r="D71" s="116"/>
      <c r="E71" s="116"/>
      <c r="F71" s="116"/>
      <c r="G71" s="116"/>
    </row>
    <row r="72" spans="3:7" x14ac:dyDescent="0.25">
      <c r="C72" s="116"/>
      <c r="D72" s="116"/>
      <c r="E72" s="116"/>
      <c r="F72" s="116"/>
      <c r="G72" s="116"/>
    </row>
    <row r="73" spans="3:7" x14ac:dyDescent="0.25">
      <c r="C73" s="116"/>
      <c r="D73" s="116"/>
      <c r="E73" s="116"/>
      <c r="F73" s="116"/>
      <c r="G73" s="116"/>
    </row>
    <row r="74" spans="3:7" x14ac:dyDescent="0.25">
      <c r="C74" s="116"/>
      <c r="D74" s="116"/>
      <c r="E74" s="116"/>
      <c r="F74" s="116"/>
      <c r="G74" s="116"/>
    </row>
    <row r="75" spans="3:7" x14ac:dyDescent="0.25">
      <c r="C75" s="116"/>
      <c r="D75" s="116"/>
      <c r="E75" s="116"/>
      <c r="F75" s="116"/>
      <c r="G75" s="116"/>
    </row>
    <row r="76" spans="3:7" x14ac:dyDescent="0.25">
      <c r="C76" s="116"/>
      <c r="D76" s="116"/>
      <c r="E76" s="116"/>
      <c r="F76" s="116"/>
      <c r="G76" s="116"/>
    </row>
    <row r="77" spans="3:7" x14ac:dyDescent="0.25">
      <c r="C77" s="116"/>
      <c r="D77" s="116"/>
      <c r="E77" s="116"/>
      <c r="F77" s="116"/>
      <c r="G77" s="116"/>
    </row>
    <row r="78" spans="3:7" x14ac:dyDescent="0.25">
      <c r="C78" s="116"/>
      <c r="D78" s="116"/>
      <c r="E78" s="116"/>
      <c r="F78" s="116"/>
      <c r="G78" s="116"/>
    </row>
    <row r="79" spans="3:7" x14ac:dyDescent="0.25">
      <c r="C79" s="116"/>
      <c r="D79" s="116"/>
      <c r="E79" s="116"/>
      <c r="F79" s="116"/>
      <c r="G79" s="116"/>
    </row>
    <row r="80" spans="3:7" x14ac:dyDescent="0.25">
      <c r="C80" s="116"/>
      <c r="D80" s="116"/>
      <c r="E80" s="116"/>
      <c r="F80" s="116"/>
      <c r="G80" s="116"/>
    </row>
    <row r="81" spans="3:7" x14ac:dyDescent="0.25">
      <c r="C81" s="116"/>
      <c r="D81" s="116"/>
      <c r="E81" s="116"/>
      <c r="F81" s="116"/>
      <c r="G81" s="116"/>
    </row>
    <row r="82" spans="3:7" x14ac:dyDescent="0.25">
      <c r="C82" s="116"/>
      <c r="D82" s="116"/>
      <c r="E82" s="116"/>
      <c r="F82" s="116"/>
      <c r="G82" s="116"/>
    </row>
    <row r="83" spans="3:7" x14ac:dyDescent="0.25">
      <c r="C83" s="116"/>
      <c r="D83" s="116"/>
      <c r="E83" s="116"/>
      <c r="F83" s="116"/>
      <c r="G83" s="116"/>
    </row>
    <row r="84" spans="3:7" x14ac:dyDescent="0.25">
      <c r="C84" s="116"/>
      <c r="D84" s="116"/>
      <c r="E84" s="116"/>
      <c r="F84" s="116"/>
      <c r="G84" s="116"/>
    </row>
    <row r="85" spans="3:7" x14ac:dyDescent="0.25">
      <c r="C85" s="116"/>
      <c r="D85" s="116"/>
      <c r="E85" s="116"/>
      <c r="F85" s="116"/>
      <c r="G85" s="116"/>
    </row>
    <row r="86" spans="3:7" x14ac:dyDescent="0.25">
      <c r="C86" s="116"/>
      <c r="D86" s="116"/>
      <c r="E86" s="116"/>
      <c r="F86" s="116"/>
      <c r="G86" s="116"/>
    </row>
    <row r="87" spans="3:7" x14ac:dyDescent="0.25">
      <c r="C87" s="116"/>
      <c r="D87" s="116"/>
      <c r="E87" s="116"/>
      <c r="F87" s="116"/>
      <c r="G87" s="116"/>
    </row>
    <row r="88" spans="3:7" x14ac:dyDescent="0.25">
      <c r="C88" s="116"/>
      <c r="D88" s="116"/>
      <c r="E88" s="116"/>
      <c r="F88" s="116"/>
      <c r="G88" s="116"/>
    </row>
    <row r="89" spans="3:7" x14ac:dyDescent="0.25">
      <c r="C89" s="116"/>
      <c r="D89" s="116"/>
      <c r="E89" s="116"/>
      <c r="F89" s="116"/>
      <c r="G89" s="116"/>
    </row>
    <row r="90" spans="3:7" x14ac:dyDescent="0.25">
      <c r="C90" s="116"/>
      <c r="D90" s="116"/>
      <c r="E90" s="116"/>
      <c r="F90" s="116"/>
      <c r="G90" s="116"/>
    </row>
    <row r="91" spans="3:7" x14ac:dyDescent="0.25">
      <c r="C91" s="116"/>
      <c r="D91" s="116"/>
      <c r="E91" s="116"/>
      <c r="F91" s="116"/>
      <c r="G91" s="116"/>
    </row>
    <row r="92" spans="3:7" x14ac:dyDescent="0.25">
      <c r="C92" s="116"/>
      <c r="D92" s="116"/>
      <c r="E92" s="116"/>
      <c r="F92" s="116"/>
      <c r="G92" s="116"/>
    </row>
    <row r="93" spans="3:7" x14ac:dyDescent="0.25">
      <c r="C93" s="116"/>
      <c r="D93" s="116"/>
      <c r="E93" s="116"/>
      <c r="F93" s="116"/>
      <c r="G93" s="116"/>
    </row>
    <row r="94" spans="3:7" x14ac:dyDescent="0.25">
      <c r="C94" s="116"/>
      <c r="D94" s="116"/>
      <c r="E94" s="116"/>
      <c r="F94" s="116"/>
      <c r="G94" s="116"/>
    </row>
    <row r="95" spans="3:7" x14ac:dyDescent="0.25">
      <c r="C95" s="116"/>
      <c r="D95" s="116"/>
      <c r="E95" s="116"/>
      <c r="F95" s="116"/>
      <c r="G95" s="116"/>
    </row>
    <row r="96" spans="3:7" x14ac:dyDescent="0.25">
      <c r="C96" s="116"/>
      <c r="D96" s="116"/>
      <c r="E96" s="116"/>
      <c r="F96" s="116"/>
      <c r="G96" s="116"/>
    </row>
    <row r="97" spans="3:7" x14ac:dyDescent="0.25">
      <c r="C97" s="116"/>
      <c r="D97" s="116"/>
      <c r="E97" s="116"/>
      <c r="F97" s="116"/>
      <c r="G97" s="116"/>
    </row>
    <row r="98" spans="3:7" x14ac:dyDescent="0.25">
      <c r="C98" s="116"/>
      <c r="D98" s="116"/>
      <c r="E98" s="116"/>
      <c r="F98" s="116"/>
      <c r="G98" s="116"/>
    </row>
    <row r="99" spans="3:7" x14ac:dyDescent="0.25">
      <c r="C99" s="116"/>
      <c r="D99" s="116"/>
      <c r="E99" s="116"/>
      <c r="F99" s="116"/>
      <c r="G99" s="116"/>
    </row>
    <row r="100" spans="3:7" x14ac:dyDescent="0.25">
      <c r="C100" s="116"/>
      <c r="D100" s="116"/>
      <c r="E100" s="116"/>
      <c r="F100" s="116"/>
      <c r="G100" s="116"/>
    </row>
    <row r="101" spans="3:7" x14ac:dyDescent="0.25">
      <c r="C101" s="116"/>
      <c r="D101" s="116"/>
      <c r="E101" s="116"/>
      <c r="F101" s="116"/>
      <c r="G101" s="116"/>
    </row>
    <row r="102" spans="3:7" x14ac:dyDescent="0.25">
      <c r="C102" s="116"/>
      <c r="D102" s="116"/>
      <c r="E102" s="116"/>
      <c r="F102" s="116"/>
      <c r="G102" s="116"/>
    </row>
    <row r="103" spans="3:7" x14ac:dyDescent="0.25">
      <c r="C103" s="116"/>
      <c r="D103" s="116"/>
      <c r="E103" s="116"/>
      <c r="F103" s="116"/>
      <c r="G103" s="116"/>
    </row>
    <row r="104" spans="3:7" x14ac:dyDescent="0.25">
      <c r="C104" s="116"/>
      <c r="D104" s="116"/>
      <c r="E104" s="116"/>
      <c r="F104" s="116"/>
      <c r="G104" s="116"/>
    </row>
    <row r="105" spans="3:7" x14ac:dyDescent="0.25">
      <c r="C105" s="116"/>
      <c r="D105" s="116"/>
      <c r="E105" s="116"/>
      <c r="F105" s="116"/>
      <c r="G105" s="116"/>
    </row>
    <row r="106" spans="3:7" x14ac:dyDescent="0.25">
      <c r="C106" s="116"/>
      <c r="D106" s="116"/>
      <c r="E106" s="116"/>
      <c r="F106" s="116"/>
      <c r="G106" s="116"/>
    </row>
    <row r="107" spans="3:7" x14ac:dyDescent="0.25">
      <c r="C107" s="116"/>
      <c r="D107" s="116"/>
      <c r="E107" s="116"/>
      <c r="F107" s="116"/>
      <c r="G107" s="116"/>
    </row>
    <row r="108" spans="3:7" x14ac:dyDescent="0.25">
      <c r="C108" s="116"/>
      <c r="D108" s="116"/>
      <c r="E108" s="116"/>
      <c r="F108" s="116"/>
      <c r="G108" s="116"/>
    </row>
    <row r="109" spans="3:7" x14ac:dyDescent="0.25">
      <c r="C109" s="116"/>
      <c r="D109" s="116"/>
      <c r="E109" s="116"/>
      <c r="F109" s="116"/>
      <c r="G109" s="116"/>
    </row>
    <row r="110" spans="3:7" x14ac:dyDescent="0.25">
      <c r="C110" s="116"/>
      <c r="D110" s="116"/>
      <c r="E110" s="116"/>
      <c r="F110" s="116"/>
      <c r="G110" s="116"/>
    </row>
    <row r="111" spans="3:7" x14ac:dyDescent="0.25">
      <c r="C111" s="116"/>
      <c r="D111" s="116"/>
      <c r="E111" s="116"/>
      <c r="F111" s="116"/>
      <c r="G111" s="116"/>
    </row>
    <row r="112" spans="3:7" x14ac:dyDescent="0.25">
      <c r="C112" s="116"/>
      <c r="D112" s="116"/>
      <c r="E112" s="116"/>
      <c r="F112" s="116"/>
      <c r="G112" s="116"/>
    </row>
    <row r="113" spans="3:7" x14ac:dyDescent="0.25">
      <c r="C113" s="116"/>
      <c r="D113" s="116"/>
      <c r="E113" s="116"/>
      <c r="F113" s="116"/>
      <c r="G113" s="116"/>
    </row>
    <row r="114" spans="3:7" x14ac:dyDescent="0.25">
      <c r="C114" s="116"/>
      <c r="D114" s="116"/>
      <c r="E114" s="116"/>
      <c r="F114" s="116"/>
      <c r="G114" s="116"/>
    </row>
    <row r="115" spans="3:7" x14ac:dyDescent="0.25">
      <c r="C115" s="116"/>
      <c r="D115" s="116"/>
      <c r="E115" s="116"/>
      <c r="F115" s="116"/>
      <c r="G115" s="116"/>
    </row>
    <row r="116" spans="3:7" x14ac:dyDescent="0.25">
      <c r="C116" s="116"/>
      <c r="D116" s="116"/>
      <c r="E116" s="116"/>
      <c r="F116" s="116"/>
      <c r="G116" s="116"/>
    </row>
    <row r="117" spans="3:7" x14ac:dyDescent="0.25">
      <c r="C117" s="116"/>
      <c r="D117" s="116"/>
      <c r="E117" s="116"/>
      <c r="F117" s="116"/>
      <c r="G117" s="116"/>
    </row>
    <row r="118" spans="3:7" x14ac:dyDescent="0.25">
      <c r="C118" s="116"/>
      <c r="D118" s="116"/>
      <c r="E118" s="116"/>
      <c r="F118" s="116"/>
      <c r="G118" s="116"/>
    </row>
    <row r="119" spans="3:7" x14ac:dyDescent="0.25">
      <c r="C119" s="116"/>
      <c r="D119" s="116"/>
      <c r="E119" s="116"/>
      <c r="F119" s="116"/>
      <c r="G119" s="116"/>
    </row>
    <row r="120" spans="3:7" x14ac:dyDescent="0.25">
      <c r="C120" s="116"/>
      <c r="D120" s="116"/>
      <c r="E120" s="116"/>
      <c r="F120" s="116"/>
      <c r="G120" s="116"/>
    </row>
    <row r="121" spans="3:7" x14ac:dyDescent="0.25">
      <c r="C121" s="116"/>
      <c r="D121" s="116"/>
      <c r="E121" s="116"/>
      <c r="F121" s="116"/>
      <c r="G121" s="116"/>
    </row>
    <row r="122" spans="3:7" x14ac:dyDescent="0.25">
      <c r="C122" s="116"/>
      <c r="D122" s="116"/>
      <c r="E122" s="116"/>
      <c r="F122" s="116"/>
      <c r="G122" s="116"/>
    </row>
    <row r="123" spans="3:7" x14ac:dyDescent="0.25">
      <c r="C123" s="116"/>
      <c r="D123" s="116"/>
      <c r="E123" s="116"/>
      <c r="F123" s="116"/>
      <c r="G123" s="116"/>
    </row>
    <row r="124" spans="3:7" x14ac:dyDescent="0.25">
      <c r="C124" s="116"/>
      <c r="D124" s="116"/>
      <c r="E124" s="116"/>
      <c r="F124" s="116"/>
      <c r="G124" s="116"/>
    </row>
    <row r="125" spans="3:7" x14ac:dyDescent="0.25">
      <c r="C125" s="116"/>
      <c r="D125" s="116"/>
      <c r="E125" s="116"/>
      <c r="F125" s="116"/>
      <c r="G125" s="116"/>
    </row>
    <row r="126" spans="3:7" x14ac:dyDescent="0.25">
      <c r="C126" s="116"/>
      <c r="D126" s="116"/>
      <c r="E126" s="116"/>
      <c r="F126" s="116"/>
      <c r="G126" s="116"/>
    </row>
    <row r="127" spans="3:7" x14ac:dyDescent="0.25">
      <c r="C127" s="116"/>
      <c r="D127" s="116"/>
      <c r="E127" s="116"/>
      <c r="F127" s="116"/>
      <c r="G127" s="116"/>
    </row>
    <row r="128" spans="3:7" x14ac:dyDescent="0.25">
      <c r="C128" s="116"/>
      <c r="D128" s="116"/>
      <c r="E128" s="116"/>
      <c r="F128" s="116"/>
      <c r="G128" s="116"/>
    </row>
    <row r="129" spans="3:7" x14ac:dyDescent="0.25">
      <c r="C129" s="116"/>
      <c r="D129" s="116"/>
      <c r="E129" s="116"/>
      <c r="F129" s="116"/>
      <c r="G129" s="116"/>
    </row>
    <row r="130" spans="3:7" x14ac:dyDescent="0.25">
      <c r="C130" s="116"/>
      <c r="D130" s="116"/>
      <c r="E130" s="116"/>
      <c r="F130" s="116"/>
      <c r="G130" s="116"/>
    </row>
    <row r="131" spans="3:7" x14ac:dyDescent="0.25">
      <c r="C131" s="116"/>
      <c r="D131" s="116"/>
      <c r="E131" s="116"/>
      <c r="F131" s="116"/>
      <c r="G131" s="116"/>
    </row>
    <row r="132" spans="3:7" x14ac:dyDescent="0.25">
      <c r="C132" s="116"/>
      <c r="D132" s="116"/>
      <c r="E132" s="116"/>
      <c r="F132" s="116"/>
      <c r="G132" s="116"/>
    </row>
    <row r="133" spans="3:7" x14ac:dyDescent="0.25">
      <c r="C133" s="116"/>
      <c r="D133" s="116"/>
      <c r="E133" s="116"/>
      <c r="F133" s="116"/>
      <c r="G133" s="116"/>
    </row>
    <row r="134" spans="3:7" x14ac:dyDescent="0.25">
      <c r="C134" s="116"/>
      <c r="D134" s="116"/>
      <c r="E134" s="116"/>
      <c r="F134" s="116"/>
      <c r="G134" s="116"/>
    </row>
    <row r="135" spans="3:7" x14ac:dyDescent="0.25">
      <c r="C135" s="116"/>
      <c r="D135" s="116"/>
      <c r="E135" s="116"/>
      <c r="F135" s="116"/>
      <c r="G135" s="116"/>
    </row>
    <row r="136" spans="3:7" x14ac:dyDescent="0.25">
      <c r="C136" s="116"/>
      <c r="D136" s="116"/>
      <c r="E136" s="116"/>
      <c r="F136" s="116"/>
      <c r="G136" s="116"/>
    </row>
    <row r="137" spans="3:7" x14ac:dyDescent="0.25">
      <c r="C137" s="116"/>
      <c r="D137" s="116"/>
      <c r="E137" s="116"/>
      <c r="F137" s="116"/>
      <c r="G137" s="116"/>
    </row>
    <row r="138" spans="3:7" x14ac:dyDescent="0.25">
      <c r="C138" s="116"/>
      <c r="D138" s="116"/>
      <c r="E138" s="116"/>
      <c r="F138" s="116"/>
      <c r="G138" s="116"/>
    </row>
    <row r="139" spans="3:7" x14ac:dyDescent="0.25">
      <c r="C139" s="116"/>
      <c r="D139" s="116"/>
      <c r="E139" s="116"/>
      <c r="F139" s="116"/>
      <c r="G139" s="116"/>
    </row>
    <row r="140" spans="3:7" x14ac:dyDescent="0.25">
      <c r="C140" s="116"/>
      <c r="D140" s="116"/>
      <c r="E140" s="116"/>
      <c r="F140" s="116"/>
      <c r="G140" s="116"/>
    </row>
    <row r="141" spans="3:7" x14ac:dyDescent="0.25">
      <c r="C141" s="116"/>
      <c r="D141" s="116"/>
      <c r="E141" s="116"/>
      <c r="F141" s="116"/>
      <c r="G141" s="116"/>
    </row>
    <row r="142" spans="3:7" x14ac:dyDescent="0.25">
      <c r="C142" s="116"/>
      <c r="D142" s="116"/>
      <c r="E142" s="116"/>
      <c r="F142" s="116"/>
      <c r="G142" s="116"/>
    </row>
    <row r="143" spans="3:7" x14ac:dyDescent="0.25">
      <c r="C143" s="116"/>
      <c r="D143" s="116"/>
      <c r="E143" s="116"/>
      <c r="F143" s="116"/>
      <c r="G143" s="116"/>
    </row>
    <row r="144" spans="3:7" x14ac:dyDescent="0.25">
      <c r="C144" s="116"/>
      <c r="D144" s="116"/>
      <c r="E144" s="116"/>
      <c r="F144" s="116"/>
      <c r="G144" s="116"/>
    </row>
    <row r="145" spans="3:7" x14ac:dyDescent="0.25">
      <c r="C145" s="116"/>
      <c r="D145" s="116"/>
      <c r="E145" s="116"/>
      <c r="F145" s="116"/>
      <c r="G145" s="116"/>
    </row>
    <row r="146" spans="3:7" x14ac:dyDescent="0.25">
      <c r="C146" s="116"/>
      <c r="D146" s="116"/>
      <c r="E146" s="116"/>
      <c r="F146" s="116"/>
      <c r="G146" s="116"/>
    </row>
    <row r="147" spans="3:7" x14ac:dyDescent="0.25">
      <c r="C147" s="116"/>
      <c r="D147" s="116"/>
      <c r="E147" s="116"/>
      <c r="F147" s="116"/>
      <c r="G147" s="116"/>
    </row>
    <row r="148" spans="3:7" x14ac:dyDescent="0.25">
      <c r="C148" s="116"/>
      <c r="D148" s="116"/>
      <c r="E148" s="116"/>
      <c r="F148" s="116"/>
      <c r="G148" s="116"/>
    </row>
    <row r="149" spans="3:7" x14ac:dyDescent="0.25">
      <c r="C149" s="116"/>
      <c r="D149" s="116"/>
      <c r="E149" s="116"/>
      <c r="F149" s="116"/>
      <c r="G149" s="116"/>
    </row>
    <row r="150" spans="3:7" x14ac:dyDescent="0.25">
      <c r="C150" s="116"/>
      <c r="D150" s="116"/>
      <c r="E150" s="116"/>
      <c r="F150" s="116"/>
      <c r="G150" s="116"/>
    </row>
    <row r="151" spans="3:7" x14ac:dyDescent="0.25">
      <c r="C151" s="116"/>
      <c r="D151" s="116"/>
      <c r="E151" s="116"/>
      <c r="F151" s="116"/>
      <c r="G151" s="116"/>
    </row>
    <row r="152" spans="3:7" x14ac:dyDescent="0.25">
      <c r="C152" s="116"/>
      <c r="D152" s="116"/>
      <c r="E152" s="116"/>
      <c r="F152" s="116"/>
      <c r="G152" s="116"/>
    </row>
    <row r="153" spans="3:7" x14ac:dyDescent="0.25">
      <c r="C153" s="116"/>
      <c r="D153" s="116"/>
      <c r="E153" s="116"/>
      <c r="F153" s="116"/>
      <c r="G153" s="116"/>
    </row>
    <row r="154" spans="3:7" x14ac:dyDescent="0.25">
      <c r="C154" s="116"/>
      <c r="D154" s="116"/>
      <c r="E154" s="116"/>
      <c r="F154" s="116"/>
      <c r="G154" s="116"/>
    </row>
    <row r="155" spans="3:7" x14ac:dyDescent="0.25">
      <c r="C155" s="116"/>
      <c r="D155" s="116"/>
      <c r="E155" s="116"/>
      <c r="F155" s="116"/>
      <c r="G155" s="116"/>
    </row>
    <row r="156" spans="3:7" x14ac:dyDescent="0.25">
      <c r="C156" s="116"/>
      <c r="D156" s="116"/>
      <c r="E156" s="116"/>
      <c r="F156" s="116"/>
      <c r="G156" s="116"/>
    </row>
    <row r="157" spans="3:7" x14ac:dyDescent="0.25">
      <c r="C157" s="116"/>
      <c r="D157" s="116"/>
      <c r="E157" s="116"/>
      <c r="F157" s="116"/>
      <c r="G157" s="116"/>
    </row>
    <row r="158" spans="3:7" x14ac:dyDescent="0.25">
      <c r="C158" s="116"/>
      <c r="D158" s="116"/>
      <c r="E158" s="116"/>
      <c r="F158" s="116"/>
      <c r="G158" s="116"/>
    </row>
    <row r="159" spans="3:7" x14ac:dyDescent="0.25">
      <c r="C159" s="116"/>
      <c r="D159" s="116"/>
      <c r="E159" s="116"/>
      <c r="F159" s="116"/>
      <c r="G159" s="116"/>
    </row>
    <row r="160" spans="3:7" x14ac:dyDescent="0.25">
      <c r="C160" s="116"/>
      <c r="D160" s="116"/>
      <c r="E160" s="116"/>
      <c r="F160" s="116"/>
      <c r="G160" s="116"/>
    </row>
    <row r="161" spans="3:7" x14ac:dyDescent="0.25">
      <c r="C161" s="116"/>
      <c r="D161" s="116"/>
      <c r="E161" s="116"/>
      <c r="F161" s="116"/>
      <c r="G161" s="116"/>
    </row>
    <row r="162" spans="3:7" x14ac:dyDescent="0.25">
      <c r="C162" s="116"/>
      <c r="D162" s="116"/>
      <c r="E162" s="116"/>
      <c r="F162" s="116"/>
      <c r="G162" s="116"/>
    </row>
    <row r="163" spans="3:7" x14ac:dyDescent="0.25">
      <c r="C163" s="116"/>
      <c r="D163" s="116"/>
      <c r="E163" s="116"/>
      <c r="F163" s="116"/>
      <c r="G163" s="116"/>
    </row>
    <row r="164" spans="3:7" x14ac:dyDescent="0.25">
      <c r="C164" s="116"/>
      <c r="D164" s="116"/>
      <c r="E164" s="116"/>
      <c r="F164" s="116"/>
      <c r="G164" s="116"/>
    </row>
    <row r="165" spans="3:7" x14ac:dyDescent="0.25">
      <c r="C165" s="116"/>
      <c r="D165" s="116"/>
      <c r="E165" s="116"/>
      <c r="F165" s="116"/>
      <c r="G165" s="116"/>
    </row>
    <row r="166" spans="3:7" x14ac:dyDescent="0.25">
      <c r="C166" s="116"/>
      <c r="D166" s="116"/>
      <c r="E166" s="116"/>
      <c r="F166" s="116"/>
      <c r="G166" s="116"/>
    </row>
    <row r="167" spans="3:7" x14ac:dyDescent="0.25">
      <c r="C167" s="116"/>
      <c r="D167" s="116"/>
      <c r="E167" s="116"/>
      <c r="F167" s="116"/>
      <c r="G167" s="116"/>
    </row>
    <row r="168" spans="3:7" x14ac:dyDescent="0.25">
      <c r="C168" s="116"/>
      <c r="D168" s="116"/>
      <c r="E168" s="116"/>
      <c r="F168" s="116"/>
      <c r="G168" s="116"/>
    </row>
    <row r="169" spans="3:7" x14ac:dyDescent="0.25">
      <c r="C169" s="116"/>
      <c r="D169" s="116"/>
      <c r="E169" s="116"/>
      <c r="F169" s="116"/>
      <c r="G169" s="116"/>
    </row>
    <row r="170" spans="3:7" x14ac:dyDescent="0.25">
      <c r="C170" s="116"/>
      <c r="D170" s="116"/>
      <c r="E170" s="116"/>
      <c r="F170" s="116"/>
      <c r="G170" s="116"/>
    </row>
    <row r="171" spans="3:7" x14ac:dyDescent="0.25">
      <c r="C171" s="116"/>
      <c r="D171" s="116"/>
      <c r="E171" s="116"/>
      <c r="F171" s="116"/>
      <c r="G171" s="116"/>
    </row>
    <row r="172" spans="3:7" x14ac:dyDescent="0.25">
      <c r="C172" s="116"/>
      <c r="D172" s="116"/>
      <c r="E172" s="116"/>
      <c r="F172" s="116"/>
      <c r="G172" s="116"/>
    </row>
    <row r="173" spans="3:7" x14ac:dyDescent="0.25">
      <c r="C173" s="116"/>
      <c r="D173" s="116"/>
      <c r="E173" s="116"/>
      <c r="F173" s="116"/>
      <c r="G173" s="116"/>
    </row>
    <row r="174" spans="3:7" x14ac:dyDescent="0.25">
      <c r="C174" s="116"/>
      <c r="D174" s="116"/>
      <c r="E174" s="116"/>
      <c r="F174" s="116"/>
      <c r="G174" s="116"/>
    </row>
    <row r="175" spans="3:7" x14ac:dyDescent="0.25">
      <c r="C175" s="116"/>
      <c r="D175" s="116"/>
      <c r="E175" s="116"/>
      <c r="F175" s="116"/>
      <c r="G175" s="116"/>
    </row>
    <row r="176" spans="3:7" x14ac:dyDescent="0.25">
      <c r="C176" s="116"/>
      <c r="D176" s="116"/>
      <c r="E176" s="116"/>
      <c r="F176" s="116"/>
      <c r="G176" s="116"/>
    </row>
    <row r="177" spans="3:7" x14ac:dyDescent="0.25">
      <c r="C177" s="116"/>
      <c r="D177" s="116"/>
      <c r="E177" s="116"/>
      <c r="F177" s="116"/>
      <c r="G177" s="116"/>
    </row>
    <row r="178" spans="3:7" x14ac:dyDescent="0.25">
      <c r="C178" s="116"/>
      <c r="D178" s="116"/>
      <c r="E178" s="116"/>
      <c r="F178" s="116"/>
      <c r="G178" s="116"/>
    </row>
    <row r="179" spans="3:7" x14ac:dyDescent="0.25">
      <c r="C179" s="116"/>
      <c r="D179" s="116"/>
      <c r="E179" s="116"/>
      <c r="F179" s="116"/>
      <c r="G179" s="116"/>
    </row>
    <row r="180" spans="3:7" x14ac:dyDescent="0.25">
      <c r="C180" s="116"/>
      <c r="D180" s="116"/>
      <c r="E180" s="116"/>
      <c r="F180" s="116"/>
      <c r="G180" s="116"/>
    </row>
    <row r="181" spans="3:7" x14ac:dyDescent="0.25">
      <c r="C181" s="116"/>
      <c r="D181" s="116"/>
      <c r="E181" s="116"/>
      <c r="F181" s="116"/>
      <c r="G181" s="116"/>
    </row>
    <row r="182" spans="3:7" x14ac:dyDescent="0.25">
      <c r="C182" s="116"/>
      <c r="D182" s="116"/>
      <c r="E182" s="116"/>
      <c r="F182" s="116"/>
      <c r="G182" s="116"/>
    </row>
    <row r="183" spans="3:7" x14ac:dyDescent="0.25">
      <c r="C183" s="116"/>
      <c r="D183" s="116"/>
      <c r="E183" s="116"/>
      <c r="F183" s="116"/>
      <c r="G183" s="116"/>
    </row>
    <row r="184" spans="3:7" x14ac:dyDescent="0.25">
      <c r="C184" s="116"/>
      <c r="D184" s="116"/>
      <c r="E184" s="116"/>
      <c r="F184" s="116"/>
      <c r="G184" s="116"/>
    </row>
    <row r="185" spans="3:7" x14ac:dyDescent="0.25">
      <c r="C185" s="116"/>
      <c r="D185" s="116"/>
      <c r="E185" s="116"/>
      <c r="F185" s="116"/>
      <c r="G185" s="116"/>
    </row>
    <row r="186" spans="3:7" x14ac:dyDescent="0.25">
      <c r="C186" s="116"/>
      <c r="D186" s="116"/>
      <c r="E186" s="116"/>
      <c r="F186" s="116"/>
      <c r="G186" s="116"/>
    </row>
    <row r="187" spans="3:7" x14ac:dyDescent="0.25">
      <c r="C187" s="116"/>
      <c r="D187" s="116"/>
      <c r="E187" s="116"/>
      <c r="F187" s="116"/>
      <c r="G187" s="116"/>
    </row>
    <row r="188" spans="3:7" x14ac:dyDescent="0.25">
      <c r="C188" s="116"/>
      <c r="D188" s="116"/>
      <c r="E188" s="116"/>
      <c r="F188" s="116"/>
      <c r="G188" s="116"/>
    </row>
    <row r="189" spans="3:7" x14ac:dyDescent="0.25">
      <c r="C189" s="116"/>
      <c r="D189" s="116"/>
      <c r="E189" s="116"/>
      <c r="F189" s="116"/>
      <c r="G189" s="116"/>
    </row>
    <row r="190" spans="3:7" x14ac:dyDescent="0.25">
      <c r="C190" s="116"/>
      <c r="D190" s="116"/>
      <c r="E190" s="116"/>
      <c r="F190" s="116"/>
      <c r="G190" s="116"/>
    </row>
    <row r="191" spans="3:7" x14ac:dyDescent="0.25">
      <c r="C191" s="116"/>
      <c r="D191" s="116"/>
      <c r="E191" s="116"/>
      <c r="F191" s="116"/>
      <c r="G191" s="116"/>
    </row>
    <row r="192" spans="3:7" x14ac:dyDescent="0.25">
      <c r="C192" s="116"/>
      <c r="D192" s="116"/>
      <c r="E192" s="116"/>
      <c r="F192" s="116"/>
      <c r="G192" s="116"/>
    </row>
    <row r="193" spans="3:7" x14ac:dyDescent="0.25">
      <c r="C193" s="116"/>
      <c r="D193" s="116"/>
      <c r="E193" s="116"/>
      <c r="F193" s="116"/>
      <c r="G193" s="116"/>
    </row>
    <row r="194" spans="3:7" x14ac:dyDescent="0.25">
      <c r="C194" s="116"/>
      <c r="D194" s="116"/>
      <c r="E194" s="116"/>
      <c r="F194" s="116"/>
      <c r="G194" s="116"/>
    </row>
    <row r="195" spans="3:7" x14ac:dyDescent="0.25">
      <c r="C195" s="116"/>
      <c r="D195" s="116"/>
      <c r="E195" s="116"/>
      <c r="F195" s="116"/>
      <c r="G195" s="116"/>
    </row>
    <row r="196" spans="3:7" x14ac:dyDescent="0.25">
      <c r="C196" s="116"/>
      <c r="D196" s="116"/>
      <c r="E196" s="116"/>
      <c r="F196" s="116"/>
      <c r="G196" s="116"/>
    </row>
    <row r="197" spans="3:7" x14ac:dyDescent="0.25">
      <c r="C197" s="116"/>
      <c r="D197" s="116"/>
      <c r="E197" s="116"/>
      <c r="F197" s="116"/>
      <c r="G197" s="116"/>
    </row>
    <row r="198" spans="3:7" x14ac:dyDescent="0.25">
      <c r="C198" s="116"/>
      <c r="D198" s="116"/>
      <c r="E198" s="116"/>
      <c r="F198" s="116"/>
      <c r="G198" s="116"/>
    </row>
    <row r="199" spans="3:7" x14ac:dyDescent="0.25">
      <c r="C199" s="116"/>
      <c r="D199" s="116"/>
      <c r="E199" s="116"/>
      <c r="F199" s="116"/>
      <c r="G199" s="116"/>
    </row>
    <row r="200" spans="3:7" x14ac:dyDescent="0.25">
      <c r="C200" s="116"/>
      <c r="D200" s="116"/>
      <c r="E200" s="116"/>
      <c r="F200" s="116"/>
      <c r="G200" s="116"/>
    </row>
    <row r="201" spans="3:7" x14ac:dyDescent="0.25">
      <c r="C201" s="116"/>
      <c r="D201" s="116"/>
      <c r="E201" s="116"/>
      <c r="F201" s="116"/>
      <c r="G201" s="116"/>
    </row>
    <row r="202" spans="3:7" x14ac:dyDescent="0.25">
      <c r="C202" s="116"/>
      <c r="D202" s="116"/>
      <c r="E202" s="116"/>
      <c r="F202" s="116"/>
      <c r="G202" s="116"/>
    </row>
    <row r="203" spans="3:7" x14ac:dyDescent="0.25">
      <c r="C203" s="116"/>
      <c r="D203" s="116"/>
      <c r="E203" s="116"/>
      <c r="F203" s="116"/>
      <c r="G203" s="116"/>
    </row>
    <row r="204" spans="3:7" x14ac:dyDescent="0.25">
      <c r="C204" s="116"/>
      <c r="D204" s="116"/>
      <c r="E204" s="116"/>
      <c r="F204" s="116"/>
      <c r="G204" s="116"/>
    </row>
    <row r="205" spans="3:7" x14ac:dyDescent="0.25">
      <c r="C205" s="116"/>
      <c r="D205" s="116"/>
      <c r="E205" s="116"/>
      <c r="F205" s="116"/>
      <c r="G205" s="116"/>
    </row>
    <row r="206" spans="3:7" x14ac:dyDescent="0.25">
      <c r="C206" s="116"/>
      <c r="D206" s="116"/>
      <c r="E206" s="116"/>
      <c r="F206" s="116"/>
      <c r="G206" s="116"/>
    </row>
    <row r="207" spans="3:7" x14ac:dyDescent="0.25">
      <c r="C207" s="116"/>
      <c r="D207" s="116"/>
      <c r="E207" s="116"/>
      <c r="F207" s="116"/>
      <c r="G207" s="116"/>
    </row>
    <row r="208" spans="3:7" x14ac:dyDescent="0.25">
      <c r="C208" s="116"/>
      <c r="D208" s="116"/>
      <c r="E208" s="116"/>
      <c r="F208" s="116"/>
      <c r="G208" s="116"/>
    </row>
    <row r="209" spans="3:7" x14ac:dyDescent="0.25">
      <c r="C209" s="116"/>
      <c r="D209" s="116"/>
      <c r="E209" s="116"/>
      <c r="F209" s="116"/>
      <c r="G209" s="116"/>
    </row>
    <row r="210" spans="3:7" x14ac:dyDescent="0.25">
      <c r="C210" s="116"/>
      <c r="D210" s="116"/>
      <c r="E210" s="116"/>
      <c r="F210" s="116"/>
      <c r="G210" s="116"/>
    </row>
    <row r="211" spans="3:7" x14ac:dyDescent="0.25">
      <c r="C211" s="116"/>
      <c r="D211" s="116"/>
      <c r="E211" s="116"/>
      <c r="F211" s="116"/>
      <c r="G211" s="116"/>
    </row>
    <row r="212" spans="3:7" x14ac:dyDescent="0.25">
      <c r="C212" s="116"/>
      <c r="D212" s="116"/>
      <c r="E212" s="116"/>
      <c r="F212" s="116"/>
      <c r="G212" s="116"/>
    </row>
    <row r="213" spans="3:7" x14ac:dyDescent="0.25">
      <c r="C213" s="116"/>
      <c r="D213" s="116"/>
      <c r="E213" s="116"/>
      <c r="F213" s="116"/>
      <c r="G213" s="116"/>
    </row>
    <row r="214" spans="3:7" x14ac:dyDescent="0.25">
      <c r="C214" s="116"/>
      <c r="D214" s="116"/>
      <c r="E214" s="116"/>
      <c r="F214" s="116"/>
      <c r="G214" s="116"/>
    </row>
    <row r="215" spans="3:7" x14ac:dyDescent="0.25">
      <c r="C215" s="116"/>
      <c r="D215" s="116"/>
      <c r="E215" s="116"/>
      <c r="F215" s="116"/>
      <c r="G215" s="116"/>
    </row>
    <row r="216" spans="3:7" x14ac:dyDescent="0.25">
      <c r="C216" s="116"/>
      <c r="D216" s="116"/>
      <c r="E216" s="116"/>
      <c r="F216" s="116"/>
      <c r="G216" s="116"/>
    </row>
    <row r="217" spans="3:7" x14ac:dyDescent="0.25">
      <c r="C217" s="116"/>
      <c r="D217" s="116"/>
      <c r="E217" s="116"/>
      <c r="F217" s="116"/>
      <c r="G217" s="116"/>
    </row>
    <row r="218" spans="3:7" x14ac:dyDescent="0.25">
      <c r="C218" s="116"/>
      <c r="D218" s="116"/>
      <c r="E218" s="116"/>
      <c r="F218" s="116"/>
      <c r="G218" s="116"/>
    </row>
    <row r="219" spans="3:7" x14ac:dyDescent="0.25">
      <c r="C219" s="116"/>
      <c r="D219" s="116"/>
      <c r="E219" s="116"/>
      <c r="F219" s="116"/>
      <c r="G219" s="116"/>
    </row>
    <row r="220" spans="3:7" x14ac:dyDescent="0.25">
      <c r="C220" s="116"/>
      <c r="D220" s="116"/>
      <c r="E220" s="116"/>
      <c r="F220" s="116"/>
      <c r="G220" s="116"/>
    </row>
    <row r="221" spans="3:7" x14ac:dyDescent="0.25">
      <c r="C221" s="116"/>
      <c r="D221" s="116"/>
      <c r="E221" s="116"/>
      <c r="F221" s="116"/>
      <c r="G221" s="116"/>
    </row>
    <row r="222" spans="3:7" x14ac:dyDescent="0.25">
      <c r="C222" s="116"/>
      <c r="D222" s="116"/>
      <c r="E222" s="116"/>
      <c r="F222" s="116"/>
      <c r="G222" s="116"/>
    </row>
    <row r="223" spans="3:7" x14ac:dyDescent="0.25">
      <c r="C223" s="116"/>
      <c r="D223" s="116"/>
      <c r="E223" s="116"/>
      <c r="F223" s="116"/>
      <c r="G223" s="116"/>
    </row>
    <row r="224" spans="3:7" x14ac:dyDescent="0.25">
      <c r="C224" s="116"/>
      <c r="D224" s="116"/>
      <c r="E224" s="116"/>
      <c r="F224" s="116"/>
      <c r="G224" s="116"/>
    </row>
    <row r="225" spans="3:7" x14ac:dyDescent="0.25">
      <c r="C225" s="116"/>
      <c r="D225" s="116"/>
      <c r="E225" s="116"/>
      <c r="F225" s="116"/>
      <c r="G225" s="116"/>
    </row>
    <row r="226" spans="3:7" x14ac:dyDescent="0.25">
      <c r="C226" s="116"/>
      <c r="D226" s="116"/>
      <c r="E226" s="116"/>
      <c r="F226" s="116"/>
      <c r="G226" s="116"/>
    </row>
    <row r="227" spans="3:7" x14ac:dyDescent="0.25">
      <c r="C227" s="116"/>
      <c r="D227" s="116"/>
      <c r="E227" s="116"/>
      <c r="F227" s="116"/>
      <c r="G227" s="116"/>
    </row>
    <row r="228" spans="3:7" x14ac:dyDescent="0.25">
      <c r="C228" s="116"/>
      <c r="D228" s="116"/>
      <c r="E228" s="116"/>
      <c r="F228" s="116"/>
      <c r="G228" s="116"/>
    </row>
    <row r="229" spans="3:7" x14ac:dyDescent="0.25">
      <c r="C229" s="116"/>
      <c r="D229" s="116"/>
      <c r="E229" s="116"/>
      <c r="F229" s="116"/>
      <c r="G229" s="116"/>
    </row>
    <row r="230" spans="3:7" x14ac:dyDescent="0.25">
      <c r="C230" s="116"/>
      <c r="D230" s="116"/>
      <c r="E230" s="116"/>
      <c r="F230" s="116"/>
      <c r="G230" s="116"/>
    </row>
    <row r="231" spans="3:7" x14ac:dyDescent="0.25">
      <c r="C231" s="116"/>
      <c r="D231" s="116"/>
      <c r="E231" s="116"/>
      <c r="F231" s="116"/>
      <c r="G231" s="116"/>
    </row>
    <row r="232" spans="3:7" x14ac:dyDescent="0.25">
      <c r="C232" s="116"/>
      <c r="D232" s="116"/>
      <c r="E232" s="116"/>
      <c r="F232" s="116"/>
      <c r="G232" s="116"/>
    </row>
    <row r="233" spans="3:7" x14ac:dyDescent="0.25">
      <c r="C233" s="116"/>
      <c r="D233" s="116"/>
      <c r="E233" s="116"/>
      <c r="F233" s="116"/>
      <c r="G233" s="116"/>
    </row>
    <row r="234" spans="3:7" x14ac:dyDescent="0.25">
      <c r="C234" s="116"/>
      <c r="D234" s="116"/>
      <c r="E234" s="116"/>
      <c r="F234" s="116"/>
      <c r="G234" s="116"/>
    </row>
    <row r="235" spans="3:7" x14ac:dyDescent="0.25">
      <c r="C235" s="116"/>
      <c r="D235" s="116"/>
      <c r="E235" s="116"/>
      <c r="F235" s="116"/>
      <c r="G235" s="116"/>
    </row>
    <row r="236" spans="3:7" x14ac:dyDescent="0.25">
      <c r="C236" s="116"/>
      <c r="D236" s="116"/>
      <c r="E236" s="116"/>
      <c r="F236" s="116"/>
      <c r="G236" s="116"/>
    </row>
    <row r="237" spans="3:7" x14ac:dyDescent="0.25">
      <c r="C237" s="116"/>
      <c r="D237" s="116"/>
      <c r="E237" s="116"/>
      <c r="F237" s="116"/>
      <c r="G237" s="116"/>
    </row>
    <row r="238" spans="3:7" x14ac:dyDescent="0.25">
      <c r="C238" s="116"/>
      <c r="D238" s="116"/>
      <c r="E238" s="116"/>
      <c r="F238" s="116"/>
      <c r="G238" s="116"/>
    </row>
    <row r="239" spans="3:7" x14ac:dyDescent="0.25">
      <c r="C239" s="116"/>
      <c r="D239" s="116"/>
      <c r="E239" s="116"/>
      <c r="F239" s="116"/>
      <c r="G239" s="116"/>
    </row>
    <row r="240" spans="3:7" x14ac:dyDescent="0.25">
      <c r="C240" s="116"/>
      <c r="D240" s="116"/>
      <c r="E240" s="116"/>
      <c r="F240" s="116"/>
      <c r="G240" s="116"/>
    </row>
    <row r="241" spans="3:7" x14ac:dyDescent="0.25">
      <c r="C241" s="116"/>
      <c r="D241" s="116"/>
      <c r="E241" s="116"/>
      <c r="F241" s="116"/>
      <c r="G241" s="116"/>
    </row>
    <row r="242" spans="3:7" x14ac:dyDescent="0.25">
      <c r="C242" s="116"/>
      <c r="D242" s="116"/>
      <c r="E242" s="116"/>
      <c r="F242" s="116"/>
      <c r="G242" s="116"/>
    </row>
    <row r="243" spans="3:7" x14ac:dyDescent="0.25">
      <c r="C243" s="116"/>
      <c r="D243" s="116"/>
      <c r="E243" s="116"/>
      <c r="F243" s="116"/>
      <c r="G243" s="116"/>
    </row>
    <row r="244" spans="3:7" x14ac:dyDescent="0.25">
      <c r="C244" s="116"/>
      <c r="D244" s="116"/>
      <c r="E244" s="116"/>
      <c r="F244" s="116"/>
      <c r="G244" s="116"/>
    </row>
    <row r="245" spans="3:7" x14ac:dyDescent="0.25">
      <c r="C245" s="116"/>
      <c r="D245" s="116"/>
      <c r="E245" s="116"/>
      <c r="F245" s="116"/>
      <c r="G245" s="116"/>
    </row>
    <row r="246" spans="3:7" x14ac:dyDescent="0.25">
      <c r="C246" s="116"/>
      <c r="D246" s="116"/>
      <c r="E246" s="116"/>
      <c r="F246" s="116"/>
      <c r="G246" s="116"/>
    </row>
    <row r="247" spans="3:7" x14ac:dyDescent="0.25">
      <c r="C247" s="116"/>
      <c r="D247" s="116"/>
      <c r="E247" s="116"/>
      <c r="F247" s="116"/>
      <c r="G247" s="116"/>
    </row>
    <row r="248" spans="3:7" x14ac:dyDescent="0.25">
      <c r="C248" s="116"/>
      <c r="D248" s="116"/>
      <c r="E248" s="116"/>
      <c r="F248" s="116"/>
      <c r="G248" s="116"/>
    </row>
    <row r="249" spans="3:7" x14ac:dyDescent="0.25">
      <c r="C249" s="116"/>
      <c r="D249" s="116"/>
      <c r="E249" s="116"/>
      <c r="F249" s="116"/>
      <c r="G249" s="116"/>
    </row>
    <row r="250" spans="3:7" x14ac:dyDescent="0.25">
      <c r="C250" s="116"/>
      <c r="D250" s="116"/>
      <c r="E250" s="116"/>
      <c r="F250" s="116"/>
      <c r="G250" s="116"/>
    </row>
    <row r="251" spans="3:7" x14ac:dyDescent="0.25">
      <c r="C251" s="116"/>
      <c r="D251" s="116"/>
      <c r="E251" s="116"/>
      <c r="F251" s="116"/>
      <c r="G251" s="116"/>
    </row>
    <row r="252" spans="3:7" x14ac:dyDescent="0.25">
      <c r="C252" s="116"/>
      <c r="D252" s="116"/>
      <c r="E252" s="116"/>
      <c r="F252" s="116"/>
      <c r="G252" s="116"/>
    </row>
    <row r="253" spans="3:7" x14ac:dyDescent="0.25">
      <c r="C253" s="116"/>
      <c r="D253" s="116"/>
      <c r="E253" s="116"/>
      <c r="F253" s="116"/>
      <c r="G253" s="116"/>
    </row>
    <row r="254" spans="3:7" x14ac:dyDescent="0.25">
      <c r="C254" s="116"/>
      <c r="D254" s="116"/>
      <c r="E254" s="116"/>
      <c r="F254" s="116"/>
      <c r="G254" s="116"/>
    </row>
    <row r="255" spans="3:7" x14ac:dyDescent="0.25">
      <c r="C255" s="116"/>
      <c r="D255" s="116"/>
      <c r="E255" s="116"/>
      <c r="F255" s="116"/>
      <c r="G255" s="116"/>
    </row>
    <row r="256" spans="3:7" x14ac:dyDescent="0.25">
      <c r="C256" s="116"/>
      <c r="D256" s="116"/>
      <c r="E256" s="116"/>
      <c r="F256" s="116"/>
      <c r="G256" s="116"/>
    </row>
    <row r="257" spans="3:7" x14ac:dyDescent="0.25">
      <c r="C257" s="116"/>
      <c r="D257" s="116"/>
      <c r="E257" s="116"/>
      <c r="F257" s="116"/>
      <c r="G257" s="116"/>
    </row>
    <row r="258" spans="3:7" x14ac:dyDescent="0.25">
      <c r="C258" s="116"/>
      <c r="D258" s="116"/>
      <c r="E258" s="116"/>
      <c r="F258" s="116"/>
      <c r="G258" s="116"/>
    </row>
    <row r="259" spans="3:7" x14ac:dyDescent="0.25">
      <c r="C259" s="116"/>
      <c r="D259" s="116"/>
      <c r="E259" s="116"/>
      <c r="F259" s="116"/>
      <c r="G259" s="116"/>
    </row>
    <row r="260" spans="3:7" x14ac:dyDescent="0.25">
      <c r="C260" s="116"/>
      <c r="D260" s="116"/>
      <c r="E260" s="116"/>
      <c r="F260" s="116"/>
      <c r="G260" s="116"/>
    </row>
    <row r="261" spans="3:7" x14ac:dyDescent="0.25">
      <c r="C261" s="116"/>
      <c r="D261" s="116"/>
      <c r="E261" s="116"/>
      <c r="F261" s="116"/>
      <c r="G261" s="116"/>
    </row>
    <row r="262" spans="3:7" x14ac:dyDescent="0.25">
      <c r="C262" s="116"/>
      <c r="D262" s="116"/>
      <c r="E262" s="116"/>
      <c r="F262" s="116"/>
      <c r="G262" s="116"/>
    </row>
    <row r="263" spans="3:7" x14ac:dyDescent="0.25">
      <c r="C263" s="116"/>
      <c r="D263" s="116"/>
      <c r="E263" s="116"/>
      <c r="F263" s="116"/>
      <c r="G263" s="116"/>
    </row>
    <row r="264" spans="3:7" x14ac:dyDescent="0.25">
      <c r="C264" s="116"/>
      <c r="D264" s="116"/>
      <c r="E264" s="116"/>
      <c r="F264" s="116"/>
      <c r="G264" s="116"/>
    </row>
    <row r="265" spans="3:7" x14ac:dyDescent="0.25">
      <c r="C265" s="116"/>
      <c r="D265" s="116"/>
      <c r="E265" s="116"/>
      <c r="F265" s="116"/>
      <c r="G265" s="116"/>
    </row>
    <row r="266" spans="3:7" x14ac:dyDescent="0.25">
      <c r="C266" s="116"/>
      <c r="D266" s="116"/>
      <c r="E266" s="116"/>
      <c r="F266" s="116"/>
      <c r="G266" s="116"/>
    </row>
    <row r="267" spans="3:7" x14ac:dyDescent="0.25">
      <c r="C267" s="116"/>
      <c r="D267" s="116"/>
      <c r="E267" s="116"/>
      <c r="F267" s="116"/>
      <c r="G267" s="116"/>
    </row>
    <row r="268" spans="3:7" x14ac:dyDescent="0.25">
      <c r="C268" s="116"/>
      <c r="D268" s="116"/>
      <c r="E268" s="116"/>
      <c r="F268" s="116"/>
      <c r="G268" s="116"/>
    </row>
    <row r="269" spans="3:7" x14ac:dyDescent="0.25">
      <c r="C269" s="116"/>
      <c r="D269" s="116"/>
      <c r="E269" s="116"/>
      <c r="F269" s="116"/>
      <c r="G269" s="116"/>
    </row>
    <row r="270" spans="3:7" x14ac:dyDescent="0.25">
      <c r="C270" s="116"/>
      <c r="D270" s="116"/>
      <c r="E270" s="116"/>
      <c r="F270" s="116"/>
      <c r="G270" s="116"/>
    </row>
    <row r="271" spans="3:7" x14ac:dyDescent="0.25">
      <c r="C271" s="116"/>
      <c r="D271" s="116"/>
      <c r="E271" s="116"/>
      <c r="F271" s="116"/>
      <c r="G271" s="116"/>
    </row>
    <row r="272" spans="3:7" x14ac:dyDescent="0.25">
      <c r="C272" s="116"/>
      <c r="D272" s="116"/>
      <c r="E272" s="116"/>
      <c r="F272" s="116"/>
      <c r="G272" s="116"/>
    </row>
    <row r="273" spans="3:7" x14ac:dyDescent="0.25">
      <c r="C273" s="116"/>
      <c r="D273" s="116"/>
      <c r="E273" s="116"/>
      <c r="F273" s="116"/>
      <c r="G273" s="116"/>
    </row>
    <row r="274" spans="3:7" x14ac:dyDescent="0.25">
      <c r="C274" s="116"/>
      <c r="D274" s="116"/>
      <c r="E274" s="116"/>
      <c r="F274" s="116"/>
      <c r="G274" s="116"/>
    </row>
    <row r="275" spans="3:7" x14ac:dyDescent="0.25">
      <c r="C275" s="116"/>
      <c r="D275" s="116"/>
      <c r="E275" s="116"/>
      <c r="F275" s="116"/>
      <c r="G275" s="116"/>
    </row>
    <row r="276" spans="3:7" x14ac:dyDescent="0.25">
      <c r="C276" s="116"/>
      <c r="D276" s="116"/>
      <c r="E276" s="116"/>
      <c r="F276" s="116"/>
      <c r="G276" s="116"/>
    </row>
    <row r="277" spans="3:7" x14ac:dyDescent="0.25">
      <c r="C277" s="116"/>
      <c r="D277" s="116"/>
      <c r="E277" s="116"/>
      <c r="F277" s="116"/>
      <c r="G277" s="116"/>
    </row>
    <row r="278" spans="3:7" x14ac:dyDescent="0.25">
      <c r="C278" s="116"/>
      <c r="D278" s="116"/>
      <c r="E278" s="116"/>
      <c r="F278" s="116"/>
      <c r="G278" s="116"/>
    </row>
    <row r="279" spans="3:7" x14ac:dyDescent="0.25">
      <c r="C279" s="116"/>
      <c r="D279" s="116"/>
      <c r="E279" s="116"/>
      <c r="F279" s="116"/>
      <c r="G279" s="116"/>
    </row>
    <row r="280" spans="3:7" x14ac:dyDescent="0.25">
      <c r="C280" s="116"/>
      <c r="D280" s="116"/>
      <c r="E280" s="116"/>
      <c r="F280" s="116"/>
      <c r="G280" s="116"/>
    </row>
    <row r="281" spans="3:7" x14ac:dyDescent="0.25">
      <c r="C281" s="116"/>
      <c r="D281" s="116"/>
      <c r="E281" s="116"/>
      <c r="F281" s="116"/>
      <c r="G281" s="116"/>
    </row>
    <row r="282" spans="3:7" x14ac:dyDescent="0.25">
      <c r="C282" s="116"/>
      <c r="D282" s="116"/>
      <c r="E282" s="116"/>
      <c r="F282" s="116"/>
      <c r="G282" s="116"/>
    </row>
    <row r="283" spans="3:7" x14ac:dyDescent="0.25">
      <c r="C283" s="116"/>
      <c r="D283" s="116"/>
      <c r="E283" s="116"/>
      <c r="F283" s="116"/>
      <c r="G283" s="116"/>
    </row>
    <row r="284" spans="3:7" x14ac:dyDescent="0.25">
      <c r="C284" s="116"/>
      <c r="D284" s="116"/>
      <c r="E284" s="116"/>
      <c r="F284" s="116"/>
      <c r="G284" s="116"/>
    </row>
    <row r="285" spans="3:7" x14ac:dyDescent="0.25">
      <c r="C285" s="116"/>
      <c r="D285" s="116"/>
      <c r="E285" s="116"/>
      <c r="F285" s="116"/>
      <c r="G285" s="116"/>
    </row>
    <row r="286" spans="3:7" x14ac:dyDescent="0.25">
      <c r="C286" s="116"/>
      <c r="D286" s="116"/>
      <c r="E286" s="116"/>
      <c r="F286" s="116"/>
      <c r="G286" s="116"/>
    </row>
    <row r="287" spans="3:7" x14ac:dyDescent="0.25">
      <c r="C287" s="116"/>
      <c r="D287" s="116"/>
      <c r="E287" s="116"/>
      <c r="F287" s="116"/>
      <c r="G287" s="116"/>
    </row>
    <row r="288" spans="3:7" x14ac:dyDescent="0.25">
      <c r="C288" s="116"/>
      <c r="D288" s="116"/>
      <c r="E288" s="116"/>
      <c r="F288" s="116"/>
      <c r="G288" s="116"/>
    </row>
    <row r="289" spans="3:7" x14ac:dyDescent="0.25">
      <c r="C289" s="116"/>
      <c r="D289" s="116"/>
      <c r="E289" s="116"/>
      <c r="F289" s="116"/>
      <c r="G289" s="116"/>
    </row>
    <row r="290" spans="3:7" x14ac:dyDescent="0.25">
      <c r="C290" s="116"/>
      <c r="D290" s="116"/>
      <c r="E290" s="116"/>
      <c r="F290" s="116"/>
      <c r="G290" s="116"/>
    </row>
    <row r="291" spans="3:7" x14ac:dyDescent="0.25">
      <c r="C291" s="116"/>
      <c r="D291" s="116"/>
      <c r="E291" s="116"/>
      <c r="F291" s="116"/>
      <c r="G291" s="116"/>
    </row>
    <row r="292" spans="3:7" x14ac:dyDescent="0.25">
      <c r="C292" s="116"/>
      <c r="D292" s="116"/>
      <c r="E292" s="116"/>
      <c r="F292" s="116"/>
      <c r="G292" s="116"/>
    </row>
    <row r="293" spans="3:7" x14ac:dyDescent="0.25">
      <c r="C293" s="116"/>
      <c r="D293" s="116"/>
      <c r="E293" s="116"/>
      <c r="F293" s="116"/>
      <c r="G293" s="116"/>
    </row>
    <row r="294" spans="3:7" x14ac:dyDescent="0.25">
      <c r="C294" s="116"/>
      <c r="D294" s="116"/>
      <c r="E294" s="116"/>
      <c r="F294" s="116"/>
      <c r="G294" s="116"/>
    </row>
    <row r="295" spans="3:7" x14ac:dyDescent="0.25">
      <c r="C295" s="116"/>
      <c r="D295" s="116"/>
      <c r="E295" s="116"/>
      <c r="F295" s="116"/>
      <c r="G295" s="116"/>
    </row>
    <row r="296" spans="3:7" x14ac:dyDescent="0.25">
      <c r="C296" s="116"/>
      <c r="D296" s="116"/>
      <c r="E296" s="116"/>
      <c r="F296" s="116"/>
      <c r="G296" s="116"/>
    </row>
    <row r="297" spans="3:7" x14ac:dyDescent="0.25">
      <c r="C297" s="116"/>
      <c r="D297" s="116"/>
      <c r="E297" s="116"/>
      <c r="F297" s="116"/>
      <c r="G297" s="116"/>
    </row>
    <row r="298" spans="3:7" x14ac:dyDescent="0.25">
      <c r="C298" s="116"/>
      <c r="D298" s="116"/>
      <c r="E298" s="116"/>
      <c r="F298" s="116"/>
      <c r="G298" s="116"/>
    </row>
    <row r="299" spans="3:7" x14ac:dyDescent="0.25">
      <c r="C299" s="116"/>
      <c r="D299" s="116"/>
      <c r="E299" s="116"/>
      <c r="F299" s="116"/>
      <c r="G299" s="116"/>
    </row>
    <row r="300" spans="3:7" x14ac:dyDescent="0.25">
      <c r="C300" s="116"/>
      <c r="D300" s="116"/>
      <c r="E300" s="116"/>
      <c r="F300" s="116"/>
      <c r="G300" s="116"/>
    </row>
    <row r="301" spans="3:7" x14ac:dyDescent="0.25">
      <c r="C301" s="116"/>
      <c r="D301" s="116"/>
      <c r="E301" s="116"/>
      <c r="F301" s="116"/>
      <c r="G301" s="116"/>
    </row>
    <row r="302" spans="3:7" x14ac:dyDescent="0.25">
      <c r="C302" s="116"/>
      <c r="D302" s="116"/>
      <c r="E302" s="116"/>
      <c r="F302" s="116"/>
      <c r="G302" s="116"/>
    </row>
    <row r="303" spans="3:7" x14ac:dyDescent="0.25">
      <c r="C303" s="116"/>
      <c r="D303" s="116"/>
      <c r="E303" s="116"/>
      <c r="F303" s="116"/>
      <c r="G303" s="116"/>
    </row>
    <row r="304" spans="3:7" x14ac:dyDescent="0.25">
      <c r="C304" s="116"/>
      <c r="D304" s="116"/>
      <c r="E304" s="116"/>
      <c r="F304" s="116"/>
      <c r="G304" s="116"/>
    </row>
    <row r="305" spans="3:7" x14ac:dyDescent="0.25">
      <c r="C305" s="116"/>
      <c r="D305" s="116"/>
      <c r="E305" s="116"/>
      <c r="F305" s="116"/>
      <c r="G305" s="116"/>
    </row>
    <row r="306" spans="3:7" x14ac:dyDescent="0.25">
      <c r="C306" s="116"/>
      <c r="D306" s="116"/>
      <c r="E306" s="116"/>
      <c r="F306" s="116"/>
      <c r="G306" s="116"/>
    </row>
    <row r="307" spans="3:7" x14ac:dyDescent="0.25">
      <c r="C307" s="116"/>
      <c r="D307" s="116"/>
      <c r="E307" s="116"/>
      <c r="F307" s="116"/>
      <c r="G307" s="116"/>
    </row>
    <row r="308" spans="3:7" x14ac:dyDescent="0.25">
      <c r="C308" s="116"/>
      <c r="D308" s="116"/>
      <c r="E308" s="116"/>
      <c r="F308" s="116"/>
      <c r="G308" s="116"/>
    </row>
    <row r="309" spans="3:7" x14ac:dyDescent="0.25">
      <c r="C309" s="116"/>
      <c r="D309" s="116"/>
      <c r="E309" s="116"/>
      <c r="F309" s="116"/>
      <c r="G309" s="116"/>
    </row>
    <row r="310" spans="3:7" x14ac:dyDescent="0.25">
      <c r="C310" s="116"/>
      <c r="D310" s="116"/>
      <c r="E310" s="116"/>
      <c r="F310" s="116"/>
      <c r="G310" s="116"/>
    </row>
    <row r="311" spans="3:7" x14ac:dyDescent="0.25">
      <c r="C311" s="116"/>
      <c r="D311" s="116"/>
      <c r="E311" s="116"/>
      <c r="F311" s="116"/>
      <c r="G311" s="116"/>
    </row>
    <row r="312" spans="3:7" x14ac:dyDescent="0.25">
      <c r="C312" s="116"/>
      <c r="D312" s="116"/>
      <c r="E312" s="116"/>
      <c r="F312" s="116"/>
      <c r="G312" s="116"/>
    </row>
    <row r="313" spans="3:7" x14ac:dyDescent="0.25">
      <c r="C313" s="116"/>
      <c r="D313" s="116"/>
      <c r="E313" s="116"/>
      <c r="F313" s="116"/>
      <c r="G313" s="116"/>
    </row>
    <row r="314" spans="3:7" x14ac:dyDescent="0.25">
      <c r="C314" s="116"/>
      <c r="D314" s="116"/>
      <c r="E314" s="116"/>
      <c r="F314" s="116"/>
      <c r="G314" s="116"/>
    </row>
    <row r="315" spans="3:7" x14ac:dyDescent="0.25">
      <c r="C315" s="116"/>
      <c r="D315" s="116"/>
      <c r="E315" s="116"/>
      <c r="F315" s="116"/>
      <c r="G315" s="116"/>
    </row>
    <row r="316" spans="3:7" x14ac:dyDescent="0.25">
      <c r="C316" s="116"/>
      <c r="D316" s="116"/>
      <c r="E316" s="116"/>
      <c r="F316" s="116"/>
      <c r="G316" s="116"/>
    </row>
    <row r="317" spans="3:7" x14ac:dyDescent="0.25">
      <c r="C317" s="116"/>
      <c r="D317" s="116"/>
      <c r="E317" s="116"/>
      <c r="F317" s="116"/>
      <c r="G317" s="116"/>
    </row>
    <row r="318" spans="3:7" x14ac:dyDescent="0.25">
      <c r="C318" s="116"/>
      <c r="D318" s="116"/>
      <c r="E318" s="116"/>
      <c r="F318" s="116"/>
      <c r="G318" s="116"/>
    </row>
    <row r="319" spans="3:7" x14ac:dyDescent="0.25">
      <c r="C319" s="116"/>
      <c r="D319" s="116"/>
      <c r="E319" s="116"/>
      <c r="F319" s="116"/>
      <c r="G319" s="116"/>
    </row>
    <row r="320" spans="3:7" x14ac:dyDescent="0.25">
      <c r="C320" s="116"/>
      <c r="D320" s="116"/>
      <c r="E320" s="116"/>
      <c r="F320" s="116"/>
      <c r="G320" s="116"/>
    </row>
    <row r="321" spans="3:7" x14ac:dyDescent="0.25">
      <c r="C321" s="116"/>
      <c r="D321" s="116"/>
      <c r="E321" s="116"/>
      <c r="F321" s="116"/>
      <c r="G321" s="116"/>
    </row>
    <row r="322" spans="3:7" x14ac:dyDescent="0.25">
      <c r="C322" s="116"/>
      <c r="D322" s="116"/>
      <c r="E322" s="116"/>
      <c r="F322" s="116"/>
      <c r="G322" s="116"/>
    </row>
    <row r="323" spans="3:7" x14ac:dyDescent="0.25">
      <c r="C323" s="116"/>
      <c r="D323" s="116"/>
      <c r="E323" s="116"/>
      <c r="F323" s="116"/>
      <c r="G323" s="116"/>
    </row>
    <row r="324" spans="3:7" x14ac:dyDescent="0.25">
      <c r="C324" s="116"/>
      <c r="D324" s="116"/>
      <c r="E324" s="116"/>
      <c r="F324" s="116"/>
      <c r="G324" s="116"/>
    </row>
    <row r="325" spans="3:7" x14ac:dyDescent="0.25">
      <c r="C325" s="116"/>
      <c r="D325" s="116"/>
      <c r="E325" s="116"/>
      <c r="F325" s="116"/>
      <c r="G325" s="116"/>
    </row>
    <row r="326" spans="3:7" x14ac:dyDescent="0.25">
      <c r="C326" s="116"/>
      <c r="D326" s="116"/>
      <c r="E326" s="116"/>
      <c r="F326" s="116"/>
      <c r="G326" s="116"/>
    </row>
    <row r="327" spans="3:7" x14ac:dyDescent="0.25">
      <c r="C327" s="116"/>
      <c r="D327" s="116"/>
      <c r="E327" s="116"/>
      <c r="F327" s="116"/>
      <c r="G327" s="116"/>
    </row>
    <row r="328" spans="3:7" x14ac:dyDescent="0.25">
      <c r="C328" s="116"/>
      <c r="D328" s="116"/>
      <c r="E328" s="116"/>
      <c r="F328" s="116"/>
      <c r="G328" s="116"/>
    </row>
    <row r="329" spans="3:7" x14ac:dyDescent="0.25">
      <c r="C329" s="116"/>
      <c r="D329" s="116"/>
      <c r="E329" s="116"/>
      <c r="F329" s="116"/>
      <c r="G329" s="116"/>
    </row>
    <row r="330" spans="3:7" x14ac:dyDescent="0.25">
      <c r="C330" s="116"/>
      <c r="D330" s="116"/>
      <c r="E330" s="116"/>
      <c r="F330" s="116"/>
      <c r="G330" s="116"/>
    </row>
    <row r="331" spans="3:7" x14ac:dyDescent="0.25">
      <c r="C331" s="116"/>
      <c r="D331" s="116"/>
      <c r="E331" s="116"/>
      <c r="F331" s="116"/>
      <c r="G331" s="116"/>
    </row>
    <row r="332" spans="3:7" x14ac:dyDescent="0.25">
      <c r="C332" s="116"/>
      <c r="D332" s="116"/>
      <c r="E332" s="116"/>
      <c r="F332" s="116"/>
      <c r="G332" s="116"/>
    </row>
    <row r="333" spans="3:7" x14ac:dyDescent="0.25">
      <c r="C333" s="116"/>
      <c r="D333" s="116"/>
      <c r="E333" s="116"/>
      <c r="F333" s="116"/>
      <c r="G333" s="116"/>
    </row>
    <row r="334" spans="3:7" x14ac:dyDescent="0.25">
      <c r="C334" s="116"/>
      <c r="D334" s="116"/>
      <c r="E334" s="116"/>
      <c r="F334" s="116"/>
      <c r="G334" s="116"/>
    </row>
    <row r="335" spans="3:7" x14ac:dyDescent="0.25">
      <c r="C335" s="116"/>
      <c r="D335" s="116"/>
      <c r="E335" s="116"/>
      <c r="F335" s="116"/>
      <c r="G335" s="116"/>
    </row>
    <row r="336" spans="3:7" x14ac:dyDescent="0.25">
      <c r="C336" s="116"/>
      <c r="D336" s="116"/>
      <c r="E336" s="116"/>
      <c r="F336" s="116"/>
      <c r="G336" s="116"/>
    </row>
    <row r="337" spans="3:7" x14ac:dyDescent="0.25">
      <c r="C337" s="116"/>
      <c r="D337" s="116"/>
      <c r="E337" s="116"/>
      <c r="F337" s="116"/>
      <c r="G337" s="116"/>
    </row>
    <row r="338" spans="3:7" x14ac:dyDescent="0.25">
      <c r="C338" s="116"/>
      <c r="D338" s="116"/>
      <c r="E338" s="116"/>
      <c r="F338" s="116"/>
      <c r="G338" s="116"/>
    </row>
    <row r="339" spans="3:7" x14ac:dyDescent="0.25">
      <c r="C339" s="116"/>
      <c r="D339" s="116"/>
      <c r="E339" s="116"/>
      <c r="F339" s="116"/>
      <c r="G339" s="116"/>
    </row>
    <row r="340" spans="3:7" x14ac:dyDescent="0.25">
      <c r="C340" s="116"/>
      <c r="D340" s="116"/>
      <c r="E340" s="116"/>
      <c r="F340" s="116"/>
      <c r="G340" s="116"/>
    </row>
    <row r="341" spans="3:7" x14ac:dyDescent="0.25">
      <c r="C341" s="116"/>
      <c r="D341" s="116"/>
      <c r="E341" s="116"/>
      <c r="F341" s="116"/>
      <c r="G341" s="116"/>
    </row>
    <row r="342" spans="3:7" x14ac:dyDescent="0.25">
      <c r="C342" s="116"/>
      <c r="D342" s="116"/>
      <c r="E342" s="116"/>
      <c r="F342" s="116"/>
      <c r="G342" s="116"/>
    </row>
    <row r="343" spans="3:7" x14ac:dyDescent="0.25">
      <c r="C343" s="116"/>
      <c r="D343" s="116"/>
      <c r="E343" s="116"/>
      <c r="F343" s="116"/>
      <c r="G343" s="116"/>
    </row>
    <row r="344" spans="3:7" x14ac:dyDescent="0.25">
      <c r="C344" s="116"/>
      <c r="D344" s="116"/>
      <c r="E344" s="116"/>
      <c r="F344" s="116"/>
      <c r="G344" s="116"/>
    </row>
    <row r="345" spans="3:7" x14ac:dyDescent="0.25">
      <c r="C345" s="116"/>
      <c r="D345" s="116"/>
      <c r="E345" s="116"/>
      <c r="F345" s="116"/>
      <c r="G345" s="116"/>
    </row>
    <row r="346" spans="3:7" x14ac:dyDescent="0.25">
      <c r="C346" s="116"/>
      <c r="D346" s="116"/>
      <c r="E346" s="116"/>
      <c r="F346" s="116"/>
      <c r="G346" s="116"/>
    </row>
    <row r="347" spans="3:7" x14ac:dyDescent="0.25">
      <c r="C347" s="116"/>
      <c r="D347" s="116"/>
      <c r="E347" s="116"/>
      <c r="F347" s="116"/>
      <c r="G347" s="116"/>
    </row>
    <row r="348" spans="3:7" x14ac:dyDescent="0.25">
      <c r="C348" s="116"/>
      <c r="D348" s="116"/>
      <c r="E348" s="116"/>
      <c r="F348" s="116"/>
      <c r="G348" s="116"/>
    </row>
    <row r="349" spans="3:7" x14ac:dyDescent="0.25">
      <c r="C349" s="116"/>
      <c r="D349" s="116"/>
      <c r="E349" s="116"/>
      <c r="F349" s="116"/>
      <c r="G349" s="116"/>
    </row>
    <row r="350" spans="3:7" x14ac:dyDescent="0.25">
      <c r="C350" s="116"/>
      <c r="D350" s="116"/>
      <c r="E350" s="116"/>
      <c r="F350" s="116"/>
      <c r="G350" s="116"/>
    </row>
    <row r="351" spans="3:7" x14ac:dyDescent="0.25">
      <c r="C351" s="116"/>
      <c r="D351" s="116"/>
      <c r="E351" s="116"/>
      <c r="F351" s="116"/>
      <c r="G351" s="116"/>
    </row>
    <row r="352" spans="3:7" x14ac:dyDescent="0.25">
      <c r="C352" s="116"/>
      <c r="D352" s="116"/>
      <c r="E352" s="116"/>
      <c r="F352" s="116"/>
      <c r="G352" s="116"/>
    </row>
    <row r="353" spans="3:7" x14ac:dyDescent="0.25">
      <c r="C353" s="116"/>
      <c r="D353" s="116"/>
      <c r="E353" s="116"/>
      <c r="F353" s="116"/>
      <c r="G353" s="116"/>
    </row>
    <row r="354" spans="3:7" x14ac:dyDescent="0.25">
      <c r="C354" s="116"/>
      <c r="D354" s="116"/>
      <c r="E354" s="116"/>
      <c r="F354" s="116"/>
      <c r="G354" s="116"/>
    </row>
    <row r="355" spans="3:7" x14ac:dyDescent="0.25">
      <c r="C355" s="116"/>
      <c r="D355" s="116"/>
      <c r="E355" s="116"/>
      <c r="F355" s="116"/>
      <c r="G355" s="116"/>
    </row>
    <row r="356" spans="3:7" x14ac:dyDescent="0.25">
      <c r="C356" s="116"/>
      <c r="D356" s="116"/>
      <c r="E356" s="116"/>
      <c r="F356" s="116"/>
      <c r="G356" s="11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CD7DD-DDCE-42DD-B01D-4DE54CB009AF}">
  <sheetPr codeName="Sheet10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85"/>
      <c r="B1" s="186" t="s">
        <v>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</row>
    <row r="2" spans="1:31" x14ac:dyDescent="0.25">
      <c r="A2" s="185"/>
      <c r="B2" s="185"/>
      <c r="C2" s="185" t="s">
        <v>142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</row>
    <row r="3" spans="1:31" x14ac:dyDescent="0.25">
      <c r="A3" s="185"/>
      <c r="B3" s="185"/>
      <c r="C3" s="185"/>
      <c r="D3" s="113" t="s">
        <v>115</v>
      </c>
      <c r="E3" s="114" t="s">
        <v>116</v>
      </c>
      <c r="F3" s="114" t="s">
        <v>117</v>
      </c>
      <c r="G3" s="114" t="s">
        <v>118</v>
      </c>
      <c r="H3" s="114" t="s">
        <v>119</v>
      </c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</row>
    <row r="4" spans="1:31" x14ac:dyDescent="0.25">
      <c r="A4" s="185"/>
      <c r="B4" s="185"/>
      <c r="C4" s="185"/>
      <c r="D4" s="113">
        <f>VLOOKUP($B$1,'ICF SLR Lookup'!$A$5:$F$7,2,FALSE)</f>
        <v>5.0204760649369504E-2</v>
      </c>
      <c r="E4" s="113">
        <f>VLOOKUP($B$1,'ICF SLR Lookup'!$A$5:$F$7,3,FALSE)</f>
        <v>0</v>
      </c>
      <c r="F4" s="113">
        <f>VLOOKUP($B$1,'ICF SLR Lookup'!$A$5:$F$7,4,FALSE)</f>
        <v>0</v>
      </c>
      <c r="G4" s="113">
        <f>VLOOKUP($B$1,'ICF SLR Lookup'!$A$5:$F$7,5,FALSE)</f>
        <v>0.20014414173847508</v>
      </c>
      <c r="H4" s="113">
        <f>VLOOKUP($B$1,'ICF SLR Lookup'!$A$5:$F$7,6,FALSE)</f>
        <v>0.23477832540634516</v>
      </c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</row>
    <row r="5" spans="1:31" x14ac:dyDescent="0.2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</row>
    <row r="6" spans="1:31" x14ac:dyDescent="0.25">
      <c r="A6" s="185"/>
      <c r="B6" s="187"/>
      <c r="C6" s="188" t="s">
        <v>143</v>
      </c>
      <c r="D6" s="188" t="s">
        <v>144</v>
      </c>
      <c r="E6" s="188" t="s">
        <v>116</v>
      </c>
      <c r="F6" s="188" t="s">
        <v>117</v>
      </c>
      <c r="G6" s="188" t="s">
        <v>118</v>
      </c>
      <c r="H6" s="188" t="s">
        <v>119</v>
      </c>
      <c r="I6" s="185"/>
      <c r="J6" s="189" t="s">
        <v>145</v>
      </c>
      <c r="K6" s="190" t="s">
        <v>146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</row>
    <row r="7" spans="1:31" x14ac:dyDescent="0.25">
      <c r="A7" s="185"/>
      <c r="B7" s="185">
        <v>1950</v>
      </c>
      <c r="C7" s="191">
        <v>-0.5</v>
      </c>
      <c r="D7" s="192"/>
      <c r="E7" s="192"/>
      <c r="F7" s="192"/>
      <c r="G7" s="192"/>
      <c r="H7" s="192"/>
      <c r="I7" s="191"/>
      <c r="J7" s="191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</row>
    <row r="8" spans="1:31" x14ac:dyDescent="0.25">
      <c r="A8" s="185"/>
      <c r="B8" s="185">
        <v>1955</v>
      </c>
      <c r="C8" s="191">
        <v>-0.5</v>
      </c>
      <c r="D8" s="192"/>
      <c r="E8" s="192"/>
      <c r="F8" s="192"/>
      <c r="G8" s="192"/>
      <c r="H8" s="192"/>
      <c r="I8" s="191"/>
      <c r="J8" s="191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</row>
    <row r="9" spans="1:31" x14ac:dyDescent="0.25">
      <c r="A9" s="185"/>
      <c r="B9" s="185">
        <v>1960</v>
      </c>
      <c r="C9" s="191">
        <v>-0.7</v>
      </c>
      <c r="D9" s="192"/>
      <c r="E9" s="192"/>
      <c r="F9" s="192"/>
      <c r="G9" s="192"/>
      <c r="H9" s="192"/>
      <c r="I9" s="191"/>
      <c r="J9" s="191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</row>
    <row r="10" spans="1:31" x14ac:dyDescent="0.25">
      <c r="A10" s="185"/>
      <c r="B10" s="185">
        <v>1965</v>
      </c>
      <c r="C10" s="191">
        <v>-0.5</v>
      </c>
      <c r="D10" s="192"/>
      <c r="E10" s="192"/>
      <c r="F10" s="192"/>
      <c r="G10" s="192"/>
      <c r="H10" s="192"/>
      <c r="I10" s="191"/>
      <c r="J10" s="191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</row>
    <row r="11" spans="1:31" x14ac:dyDescent="0.25">
      <c r="A11" s="185"/>
      <c r="B11" s="185">
        <v>1970</v>
      </c>
      <c r="C11" s="191">
        <v>-0.5</v>
      </c>
      <c r="D11" s="192"/>
      <c r="E11" s="192"/>
      <c r="F11" s="192"/>
      <c r="G11" s="192"/>
      <c r="H11" s="192"/>
      <c r="I11" s="191"/>
      <c r="J11" s="191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</row>
    <row r="12" spans="1:31" x14ac:dyDescent="0.25">
      <c r="A12" s="185"/>
      <c r="B12" s="185">
        <v>1975</v>
      </c>
      <c r="C12" s="191">
        <v>-0.5</v>
      </c>
      <c r="D12" s="192"/>
      <c r="E12" s="192"/>
      <c r="F12" s="192"/>
      <c r="G12" s="192"/>
      <c r="H12" s="192"/>
      <c r="I12" s="191"/>
      <c r="J12" s="191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</row>
    <row r="13" spans="1:31" x14ac:dyDescent="0.25">
      <c r="A13" s="185"/>
      <c r="B13" s="185">
        <v>1980</v>
      </c>
      <c r="C13" s="191">
        <v>-0.5</v>
      </c>
      <c r="D13" s="191"/>
      <c r="E13" s="191"/>
      <c r="F13" s="191"/>
      <c r="G13" s="191"/>
      <c r="H13" s="191"/>
      <c r="I13" s="191"/>
      <c r="J13" s="191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</row>
    <row r="14" spans="1:31" x14ac:dyDescent="0.25">
      <c r="A14" s="185"/>
      <c r="B14" s="185">
        <v>1985</v>
      </c>
      <c r="C14" s="191">
        <v>-0.2</v>
      </c>
      <c r="D14" s="192"/>
      <c r="E14" s="191"/>
      <c r="F14" s="191"/>
      <c r="G14" s="191"/>
      <c r="H14" s="191"/>
      <c r="I14" s="191"/>
      <c r="J14" s="191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</row>
    <row r="15" spans="1:31" x14ac:dyDescent="0.25">
      <c r="A15" s="185"/>
      <c r="B15" s="185">
        <v>1990</v>
      </c>
      <c r="C15" s="191">
        <f>HLOOKUP(B15,'CO2 and Temp Alt 0 Alt 1'!$J$1:$DP$7,7,FALSE)</f>
        <v>0.63959318099999996</v>
      </c>
      <c r="D15" s="191"/>
      <c r="E15" s="191">
        <f>AVERAGE(C9:C14)</f>
        <v>-0.48333333333333339</v>
      </c>
      <c r="F15" s="191">
        <f>E15*E15</f>
        <v>0.23361111111111116</v>
      </c>
      <c r="G15" s="191">
        <f>AVERAGE($C$7:C15)</f>
        <v>-0.36226742433333337</v>
      </c>
      <c r="H15" s="191">
        <f>G15*G15</f>
        <v>0.13123768673310743</v>
      </c>
      <c r="I15" s="191"/>
      <c r="J15" s="191">
        <f>(SUMPRODUCT(E15:H15,$E$4:$H$4)+$D$4)*100</f>
        <v>0.85108222477680151</v>
      </c>
      <c r="K15" s="193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</row>
    <row r="16" spans="1:31" x14ac:dyDescent="0.25">
      <c r="A16" s="185"/>
      <c r="B16" s="185">
        <v>1995</v>
      </c>
      <c r="C16" s="191">
        <f>HLOOKUP(B16,'CO2 and Temp Alt 0 Alt 1'!$J$1:$DP$7,7,FALSE)</f>
        <v>0.54236465199999995</v>
      </c>
      <c r="D16" s="191"/>
      <c r="E16" s="191">
        <f>AVERAGE(C10:C15)</f>
        <v>-0.26006780316666672</v>
      </c>
      <c r="F16" s="191">
        <f>E16*E16</f>
        <v>6.7635262243936109E-2</v>
      </c>
      <c r="G16" s="191">
        <f>AVERAGE($C$7:C16)</f>
        <v>-0.27180421670000005</v>
      </c>
      <c r="H16" s="191">
        <f>G16*G16</f>
        <v>7.3877532215900585E-2</v>
      </c>
      <c r="I16" s="191"/>
      <c r="J16" s="191">
        <f t="shared" ref="J16:J36" si="0">(SUMPRODUCT(E16:H16,$E$4:$H$4)+$D$4)*100</f>
        <v>1.3149582275851959</v>
      </c>
      <c r="K16" s="193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</row>
    <row r="17" spans="1:31" x14ac:dyDescent="0.25">
      <c r="A17" s="185"/>
      <c r="B17" s="185">
        <v>2000</v>
      </c>
      <c r="C17" s="191">
        <f>HLOOKUP(B17,'CO2 and Temp Alt 0 Alt 1'!$J$1:$DP$7,7,FALSE)</f>
        <v>0.77213053399999998</v>
      </c>
      <c r="D17" s="191"/>
      <c r="E17" s="191">
        <f>AVERAGE(C11:C16)</f>
        <v>-8.6340361166666671E-2</v>
      </c>
      <c r="F17" s="191">
        <f>E17*E17</f>
        <v>7.4546579663904424E-3</v>
      </c>
      <c r="G17" s="191">
        <f>AVERAGE($C$7:C17)</f>
        <v>-0.1769010575454546</v>
      </c>
      <c r="H17" s="191">
        <f>G17*G17</f>
        <v>3.1293984160700242E-2</v>
      </c>
      <c r="I17" s="191"/>
      <c r="J17" s="191">
        <f t="shared" si="0"/>
        <v>2.2146199510847793</v>
      </c>
      <c r="K17" s="193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x14ac:dyDescent="0.25">
      <c r="A18" s="185"/>
      <c r="B18" s="185">
        <v>2005</v>
      </c>
      <c r="C18" s="191">
        <f>HLOOKUP(B18,'CO2 and Temp Alt 0 Alt 1'!$J$1:$DP$7,7,FALSE)</f>
        <v>0.86815092599999999</v>
      </c>
      <c r="D18" s="191"/>
      <c r="E18" s="191">
        <f>AVERAGE(C12:C17)</f>
        <v>0.12568139449999999</v>
      </c>
      <c r="F18" s="191">
        <f>E18*E18</f>
        <v>1.5795812923464627E-2</v>
      </c>
      <c r="G18" s="191">
        <f>AVERAGE($C$7:C18)</f>
        <v>-8.9813392250000054E-2</v>
      </c>
      <c r="H18" s="191">
        <f>G18*G18</f>
        <v>8.0664454274523706E-3</v>
      </c>
      <c r="I18" s="191"/>
      <c r="J18" s="191">
        <f t="shared" si="0"/>
        <v>3.4122962890311164</v>
      </c>
      <c r="K18" s="193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</row>
    <row r="19" spans="1:31" x14ac:dyDescent="0.25">
      <c r="A19" s="185"/>
      <c r="B19" s="185">
        <v>2010</v>
      </c>
      <c r="C19" s="191">
        <f>HLOOKUP(B19,'CO2 and Temp Alt 0 Alt 1'!$J$1:$DP$7,7,FALSE)</f>
        <v>0.97556141699999999</v>
      </c>
      <c r="D19" s="191"/>
      <c r="E19" s="191">
        <f>AVERAGE(C13:C18)</f>
        <v>0.3537065488333333</v>
      </c>
      <c r="F19" s="191">
        <f>E19*E19</f>
        <v>0.1251083226875872</v>
      </c>
      <c r="G19" s="191">
        <f>AVERAGE($C$7:C19)</f>
        <v>-7.8614838461538925E-3</v>
      </c>
      <c r="H19" s="191">
        <f>G19*G19</f>
        <v>6.1802928263338593E-5</v>
      </c>
      <c r="I19" s="191"/>
      <c r="J19" s="191">
        <f t="shared" si="0"/>
        <v>4.8645840700193022</v>
      </c>
      <c r="K19" s="193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</row>
    <row r="20" spans="1:31" x14ac:dyDescent="0.25">
      <c r="A20" s="185"/>
      <c r="B20" s="185">
        <v>2015</v>
      </c>
      <c r="C20" s="191">
        <f>HLOOKUP(B20,'CO2 and Temp Alt 0 Alt 1'!$J$1:$DP$7,7,FALSE)</f>
        <v>1.1153566130000001</v>
      </c>
      <c r="D20" s="191"/>
      <c r="E20" s="191">
        <f t="shared" ref="E20:E36" si="1">AVERAGE(C14:C19)</f>
        <v>0.59963345166666659</v>
      </c>
      <c r="F20" s="191">
        <f t="shared" ref="F20:F36" si="2">E20*E20</f>
        <v>0.35956027635768056</v>
      </c>
      <c r="G20" s="191">
        <f>AVERAGE($C$7:C20)</f>
        <v>7.2368380214285682E-2</v>
      </c>
      <c r="H20" s="191">
        <f t="shared" ref="H20:H36" si="3">G20*G20</f>
        <v>5.2371824548394152E-3</v>
      </c>
      <c r="I20" s="191"/>
      <c r="J20" s="191">
        <f t="shared" si="0"/>
        <v>6.5918444922956034</v>
      </c>
      <c r="K20" s="193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</row>
    <row r="21" spans="1:31" x14ac:dyDescent="0.25">
      <c r="A21" s="185"/>
      <c r="B21" s="185">
        <v>2020</v>
      </c>
      <c r="C21" s="191">
        <f>HLOOKUP(B21,'CO2 and Temp Alt 0 Alt 1'!$J$1:$DP$7,7,FALSE)</f>
        <v>1.2183734749999999</v>
      </c>
      <c r="D21" s="191"/>
      <c r="E21" s="191">
        <f t="shared" si="1"/>
        <v>0.81885955383333331</v>
      </c>
      <c r="F21" s="191">
        <f t="shared" si="2"/>
        <v>0.67053096890412567</v>
      </c>
      <c r="G21" s="191">
        <f>AVERAGE($C$7:C21)</f>
        <v>0.14876871986666665</v>
      </c>
      <c r="H21" s="191">
        <f t="shared" si="3"/>
        <v>2.2132132010766737E-2</v>
      </c>
      <c r="I21" s="191"/>
      <c r="J21" s="191">
        <f t="shared" si="0"/>
        <v>8.5176093295775104</v>
      </c>
      <c r="K21" s="193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</row>
    <row r="22" spans="1:31" x14ac:dyDescent="0.25">
      <c r="A22" s="185"/>
      <c r="B22" s="185">
        <v>2025</v>
      </c>
      <c r="C22" s="191">
        <f>HLOOKUP(B22,'CO2 and Temp Alt 0 Alt 1'!$J$1:$DP$7,7,FALSE)</f>
        <v>1.410985436</v>
      </c>
      <c r="D22" s="191"/>
      <c r="E22" s="191">
        <f t="shared" si="1"/>
        <v>0.9153229361666666</v>
      </c>
      <c r="F22" s="191">
        <f t="shared" si="2"/>
        <v>0.83781607747276765</v>
      </c>
      <c r="G22" s="191">
        <f>AVERAGE($C$7:C22)</f>
        <v>0.22765726462499997</v>
      </c>
      <c r="H22" s="191">
        <f t="shared" si="3"/>
        <v>5.1827830136537259E-2</v>
      </c>
      <c r="I22" s="191"/>
      <c r="J22" s="191">
        <f t="shared" si="0"/>
        <v>10.793707965716976</v>
      </c>
      <c r="K22" s="193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</row>
    <row r="23" spans="1:31" x14ac:dyDescent="0.25">
      <c r="A23" s="185"/>
      <c r="B23" s="185">
        <v>2030</v>
      </c>
      <c r="C23" s="191">
        <f>HLOOKUP(B23,'CO2 and Temp Alt 0 Alt 1'!$J$1:$DP$7,7,FALSE)</f>
        <v>1.5939998479999999</v>
      </c>
      <c r="D23" s="191"/>
      <c r="E23" s="191">
        <f t="shared" si="1"/>
        <v>1.0600930668333333</v>
      </c>
      <c r="F23" s="191">
        <f t="shared" si="2"/>
        <v>1.123797310348102</v>
      </c>
      <c r="G23" s="191">
        <f>AVERAGE($C$7:C23)</f>
        <v>0.30803035776470589</v>
      </c>
      <c r="H23" s="191">
        <f t="shared" si="3"/>
        <v>9.4882701304652706E-2</v>
      </c>
      <c r="I23" s="191"/>
      <c r="J23" s="191">
        <f t="shared" si="0"/>
        <v>13.413163395591878</v>
      </c>
      <c r="K23" s="193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</row>
    <row r="24" spans="1:31" x14ac:dyDescent="0.25">
      <c r="A24" s="185"/>
      <c r="B24" s="185">
        <v>2035</v>
      </c>
      <c r="C24" s="191">
        <f>HLOOKUP(B24,'CO2 and Temp Alt 0 Alt 1'!$J$1:$DP$7,7,FALSE)</f>
        <v>1.8032599460000001</v>
      </c>
      <c r="D24" s="191"/>
      <c r="E24" s="191">
        <f t="shared" si="1"/>
        <v>1.1970712858333334</v>
      </c>
      <c r="F24" s="191">
        <f t="shared" si="2"/>
        <v>1.4329796633666703</v>
      </c>
      <c r="G24" s="191">
        <f>AVERAGE($C$7:C24)</f>
        <v>0.39109866822222217</v>
      </c>
      <c r="H24" s="191">
        <f t="shared" si="3"/>
        <v>0.15295816828519582</v>
      </c>
      <c r="I24" s="191"/>
      <c r="J24" s="191">
        <f t="shared" si="0"/>
        <v>16.439213054298701</v>
      </c>
      <c r="K24" s="193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</row>
    <row r="25" spans="1:31" x14ac:dyDescent="0.25">
      <c r="A25" s="185"/>
      <c r="B25" s="185">
        <v>2040</v>
      </c>
      <c r="C25" s="191">
        <f>HLOOKUP(B25,'CO2 and Temp Alt 0 Alt 1'!$J$1:$DP$7,7,FALSE)</f>
        <v>2.007971221</v>
      </c>
      <c r="D25" s="191"/>
      <c r="E25" s="191">
        <f t="shared" si="1"/>
        <v>1.3529227891666666</v>
      </c>
      <c r="F25" s="191">
        <f t="shared" si="2"/>
        <v>1.8304000734465127</v>
      </c>
      <c r="G25" s="191">
        <f>AVERAGE($C$7:C25)</f>
        <v>0.47619722363157896</v>
      </c>
      <c r="H25" s="191">
        <f t="shared" si="3"/>
        <v>0.22676379579442402</v>
      </c>
      <c r="I25" s="191"/>
      <c r="J25" s="191">
        <f t="shared" si="0"/>
        <v>19.875206951075786</v>
      </c>
      <c r="K25" s="193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</row>
    <row r="26" spans="1:31" x14ac:dyDescent="0.25">
      <c r="A26" s="185"/>
      <c r="B26" s="185">
        <v>2045</v>
      </c>
      <c r="C26" s="191">
        <f>HLOOKUP(B26,'CO2 and Temp Alt 0 Alt 1'!$J$1:$DP$7,7,FALSE)</f>
        <v>2.2077180830000001</v>
      </c>
      <c r="D26" s="191"/>
      <c r="E26" s="191">
        <f t="shared" si="1"/>
        <v>1.5249910898333334</v>
      </c>
      <c r="F26" s="191">
        <f t="shared" si="2"/>
        <v>2.3255978240710582</v>
      </c>
      <c r="G26" s="191">
        <f>AVERAGE($C$7:C26)</f>
        <v>0.56277326660000004</v>
      </c>
      <c r="H26" s="191">
        <f t="shared" si="3"/>
        <v>0.31671374959963472</v>
      </c>
      <c r="I26" s="191"/>
      <c r="J26" s="191">
        <f t="shared" si="0"/>
        <v>23.719805685055128</v>
      </c>
      <c r="K26" s="193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</row>
    <row r="27" spans="1:31" x14ac:dyDescent="0.25">
      <c r="A27" s="185"/>
      <c r="B27" s="185">
        <v>2050</v>
      </c>
      <c r="C27" s="191">
        <f>HLOOKUP(B27,'CO2 and Temp Alt 0 Alt 1'!$J$1:$DP$7,7,FALSE)</f>
        <v>2.4136644559999998</v>
      </c>
      <c r="D27" s="191"/>
      <c r="E27" s="191">
        <f t="shared" si="1"/>
        <v>1.7070513348333332</v>
      </c>
      <c r="F27" s="191">
        <f t="shared" si="2"/>
        <v>2.9140242597562644</v>
      </c>
      <c r="G27" s="191">
        <f>AVERAGE($C$7:C27)</f>
        <v>0.65091094228571422</v>
      </c>
      <c r="H27" s="191">
        <f t="shared" si="3"/>
        <v>0.42368505478727642</v>
      </c>
      <c r="I27" s="191"/>
      <c r="J27" s="191">
        <f t="shared" si="0"/>
        <v>27.995284020397825</v>
      </c>
      <c r="K27" s="193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</row>
    <row r="28" spans="1:31" x14ac:dyDescent="0.25">
      <c r="A28" s="185"/>
      <c r="B28" s="185">
        <v>2055</v>
      </c>
      <c r="C28" s="191">
        <f>HLOOKUP(B28,'CO2 and Temp Alt 0 Alt 1'!$J$1:$DP$7,7,FALSE)</f>
        <v>2.5930085740000002</v>
      </c>
      <c r="D28" s="191"/>
      <c r="E28" s="191">
        <f t="shared" si="1"/>
        <v>1.9062664983333333</v>
      </c>
      <c r="F28" s="191">
        <f t="shared" si="2"/>
        <v>3.6338519626680283</v>
      </c>
      <c r="G28" s="191">
        <f>AVERAGE($C$7:C28)</f>
        <v>0.73918810736363627</v>
      </c>
      <c r="H28" s="191">
        <f t="shared" si="3"/>
        <v>0.54639905806783462</v>
      </c>
      <c r="I28" s="191"/>
      <c r="J28" s="191">
        <f t="shared" si="0"/>
        <v>32.643158583772284</v>
      </c>
      <c r="K28" s="193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</row>
    <row r="29" spans="1:31" x14ac:dyDescent="0.25">
      <c r="A29" s="185"/>
      <c r="B29" s="185">
        <v>2060</v>
      </c>
      <c r="C29" s="191">
        <f>HLOOKUP(B29,'CO2 and Temp Alt 0 Alt 1'!$J$1:$DP$7,7,FALSE)</f>
        <v>2.788310632</v>
      </c>
      <c r="D29" s="191"/>
      <c r="E29" s="191">
        <f t="shared" si="1"/>
        <v>2.1032703546666665</v>
      </c>
      <c r="F29" s="191">
        <f t="shared" si="2"/>
        <v>4.4237461848196453</v>
      </c>
      <c r="G29" s="191">
        <f>AVERAGE($C$7:C29)</f>
        <v>0.82828039104347828</v>
      </c>
      <c r="H29" s="191">
        <f t="shared" si="3"/>
        <v>0.68604840618713725</v>
      </c>
      <c r="I29" s="191"/>
      <c r="J29" s="191">
        <f t="shared" si="0"/>
        <v>37.704952458588316</v>
      </c>
      <c r="K29" s="193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</row>
    <row r="30" spans="1:31" x14ac:dyDescent="0.25">
      <c r="A30" s="185"/>
      <c r="B30" s="185">
        <v>2065</v>
      </c>
      <c r="C30" s="191">
        <f>HLOOKUP(B30,'CO2 and Temp Alt 0 Alt 1'!$J$1:$DP$7,7,FALSE)</f>
        <v>2.965027005</v>
      </c>
      <c r="D30" s="191"/>
      <c r="E30" s="191">
        <f t="shared" si="1"/>
        <v>2.3023221519999999</v>
      </c>
      <c r="F30" s="191">
        <f t="shared" si="2"/>
        <v>5.3006872915899104</v>
      </c>
      <c r="G30" s="191">
        <f>AVERAGE($C$7:C30)</f>
        <v>0.91731149995833328</v>
      </c>
      <c r="H30" s="191">
        <f t="shared" si="3"/>
        <v>0.84146038795580724</v>
      </c>
      <c r="I30" s="191"/>
      <c r="J30" s="191">
        <f t="shared" si="0"/>
        <v>43.135594429540127</v>
      </c>
      <c r="K30" s="193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</row>
    <row r="31" spans="1:31" x14ac:dyDescent="0.25">
      <c r="A31" s="185"/>
      <c r="B31" s="185">
        <v>2070</v>
      </c>
      <c r="C31" s="191">
        <f>HLOOKUP(B31,'CO2 and Temp Alt 0 Alt 1'!$J$1:$DP$7,7,FALSE)</f>
        <v>3.1570892599999998</v>
      </c>
      <c r="D31" s="191"/>
      <c r="E31" s="191">
        <f t="shared" si="1"/>
        <v>2.4959499951666664</v>
      </c>
      <c r="F31" s="191">
        <f t="shared" si="2"/>
        <v>6.2297663783724815</v>
      </c>
      <c r="G31" s="191">
        <f>AVERAGE($C$7:C31)</f>
        <v>1.0069026103600001</v>
      </c>
      <c r="H31" s="191">
        <f t="shared" si="3"/>
        <v>1.0138528667497821</v>
      </c>
      <c r="I31" s="191"/>
      <c r="J31" s="191">
        <f t="shared" si="0"/>
        <v>48.97610976780382</v>
      </c>
      <c r="K31" s="193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</row>
    <row r="32" spans="1:31" x14ac:dyDescent="0.25">
      <c r="A32" s="185"/>
      <c r="B32" s="185">
        <v>2075</v>
      </c>
      <c r="C32" s="191">
        <f>HLOOKUP(B32,'CO2 and Temp Alt 0 Alt 1'!$J$1:$DP$7,7,FALSE)</f>
        <v>3.340821123</v>
      </c>
      <c r="D32" s="191"/>
      <c r="E32" s="191">
        <f t="shared" si="1"/>
        <v>2.6874696683333332</v>
      </c>
      <c r="F32" s="191">
        <f t="shared" si="2"/>
        <v>7.2224932182116763</v>
      </c>
      <c r="G32" s="191">
        <f>AVERAGE($C$7:C32)</f>
        <v>1.0966687070000001</v>
      </c>
      <c r="H32" s="191">
        <f t="shared" si="3"/>
        <v>1.2026822529130521</v>
      </c>
      <c r="I32" s="191"/>
      <c r="J32" s="191">
        <f t="shared" si="0"/>
        <v>55.206030311818466</v>
      </c>
      <c r="K32" s="193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</row>
    <row r="33" spans="1:31" x14ac:dyDescent="0.25">
      <c r="A33" s="185"/>
      <c r="B33" s="185">
        <v>2080</v>
      </c>
      <c r="C33" s="191">
        <f>HLOOKUP(B33,'CO2 and Temp Alt 0 Alt 1'!$J$1:$DP$7,7,FALSE)</f>
        <v>3.5451556320000002</v>
      </c>
      <c r="D33" s="191"/>
      <c r="E33" s="191">
        <f t="shared" si="1"/>
        <v>2.876320175</v>
      </c>
      <c r="F33" s="191">
        <f t="shared" si="2"/>
        <v>8.27321774911203</v>
      </c>
      <c r="G33" s="191">
        <f>AVERAGE($C$7:C33)</f>
        <v>1.1873534079259258</v>
      </c>
      <c r="H33" s="191">
        <f t="shared" si="3"/>
        <v>1.40980811531331</v>
      </c>
      <c r="I33" s="191"/>
      <c r="J33" s="191">
        <f t="shared" si="0"/>
        <v>61.88389778764919</v>
      </c>
      <c r="K33" s="193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</row>
    <row r="34" spans="1:31" x14ac:dyDescent="0.25">
      <c r="A34" s="185"/>
      <c r="B34" s="185">
        <v>2085</v>
      </c>
      <c r="C34" s="191">
        <f>HLOOKUP(B34,'CO2 and Temp Alt 0 Alt 1'!$J$1:$DP$7,7,FALSE)</f>
        <v>3.7345289660000001</v>
      </c>
      <c r="D34" s="191"/>
      <c r="E34" s="191">
        <f t="shared" si="1"/>
        <v>3.0649020376666662</v>
      </c>
      <c r="F34" s="191">
        <f t="shared" si="2"/>
        <v>9.3936245004932832</v>
      </c>
      <c r="G34" s="191">
        <f>AVERAGE($C$7:C34)</f>
        <v>1.2783239635714285</v>
      </c>
      <c r="H34" s="191">
        <f t="shared" si="3"/>
        <v>1.6341121558409668</v>
      </c>
      <c r="I34" s="191"/>
      <c r="J34" s="191">
        <f t="shared" si="0"/>
        <v>68.970792867659355</v>
      </c>
      <c r="K34" s="193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</row>
    <row r="35" spans="1:31" x14ac:dyDescent="0.25">
      <c r="A35" s="185"/>
      <c r="B35" s="185">
        <v>2090</v>
      </c>
      <c r="C35" s="191">
        <f>HLOOKUP(B35,'CO2 and Temp Alt 0 Alt 1'!$J$1:$DP$7,7,FALSE)</f>
        <v>3.9347525929999998</v>
      </c>
      <c r="D35" s="191"/>
      <c r="E35" s="191">
        <f t="shared" si="1"/>
        <v>3.2551554363333328</v>
      </c>
      <c r="F35" s="191">
        <f t="shared" si="2"/>
        <v>10.596036914690451</v>
      </c>
      <c r="G35" s="191">
        <f>AVERAGE($C$7:C35)</f>
        <v>1.3699249507931033</v>
      </c>
      <c r="H35" s="191">
        <f t="shared" si="3"/>
        <v>1.8766943708054864</v>
      </c>
      <c r="I35" s="191"/>
      <c r="J35" s="191">
        <f t="shared" si="0"/>
        <v>76.499437584920457</v>
      </c>
      <c r="K35" s="193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</row>
    <row r="36" spans="1:31" x14ac:dyDescent="0.25">
      <c r="A36" s="185"/>
      <c r="B36" s="185">
        <v>2095</v>
      </c>
      <c r="C36" s="191">
        <f>HLOOKUP(B36,'CO2 and Temp Alt 0 Alt 1'!$J$1:$DP$7,7,FALSE)</f>
        <v>4.1431107300000001</v>
      </c>
      <c r="D36" s="191"/>
      <c r="E36" s="191">
        <f t="shared" si="1"/>
        <v>3.4462290964999998</v>
      </c>
      <c r="F36" s="191">
        <f t="shared" si="2"/>
        <v>11.876494985563205</v>
      </c>
      <c r="G36" s="191">
        <f>AVERAGE($C$7:C36)</f>
        <v>1.4623644767666666</v>
      </c>
      <c r="H36" s="191">
        <f t="shared" si="3"/>
        <v>2.1385098629090464</v>
      </c>
      <c r="I36" s="191"/>
      <c r="J36" s="191">
        <f t="shared" si="0"/>
        <v>84.496420823940682</v>
      </c>
      <c r="K36" s="193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</row>
    <row r="37" spans="1:31" x14ac:dyDescent="0.25">
      <c r="A37" s="185"/>
      <c r="B37" s="185">
        <v>2100</v>
      </c>
      <c r="C37" s="191">
        <f>HLOOKUP(B37,'CO2 and Temp Alt 0 Alt 1'!$J$1:$DP$7,7,FALSE)</f>
        <v>4.3395398480000003</v>
      </c>
      <c r="D37" s="191"/>
      <c r="E37" s="191">
        <f>AVERAGE(C31:C36)</f>
        <v>3.6425763839999998</v>
      </c>
      <c r="F37" s="191">
        <f>E37*E37</f>
        <v>13.268362713274515</v>
      </c>
      <c r="G37" s="191">
        <f>AVERAGE($C$7:C37)</f>
        <v>1.555176585516129</v>
      </c>
      <c r="H37" s="191">
        <f>G37*G37</f>
        <v>2.4185742121376057</v>
      </c>
      <c r="I37" s="191"/>
      <c r="J37" s="191">
        <f>(SUMPRODUCT(E37:H37,$E$4:$H$4)+$D$4)*100</f>
        <v>92.929304700590492</v>
      </c>
      <c r="K37" s="193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</row>
    <row r="38" spans="1:31" x14ac:dyDescent="0.2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</row>
    <row r="39" spans="1:31" x14ac:dyDescent="0.2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</row>
    <row r="40" spans="1:31" x14ac:dyDescent="0.2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</row>
    <row r="41" spans="1:31" x14ac:dyDescent="0.2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</row>
    <row r="42" spans="1:31" x14ac:dyDescent="0.2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9834A-2A63-4CF3-8F8E-D2FAD3AD58BE}">
  <sheetPr codeName="Sheet11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85"/>
      <c r="B1" s="186" t="s">
        <v>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</row>
    <row r="2" spans="1:31" x14ac:dyDescent="0.25">
      <c r="A2" s="185"/>
      <c r="B2" s="185"/>
      <c r="C2" s="185" t="s">
        <v>142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</row>
    <row r="3" spans="1:31" x14ac:dyDescent="0.25">
      <c r="A3" s="185"/>
      <c r="B3" s="185"/>
      <c r="C3" s="185"/>
      <c r="D3" s="113" t="s">
        <v>115</v>
      </c>
      <c r="E3" s="114" t="s">
        <v>116</v>
      </c>
      <c r="F3" s="114" t="s">
        <v>117</v>
      </c>
      <c r="G3" s="114" t="s">
        <v>118</v>
      </c>
      <c r="H3" s="114" t="s">
        <v>119</v>
      </c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</row>
    <row r="4" spans="1:31" x14ac:dyDescent="0.25">
      <c r="A4" s="185"/>
      <c r="B4" s="185"/>
      <c r="C4" s="185"/>
      <c r="D4" s="113">
        <f>VLOOKUP($B$1,'ICF SLR Lookup'!$A$5:$F$7,2,FALSE)</f>
        <v>5.0204760649369504E-2</v>
      </c>
      <c r="E4" s="113">
        <f>VLOOKUP($B$1,'ICF SLR Lookup'!$A$5:$F$7,3,FALSE)</f>
        <v>0</v>
      </c>
      <c r="F4" s="113">
        <f>VLOOKUP($B$1,'ICF SLR Lookup'!$A$5:$F$7,4,FALSE)</f>
        <v>0</v>
      </c>
      <c r="G4" s="113">
        <f>VLOOKUP($B$1,'ICF SLR Lookup'!$A$5:$F$7,5,FALSE)</f>
        <v>0.20014414173847508</v>
      </c>
      <c r="H4" s="113">
        <f>VLOOKUP($B$1,'ICF SLR Lookup'!$A$5:$F$7,6,FALSE)</f>
        <v>0.23477832540634516</v>
      </c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</row>
    <row r="5" spans="1:31" x14ac:dyDescent="0.2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</row>
    <row r="6" spans="1:31" x14ac:dyDescent="0.25">
      <c r="A6" s="185"/>
      <c r="B6" s="187"/>
      <c r="C6" s="188" t="s">
        <v>143</v>
      </c>
      <c r="D6" s="188" t="s">
        <v>144</v>
      </c>
      <c r="E6" s="188" t="s">
        <v>116</v>
      </c>
      <c r="F6" s="188" t="s">
        <v>117</v>
      </c>
      <c r="G6" s="188" t="s">
        <v>118</v>
      </c>
      <c r="H6" s="188" t="s">
        <v>119</v>
      </c>
      <c r="I6" s="185"/>
      <c r="J6" s="189" t="s">
        <v>145</v>
      </c>
      <c r="K6" s="190" t="s">
        <v>147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</row>
    <row r="7" spans="1:31" x14ac:dyDescent="0.25">
      <c r="A7" s="185"/>
      <c r="B7" s="185">
        <v>1950</v>
      </c>
      <c r="C7" s="191">
        <v>-0.5</v>
      </c>
      <c r="D7" s="192"/>
      <c r="E7" s="192"/>
      <c r="F7" s="192"/>
      <c r="G7" s="192"/>
      <c r="H7" s="192"/>
      <c r="I7" s="191"/>
      <c r="J7" s="191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</row>
    <row r="8" spans="1:31" x14ac:dyDescent="0.25">
      <c r="A8" s="185"/>
      <c r="B8" s="185">
        <v>1955</v>
      </c>
      <c r="C8" s="191">
        <v>-0.5</v>
      </c>
      <c r="D8" s="192"/>
      <c r="E8" s="192"/>
      <c r="F8" s="192"/>
      <c r="G8" s="192"/>
      <c r="H8" s="192"/>
      <c r="I8" s="191"/>
      <c r="J8" s="191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</row>
    <row r="9" spans="1:31" x14ac:dyDescent="0.25">
      <c r="A9" s="185"/>
      <c r="B9" s="185">
        <v>1960</v>
      </c>
      <c r="C9" s="191">
        <v>-0.7</v>
      </c>
      <c r="D9" s="192"/>
      <c r="E9" s="192"/>
      <c r="F9" s="192"/>
      <c r="G9" s="192"/>
      <c r="H9" s="192"/>
      <c r="I9" s="191"/>
      <c r="J9" s="191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</row>
    <row r="10" spans="1:31" x14ac:dyDescent="0.25">
      <c r="A10" s="185"/>
      <c r="B10" s="185">
        <v>1965</v>
      </c>
      <c r="C10" s="191">
        <v>-0.5</v>
      </c>
      <c r="D10" s="192"/>
      <c r="E10" s="192"/>
      <c r="F10" s="192"/>
      <c r="G10" s="192"/>
      <c r="H10" s="192"/>
      <c r="I10" s="191"/>
      <c r="J10" s="191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</row>
    <row r="11" spans="1:31" x14ac:dyDescent="0.25">
      <c r="A11" s="185"/>
      <c r="B11" s="185">
        <v>1970</v>
      </c>
      <c r="C11" s="191">
        <v>-0.5</v>
      </c>
      <c r="D11" s="192"/>
      <c r="E11" s="192"/>
      <c r="F11" s="192"/>
      <c r="G11" s="192"/>
      <c r="H11" s="192"/>
      <c r="I11" s="191"/>
      <c r="J11" s="191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</row>
    <row r="12" spans="1:31" x14ac:dyDescent="0.25">
      <c r="A12" s="185"/>
      <c r="B12" s="185">
        <v>1975</v>
      </c>
      <c r="C12" s="191">
        <v>-0.5</v>
      </c>
      <c r="D12" s="192"/>
      <c r="E12" s="192"/>
      <c r="F12" s="192"/>
      <c r="G12" s="192"/>
      <c r="H12" s="192"/>
      <c r="I12" s="191"/>
      <c r="J12" s="191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</row>
    <row r="13" spans="1:31" x14ac:dyDescent="0.25">
      <c r="A13" s="185"/>
      <c r="B13" s="185">
        <v>1980</v>
      </c>
      <c r="C13" s="191">
        <v>-0.5</v>
      </c>
      <c r="D13" s="191"/>
      <c r="E13" s="191"/>
      <c r="F13" s="191"/>
      <c r="G13" s="191"/>
      <c r="H13" s="191"/>
      <c r="I13" s="191"/>
      <c r="J13" s="191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</row>
    <row r="14" spans="1:31" x14ac:dyDescent="0.25">
      <c r="A14" s="185"/>
      <c r="B14" s="185">
        <v>1985</v>
      </c>
      <c r="C14" s="191">
        <v>-0.2</v>
      </c>
      <c r="D14" s="192"/>
      <c r="E14" s="191"/>
      <c r="F14" s="191"/>
      <c r="G14" s="191"/>
      <c r="H14" s="191"/>
      <c r="I14" s="191"/>
      <c r="J14" s="191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</row>
    <row r="15" spans="1:31" x14ac:dyDescent="0.25">
      <c r="A15" s="185"/>
      <c r="B15" s="185">
        <v>1990</v>
      </c>
      <c r="C15" s="191">
        <f>HLOOKUP(B15,'CO2 and Temp Alt 0 Alt 1'!$J$1:$DP$27,27,FALSE)</f>
        <v>0.63959318099999996</v>
      </c>
      <c r="D15" s="191"/>
      <c r="E15" s="191">
        <f>AVERAGE(C9:C14)</f>
        <v>-0.48333333333333339</v>
      </c>
      <c r="F15" s="191">
        <f>E15*E15</f>
        <v>0.23361111111111116</v>
      </c>
      <c r="G15" s="191">
        <f>AVERAGE($C$7:C15)</f>
        <v>-0.36226742433333337</v>
      </c>
      <c r="H15" s="191">
        <f>G15*G15</f>
        <v>0.13123768673310743</v>
      </c>
      <c r="I15" s="191"/>
      <c r="J15" s="191">
        <f>(SUMPRODUCT(E15:H15,$E$4:$H$4)+$D$4)*100</f>
        <v>0.85108222477680151</v>
      </c>
      <c r="K15" s="194">
        <f>J15-'ICF SLR Module (1)'!J15</f>
        <v>0</v>
      </c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</row>
    <row r="16" spans="1:31" x14ac:dyDescent="0.25">
      <c r="A16" s="185"/>
      <c r="B16" s="185">
        <v>1995</v>
      </c>
      <c r="C16" s="191">
        <f>HLOOKUP(B16,'CO2 and Temp Alt 0 Alt 1'!$J$1:$DP$27,27,FALSE)</f>
        <v>0.54236465199999995</v>
      </c>
      <c r="D16" s="191"/>
      <c r="E16" s="191">
        <f>AVERAGE(C10:C15)</f>
        <v>-0.26006780316666672</v>
      </c>
      <c r="F16" s="191">
        <f>E16*E16</f>
        <v>6.7635262243936109E-2</v>
      </c>
      <c r="G16" s="191">
        <f>AVERAGE($C$7:C16)</f>
        <v>-0.27180421670000005</v>
      </c>
      <c r="H16" s="191">
        <f>G16*G16</f>
        <v>7.3877532215900585E-2</v>
      </c>
      <c r="I16" s="191"/>
      <c r="J16" s="191">
        <f t="shared" ref="J16:J36" si="0">(SUMPRODUCT(E16:H16,$E$4:$H$4)+$D$4)*100</f>
        <v>1.3149582275851959</v>
      </c>
      <c r="K16" s="194">
        <f>J16-'ICF SLR Module (1)'!J16</f>
        <v>0</v>
      </c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</row>
    <row r="17" spans="1:31" x14ac:dyDescent="0.25">
      <c r="A17" s="185"/>
      <c r="B17" s="185">
        <v>2000</v>
      </c>
      <c r="C17" s="191">
        <f>HLOOKUP(B17,'CO2 and Temp Alt 0 Alt 1'!$J$1:$DP$27,27,FALSE)</f>
        <v>0.77213053399999998</v>
      </c>
      <c r="D17" s="191"/>
      <c r="E17" s="191">
        <f>AVERAGE(C11:C16)</f>
        <v>-8.6340361166666671E-2</v>
      </c>
      <c r="F17" s="191">
        <f>E17*E17</f>
        <v>7.4546579663904424E-3</v>
      </c>
      <c r="G17" s="191">
        <f>AVERAGE($C$7:C17)</f>
        <v>-0.1769010575454546</v>
      </c>
      <c r="H17" s="191">
        <f>G17*G17</f>
        <v>3.1293984160700242E-2</v>
      </c>
      <c r="I17" s="191"/>
      <c r="J17" s="191">
        <f t="shared" si="0"/>
        <v>2.2146199510847793</v>
      </c>
      <c r="K17" s="194">
        <f>J17-'ICF SLR Module (1)'!J17</f>
        <v>0</v>
      </c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x14ac:dyDescent="0.25">
      <c r="A18" s="185"/>
      <c r="B18" s="185">
        <v>2005</v>
      </c>
      <c r="C18" s="191">
        <f>HLOOKUP(B18,'CO2 and Temp Alt 0 Alt 1'!$J$1:$DP$27,27,FALSE)</f>
        <v>0.86815092599999999</v>
      </c>
      <c r="D18" s="191"/>
      <c r="E18" s="191">
        <f>AVERAGE(C12:C17)</f>
        <v>0.12568139449999999</v>
      </c>
      <c r="F18" s="191">
        <f>E18*E18</f>
        <v>1.5795812923464627E-2</v>
      </c>
      <c r="G18" s="191">
        <f>AVERAGE($C$7:C18)</f>
        <v>-8.9813392250000054E-2</v>
      </c>
      <c r="H18" s="191">
        <f>G18*G18</f>
        <v>8.0664454274523706E-3</v>
      </c>
      <c r="I18" s="191"/>
      <c r="J18" s="191">
        <f t="shared" si="0"/>
        <v>3.4122962890311164</v>
      </c>
      <c r="K18" s="194">
        <f>J18-'ICF SLR Module (1)'!J18</f>
        <v>0</v>
      </c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</row>
    <row r="19" spans="1:31" x14ac:dyDescent="0.25">
      <c r="A19" s="185"/>
      <c r="B19" s="185">
        <v>2010</v>
      </c>
      <c r="C19" s="191">
        <f>HLOOKUP(B19,'CO2 and Temp Alt 0 Alt 1'!$J$1:$DP$27,27,FALSE)</f>
        <v>0.97556141699999999</v>
      </c>
      <c r="D19" s="191"/>
      <c r="E19" s="191">
        <f>AVERAGE(C13:C18)</f>
        <v>0.3537065488333333</v>
      </c>
      <c r="F19" s="191">
        <f>E19*E19</f>
        <v>0.1251083226875872</v>
      </c>
      <c r="G19" s="191">
        <f>AVERAGE($C$7:C19)</f>
        <v>-7.8614838461538925E-3</v>
      </c>
      <c r="H19" s="191">
        <f>G19*G19</f>
        <v>6.1802928263338593E-5</v>
      </c>
      <c r="I19" s="191"/>
      <c r="J19" s="191">
        <f t="shared" si="0"/>
        <v>4.8645840700193022</v>
      </c>
      <c r="K19" s="194">
        <f>J19-'ICF SLR Module (1)'!J19</f>
        <v>0</v>
      </c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</row>
    <row r="20" spans="1:31" x14ac:dyDescent="0.25">
      <c r="A20" s="185"/>
      <c r="B20" s="185">
        <v>2015</v>
      </c>
      <c r="C20" s="191">
        <f>HLOOKUP(B20,'CO2 and Temp Alt 0 Alt 1'!$J$1:$DP$27,27,FALSE)</f>
        <v>1.1153566130000001</v>
      </c>
      <c r="D20" s="191"/>
      <c r="E20" s="191">
        <f t="shared" ref="E20:E36" si="1">AVERAGE(C14:C19)</f>
        <v>0.59963345166666659</v>
      </c>
      <c r="F20" s="191">
        <f t="shared" ref="F20:F36" si="2">E20*E20</f>
        <v>0.35956027635768056</v>
      </c>
      <c r="G20" s="191">
        <f>AVERAGE($C$7:C20)</f>
        <v>7.2368380214285682E-2</v>
      </c>
      <c r="H20" s="191">
        <f t="shared" ref="H20:H36" si="3">G20*G20</f>
        <v>5.2371824548394152E-3</v>
      </c>
      <c r="I20" s="191"/>
      <c r="J20" s="191">
        <f t="shared" si="0"/>
        <v>6.5918444922956034</v>
      </c>
      <c r="K20" s="194">
        <f>J20-'ICF SLR Module (1)'!J20</f>
        <v>0</v>
      </c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</row>
    <row r="21" spans="1:31" x14ac:dyDescent="0.25">
      <c r="A21" s="185"/>
      <c r="B21" s="185">
        <v>2020</v>
      </c>
      <c r="C21" s="191">
        <f>HLOOKUP(B21,'CO2 and Temp Alt 0 Alt 1'!$J$1:$DP$27,27,FALSE)</f>
        <v>1.2183734749999999</v>
      </c>
      <c r="D21" s="191"/>
      <c r="E21" s="191">
        <f t="shared" si="1"/>
        <v>0.81885955383333331</v>
      </c>
      <c r="F21" s="191">
        <f t="shared" si="2"/>
        <v>0.67053096890412567</v>
      </c>
      <c r="G21" s="191">
        <f>AVERAGE($C$7:C21)</f>
        <v>0.14876871986666665</v>
      </c>
      <c r="H21" s="191">
        <f t="shared" si="3"/>
        <v>2.2132132010766737E-2</v>
      </c>
      <c r="I21" s="191"/>
      <c r="J21" s="191">
        <f t="shared" si="0"/>
        <v>8.5176093295775104</v>
      </c>
      <c r="K21" s="194">
        <f>J21-'ICF SLR Module (1)'!J21</f>
        <v>0</v>
      </c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</row>
    <row r="22" spans="1:31" x14ac:dyDescent="0.25">
      <c r="A22" s="185"/>
      <c r="B22" s="185">
        <v>2025</v>
      </c>
      <c r="C22" s="191">
        <f>HLOOKUP(B22,'CO2 and Temp Alt 0 Alt 1'!$J$1:$DP$27,27,FALSE)</f>
        <v>1.410985436</v>
      </c>
      <c r="D22" s="191"/>
      <c r="E22" s="191">
        <f t="shared" si="1"/>
        <v>0.9153229361666666</v>
      </c>
      <c r="F22" s="191">
        <f t="shared" si="2"/>
        <v>0.83781607747276765</v>
      </c>
      <c r="G22" s="191">
        <f>AVERAGE($C$7:C22)</f>
        <v>0.22765726462499997</v>
      </c>
      <c r="H22" s="191">
        <f t="shared" si="3"/>
        <v>5.1827830136537259E-2</v>
      </c>
      <c r="I22" s="191"/>
      <c r="J22" s="191">
        <f t="shared" si="0"/>
        <v>10.793707965716976</v>
      </c>
      <c r="K22" s="194">
        <f>J22-'ICF SLR Module (1)'!J22</f>
        <v>0</v>
      </c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</row>
    <row r="23" spans="1:31" x14ac:dyDescent="0.25">
      <c r="A23" s="185"/>
      <c r="B23" s="185">
        <v>2030</v>
      </c>
      <c r="C23" s="191">
        <f>HLOOKUP(B23,'CO2 and Temp Alt 0 Alt 1'!$J$1:$DP$27,27,FALSE)</f>
        <v>1.5939898480000001</v>
      </c>
      <c r="D23" s="191"/>
      <c r="E23" s="191">
        <f t="shared" si="1"/>
        <v>1.0600930668333333</v>
      </c>
      <c r="F23" s="191">
        <f t="shared" si="2"/>
        <v>1.123797310348102</v>
      </c>
      <c r="G23" s="191">
        <f>AVERAGE($C$7:C23)</f>
        <v>0.30802976952941175</v>
      </c>
      <c r="H23" s="191">
        <f t="shared" si="3"/>
        <v>9.4882338916342512E-2</v>
      </c>
      <c r="I23" s="191"/>
      <c r="J23" s="191">
        <f t="shared" si="0"/>
        <v>13.413143114315007</v>
      </c>
      <c r="K23" s="194">
        <f>J23-'ICF SLR Module (1)'!J23</f>
        <v>-2.0281276871259024E-5</v>
      </c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</row>
    <row r="24" spans="1:31" x14ac:dyDescent="0.25">
      <c r="A24" s="185"/>
      <c r="B24" s="185">
        <v>2035</v>
      </c>
      <c r="C24" s="191">
        <f>HLOOKUP(B24,'CO2 and Temp Alt 0 Alt 1'!$J$1:$DP$27,27,FALSE)</f>
        <v>1.8032399459999999</v>
      </c>
      <c r="D24" s="191"/>
      <c r="E24" s="191">
        <f t="shared" si="1"/>
        <v>1.1970696191666665</v>
      </c>
      <c r="F24" s="191">
        <f t="shared" si="2"/>
        <v>1.4329756731318282</v>
      </c>
      <c r="G24" s="191">
        <f>AVERAGE($C$7:C24)</f>
        <v>0.39109700155555555</v>
      </c>
      <c r="H24" s="191">
        <f t="shared" si="3"/>
        <v>0.15295686462574623</v>
      </c>
      <c r="I24" s="191"/>
      <c r="J24" s="191">
        <f t="shared" si="0"/>
        <v>16.439149089843497</v>
      </c>
      <c r="K24" s="194">
        <f>J24-'ICF SLR Module (1)'!J24</f>
        <v>-6.396445520451266E-5</v>
      </c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</row>
    <row r="25" spans="1:31" x14ac:dyDescent="0.25">
      <c r="A25" s="185"/>
      <c r="B25" s="185">
        <v>2040</v>
      </c>
      <c r="C25" s="191">
        <f>HLOOKUP(B25,'CO2 and Temp Alt 0 Alt 1'!$J$1:$DP$27,27,FALSE)</f>
        <v>2.0079412209999998</v>
      </c>
      <c r="D25" s="191"/>
      <c r="E25" s="191">
        <f t="shared" si="1"/>
        <v>1.3529177891666666</v>
      </c>
      <c r="F25" s="191">
        <f t="shared" si="2"/>
        <v>1.8303865442436209</v>
      </c>
      <c r="G25" s="191">
        <f>AVERAGE($C$7:C25)</f>
        <v>0.47619406573684203</v>
      </c>
      <c r="H25" s="191">
        <f t="shared" si="3"/>
        <v>0.22676078824298382</v>
      </c>
      <c r="I25" s="191"/>
      <c r="J25" s="191">
        <f t="shared" si="0"/>
        <v>19.875073136873532</v>
      </c>
      <c r="K25" s="194">
        <f>J25-'ICF SLR Module (1)'!J25</f>
        <v>-1.338142022540012E-4</v>
      </c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</row>
    <row r="26" spans="1:31" x14ac:dyDescent="0.25">
      <c r="A26" s="185"/>
      <c r="B26" s="185">
        <v>2045</v>
      </c>
      <c r="C26" s="191">
        <f>HLOOKUP(B26,'CO2 and Temp Alt 0 Alt 1'!$J$1:$DP$27,27,FALSE)</f>
        <v>2.207683083</v>
      </c>
      <c r="D26" s="191"/>
      <c r="E26" s="191">
        <f t="shared" si="1"/>
        <v>1.5249810898333331</v>
      </c>
      <c r="F26" s="191">
        <f t="shared" si="2"/>
        <v>2.3255673243492603</v>
      </c>
      <c r="G26" s="191">
        <f>AVERAGE($C$7:C26)</f>
        <v>0.56276851659999994</v>
      </c>
      <c r="H26" s="191">
        <f t="shared" si="3"/>
        <v>0.3167084032761644</v>
      </c>
      <c r="I26" s="191"/>
      <c r="J26" s="191">
        <f t="shared" si="0"/>
        <v>23.719585096500655</v>
      </c>
      <c r="K26" s="194">
        <f>J26-'ICF SLR Module (1)'!J26</f>
        <v>-2.2058855447326664E-4</v>
      </c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</row>
    <row r="27" spans="1:31" x14ac:dyDescent="0.25">
      <c r="A27" s="185"/>
      <c r="B27" s="185">
        <v>2050</v>
      </c>
      <c r="C27" s="191">
        <f>HLOOKUP(B27,'CO2 and Temp Alt 0 Alt 1'!$J$1:$DP$27,27,FALSE)</f>
        <v>2.4136144559999999</v>
      </c>
      <c r="D27" s="191"/>
      <c r="E27" s="191">
        <f t="shared" si="1"/>
        <v>1.7070355015000001</v>
      </c>
      <c r="F27" s="191">
        <f t="shared" si="2"/>
        <v>2.9139702033813566</v>
      </c>
      <c r="G27" s="191">
        <f>AVERAGE($C$7:C27)</f>
        <v>0.65090403752380943</v>
      </c>
      <c r="H27" s="191">
        <f t="shared" si="3"/>
        <v>0.42367606606479674</v>
      </c>
      <c r="I27" s="191"/>
      <c r="J27" s="191">
        <f t="shared" si="0"/>
        <v>27.994934789912158</v>
      </c>
      <c r="K27" s="194">
        <f>J27-'ICF SLR Module (1)'!J27</f>
        <v>-3.4923048566781745E-4</v>
      </c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</row>
    <row r="28" spans="1:31" x14ac:dyDescent="0.25">
      <c r="A28" s="185"/>
      <c r="B28" s="185">
        <v>2055</v>
      </c>
      <c r="C28" s="191">
        <f>HLOOKUP(B28,'CO2 and Temp Alt 0 Alt 1'!$J$1:$DP$27,27,FALSE)</f>
        <v>2.5929585739999998</v>
      </c>
      <c r="D28" s="191"/>
      <c r="E28" s="191">
        <f t="shared" si="1"/>
        <v>1.9062423316666666</v>
      </c>
      <c r="F28" s="191">
        <f t="shared" si="2"/>
        <v>3.6337598270379696</v>
      </c>
      <c r="G28" s="191">
        <f>AVERAGE($C$7:C28)</f>
        <v>0.73917924372727262</v>
      </c>
      <c r="H28" s="191">
        <f t="shared" si="3"/>
        <v>0.5463859543572227</v>
      </c>
      <c r="I28" s="191"/>
      <c r="J28" s="191">
        <f t="shared" si="0"/>
        <v>32.642673536559606</v>
      </c>
      <c r="K28" s="194">
        <f>J28-'ICF SLR Module (1)'!J28</f>
        <v>-4.8504721267761397E-4</v>
      </c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</row>
    <row r="29" spans="1:31" x14ac:dyDescent="0.25">
      <c r="A29" s="185"/>
      <c r="B29" s="185">
        <v>2060</v>
      </c>
      <c r="C29" s="191">
        <f>HLOOKUP(B29,'CO2 and Temp Alt 0 Alt 1'!$J$1:$DP$27,27,FALSE)</f>
        <v>2.788250632</v>
      </c>
      <c r="D29" s="191"/>
      <c r="E29" s="191">
        <f t="shared" si="1"/>
        <v>2.1032378546666668</v>
      </c>
      <c r="F29" s="191">
        <f t="shared" si="2"/>
        <v>4.423609473302843</v>
      </c>
      <c r="G29" s="191">
        <f>AVERAGE($C$7:C29)</f>
        <v>0.82826930408695643</v>
      </c>
      <c r="H29" s="191">
        <f t="shared" si="3"/>
        <v>0.68603004009269108</v>
      </c>
      <c r="I29" s="191"/>
      <c r="J29" s="191">
        <f t="shared" si="0"/>
        <v>37.704299363558725</v>
      </c>
      <c r="K29" s="194">
        <f>J29-'ICF SLR Module (1)'!J29</f>
        <v>-6.5309502959109977E-4</v>
      </c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</row>
    <row r="30" spans="1:31" x14ac:dyDescent="0.25">
      <c r="A30" s="185"/>
      <c r="B30" s="185">
        <v>2065</v>
      </c>
      <c r="C30" s="191">
        <f>HLOOKUP(B30,'CO2 and Temp Alt 0 Alt 1'!$J$1:$DP$27,27,FALSE)</f>
        <v>2.9649620049999998</v>
      </c>
      <c r="D30" s="191"/>
      <c r="E30" s="191">
        <f t="shared" si="1"/>
        <v>2.3022813186666666</v>
      </c>
      <c r="F30" s="191">
        <f t="shared" si="2"/>
        <v>5.3004992702815255</v>
      </c>
      <c r="G30" s="191">
        <f>AVERAGE($C$7:C30)</f>
        <v>0.91729816662499986</v>
      </c>
      <c r="H30" s="191">
        <f t="shared" si="3"/>
        <v>0.84143592649358601</v>
      </c>
      <c r="I30" s="191"/>
      <c r="J30" s="191">
        <f t="shared" si="0"/>
        <v>43.134753268570748</v>
      </c>
      <c r="K30" s="194">
        <f>J30-'ICF SLR Module (1)'!J30</f>
        <v>-8.4116096937947304E-4</v>
      </c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</row>
    <row r="31" spans="1:31" x14ac:dyDescent="0.25">
      <c r="A31" s="185"/>
      <c r="B31" s="185">
        <v>2070</v>
      </c>
      <c r="C31" s="191">
        <f>HLOOKUP(B31,'CO2 and Temp Alt 0 Alt 1'!$J$1:$DP$27,27,FALSE)</f>
        <v>3.1570042599999999</v>
      </c>
      <c r="D31" s="191"/>
      <c r="E31" s="191">
        <f t="shared" si="1"/>
        <v>2.4959016618333334</v>
      </c>
      <c r="F31" s="191">
        <f t="shared" si="2"/>
        <v>6.229525105542395</v>
      </c>
      <c r="G31" s="191">
        <f>AVERAGE($C$7:C31)</f>
        <v>1.0068864103599999</v>
      </c>
      <c r="H31" s="191">
        <f t="shared" si="3"/>
        <v>1.0138202433676462</v>
      </c>
      <c r="I31" s="191"/>
      <c r="J31" s="191">
        <f t="shared" si="0"/>
        <v>48.975019607991499</v>
      </c>
      <c r="K31" s="194">
        <f>J31-'ICF SLR Module (1)'!J31</f>
        <v>-1.0901598123211897E-3</v>
      </c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</row>
    <row r="32" spans="1:31" x14ac:dyDescent="0.25">
      <c r="A32" s="185"/>
      <c r="B32" s="185">
        <v>2075</v>
      </c>
      <c r="C32" s="191">
        <f>HLOOKUP(B32,'CO2 and Temp Alt 0 Alt 1'!$J$1:$DP$27,27,FALSE)</f>
        <v>3.340726123</v>
      </c>
      <c r="D32" s="191"/>
      <c r="E32" s="191">
        <f t="shared" si="1"/>
        <v>2.6874121683333332</v>
      </c>
      <c r="F32" s="191">
        <f t="shared" si="2"/>
        <v>7.2221841625060677</v>
      </c>
      <c r="G32" s="191">
        <f>AVERAGE($C$7:C32)</f>
        <v>1.0966494762307692</v>
      </c>
      <c r="H32" s="191">
        <f t="shared" si="3"/>
        <v>1.2026400737172205</v>
      </c>
      <c r="I32" s="191"/>
      <c r="J32" s="191">
        <f t="shared" si="0"/>
        <v>55.204655143141757</v>
      </c>
      <c r="K32" s="194">
        <f>J32-'ICF SLR Module (1)'!J32</f>
        <v>-1.3751686767093929E-3</v>
      </c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</row>
    <row r="33" spans="1:31" x14ac:dyDescent="0.25">
      <c r="A33" s="185"/>
      <c r="B33" s="185">
        <v>2080</v>
      </c>
      <c r="C33" s="191">
        <f>HLOOKUP(B33,'CO2 and Temp Alt 0 Alt 1'!$J$1:$DP$27,27,FALSE)</f>
        <v>3.5450606320000002</v>
      </c>
      <c r="D33" s="191"/>
      <c r="E33" s="191">
        <f t="shared" si="1"/>
        <v>2.8762526749999999</v>
      </c>
      <c r="F33" s="191">
        <f t="shared" si="2"/>
        <v>8.2728294504446556</v>
      </c>
      <c r="G33" s="191">
        <f>AVERAGE($C$7:C33)</f>
        <v>1.1873313708888888</v>
      </c>
      <c r="H33" s="191">
        <f t="shared" si="3"/>
        <v>1.4097557842968882</v>
      </c>
      <c r="I33" s="191"/>
      <c r="J33" s="191">
        <f t="shared" si="0"/>
        <v>61.882228110422531</v>
      </c>
      <c r="K33" s="194">
        <f>J33-'ICF SLR Module (1)'!J33</f>
        <v>-1.6696772266584503E-3</v>
      </c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</row>
    <row r="34" spans="1:31" x14ac:dyDescent="0.25">
      <c r="A34" s="185"/>
      <c r="B34" s="185">
        <v>2085</v>
      </c>
      <c r="C34" s="191">
        <f>HLOOKUP(B34,'CO2 and Temp Alt 0 Alt 1'!$J$1:$DP$27,27,FALSE)</f>
        <v>3.7344339660000001</v>
      </c>
      <c r="D34" s="191"/>
      <c r="E34" s="191">
        <f t="shared" si="1"/>
        <v>3.064827037666666</v>
      </c>
      <c r="F34" s="191">
        <f t="shared" si="2"/>
        <v>9.393164770812632</v>
      </c>
      <c r="G34" s="191">
        <f>AVERAGE($C$7:C34)</f>
        <v>1.2782993207142856</v>
      </c>
      <c r="H34" s="191">
        <f t="shared" si="3"/>
        <v>1.6340491533386041</v>
      </c>
      <c r="I34" s="191"/>
      <c r="J34" s="191">
        <f t="shared" si="0"/>
        <v>68.968820493109959</v>
      </c>
      <c r="K34" s="194">
        <f>J34-'ICF SLR Module (1)'!J34</f>
        <v>-1.9723745493962497E-3</v>
      </c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</row>
    <row r="35" spans="1:31" x14ac:dyDescent="0.25">
      <c r="A35" s="185"/>
      <c r="B35" s="185">
        <v>2090</v>
      </c>
      <c r="C35" s="191">
        <f>HLOOKUP(B35,'CO2 and Temp Alt 0 Alt 1'!$J$1:$DP$27,27,FALSE)</f>
        <v>3.9346325929999999</v>
      </c>
      <c r="D35" s="191"/>
      <c r="E35" s="191">
        <f t="shared" si="1"/>
        <v>3.2550729363333333</v>
      </c>
      <c r="F35" s="191">
        <f t="shared" si="2"/>
        <v>10.595499820849708</v>
      </c>
      <c r="G35" s="191">
        <f>AVERAGE($C$7:C35)</f>
        <v>1.3698970197586204</v>
      </c>
      <c r="H35" s="191">
        <f t="shared" si="3"/>
        <v>1.8766178447435502</v>
      </c>
      <c r="I35" s="191"/>
      <c r="J35" s="191">
        <f t="shared" si="0"/>
        <v>76.497081895560882</v>
      </c>
      <c r="K35" s="194">
        <f>J35-'ICF SLR Module (1)'!J35</f>
        <v>-2.3556893595753081E-3</v>
      </c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</row>
    <row r="36" spans="1:31" x14ac:dyDescent="0.25">
      <c r="A36" s="185"/>
      <c r="B36" s="185">
        <v>2095</v>
      </c>
      <c r="C36" s="191">
        <f>HLOOKUP(B36,'CO2 and Temp Alt 0 Alt 1'!$J$1:$DP$27,27,FALSE)</f>
        <v>4.1429807299999997</v>
      </c>
      <c r="D36" s="191"/>
      <c r="E36" s="191">
        <f t="shared" si="1"/>
        <v>3.4461365965000001</v>
      </c>
      <c r="F36" s="191">
        <f t="shared" si="2"/>
        <v>11.875857441736605</v>
      </c>
      <c r="G36" s="191">
        <f>AVERAGE($C$7:C36)</f>
        <v>1.4623331434333331</v>
      </c>
      <c r="H36" s="191">
        <f t="shared" si="3"/>
        <v>2.138418222383613</v>
      </c>
      <c r="I36" s="191"/>
      <c r="J36" s="191">
        <f t="shared" si="0"/>
        <v>84.493642184719846</v>
      </c>
      <c r="K36" s="194">
        <f>J36-'ICF SLR Module (1)'!J36</f>
        <v>-2.7786392208355437E-3</v>
      </c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</row>
    <row r="37" spans="1:31" x14ac:dyDescent="0.25">
      <c r="A37" s="185"/>
      <c r="B37" s="185">
        <v>2100</v>
      </c>
      <c r="C37" s="191">
        <f>HLOOKUP(B37,'CO2 and Temp Alt 0 Alt 1'!$J$1:$DP$27,27,FALSE)</f>
        <v>4.3394148479999997</v>
      </c>
      <c r="D37" s="191"/>
      <c r="E37" s="191">
        <f>AVERAGE(C31:C36)</f>
        <v>3.6424730506666663</v>
      </c>
      <c r="F37" s="191">
        <f>E37*E37</f>
        <v>13.26760992483293</v>
      </c>
      <c r="G37" s="191">
        <f>AVERAGE($C$7:C37)</f>
        <v>1.555142230677419</v>
      </c>
      <c r="H37" s="191">
        <f>G37*G37</f>
        <v>2.4184673576363385</v>
      </c>
      <c r="I37" s="191"/>
      <c r="J37" s="191">
        <f>(SUMPRODUCT(E37:H37,$E$4:$H$4)+$D$4)*100</f>
        <v>92.926108396532712</v>
      </c>
      <c r="K37" s="194">
        <f>J37-'ICF SLR Module (1)'!J37</f>
        <v>-3.1963040577807078E-3</v>
      </c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</row>
    <row r="38" spans="1:31" x14ac:dyDescent="0.2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</row>
    <row r="39" spans="1:31" x14ac:dyDescent="0.2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</row>
    <row r="40" spans="1:31" x14ac:dyDescent="0.2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</row>
    <row r="41" spans="1:31" x14ac:dyDescent="0.2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</row>
    <row r="42" spans="1:31" x14ac:dyDescent="0.2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23B10-41CC-46EC-9AF1-A90BF9859FB0}">
  <sheetPr codeName="Sheet13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85"/>
      <c r="B1" s="186" t="s">
        <v>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</row>
    <row r="2" spans="1:31" x14ac:dyDescent="0.25">
      <c r="A2" s="185"/>
      <c r="B2" s="185"/>
      <c r="C2" s="185" t="s">
        <v>142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</row>
    <row r="3" spans="1:31" x14ac:dyDescent="0.25">
      <c r="A3" s="185"/>
      <c r="B3" s="185"/>
      <c r="C3" s="185"/>
      <c r="D3" s="113" t="s">
        <v>115</v>
      </c>
      <c r="E3" s="114" t="s">
        <v>116</v>
      </c>
      <c r="F3" s="114" t="s">
        <v>117</v>
      </c>
      <c r="G3" s="114" t="s">
        <v>118</v>
      </c>
      <c r="H3" s="114" t="s">
        <v>119</v>
      </c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</row>
    <row r="4" spans="1:31" x14ac:dyDescent="0.25">
      <c r="A4" s="185"/>
      <c r="B4" s="185"/>
      <c r="C4" s="185"/>
      <c r="D4" s="113">
        <f>VLOOKUP($B$1,'ICF SLR Lookup'!$A$5:$F$7,2,FALSE)</f>
        <v>5.0204760649369504E-2</v>
      </c>
      <c r="E4" s="113">
        <f>VLOOKUP($B$1,'ICF SLR Lookup'!$A$5:$F$7,3,FALSE)</f>
        <v>0</v>
      </c>
      <c r="F4" s="113">
        <f>VLOOKUP($B$1,'ICF SLR Lookup'!$A$5:$F$7,4,FALSE)</f>
        <v>0</v>
      </c>
      <c r="G4" s="113">
        <f>VLOOKUP($B$1,'ICF SLR Lookup'!$A$5:$F$7,5,FALSE)</f>
        <v>0.20014414173847508</v>
      </c>
      <c r="H4" s="113">
        <f>VLOOKUP($B$1,'ICF SLR Lookup'!$A$5:$F$7,6,FALSE)</f>
        <v>0.23477832540634516</v>
      </c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</row>
    <row r="5" spans="1:31" x14ac:dyDescent="0.2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</row>
    <row r="6" spans="1:31" x14ac:dyDescent="0.25">
      <c r="A6" s="185"/>
      <c r="B6" s="187"/>
      <c r="C6" s="188" t="s">
        <v>143</v>
      </c>
      <c r="D6" s="188" t="s">
        <v>144</v>
      </c>
      <c r="E6" s="188" t="s">
        <v>116</v>
      </c>
      <c r="F6" s="188" t="s">
        <v>117</v>
      </c>
      <c r="G6" s="188" t="s">
        <v>118</v>
      </c>
      <c r="H6" s="188" t="s">
        <v>119</v>
      </c>
      <c r="I6" s="185"/>
      <c r="J6" s="189" t="s">
        <v>145</v>
      </c>
      <c r="K6" s="190" t="s">
        <v>148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</row>
    <row r="7" spans="1:31" x14ac:dyDescent="0.25">
      <c r="A7" s="185"/>
      <c r="B7" s="185">
        <v>1950</v>
      </c>
      <c r="C7" s="191">
        <v>-0.5</v>
      </c>
      <c r="D7" s="192"/>
      <c r="E7" s="192"/>
      <c r="F7" s="192"/>
      <c r="G7" s="192"/>
      <c r="H7" s="192"/>
      <c r="I7" s="191"/>
      <c r="J7" s="191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</row>
    <row r="8" spans="1:31" x14ac:dyDescent="0.25">
      <c r="A8" s="185"/>
      <c r="B8" s="185">
        <v>1955</v>
      </c>
      <c r="C8" s="191">
        <v>-0.5</v>
      </c>
      <c r="D8" s="192"/>
      <c r="E8" s="192"/>
      <c r="F8" s="192"/>
      <c r="G8" s="192"/>
      <c r="H8" s="192"/>
      <c r="I8" s="191"/>
      <c r="J8" s="191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</row>
    <row r="9" spans="1:31" x14ac:dyDescent="0.25">
      <c r="A9" s="185"/>
      <c r="B9" s="185">
        <v>1960</v>
      </c>
      <c r="C9" s="191">
        <v>-0.7</v>
      </c>
      <c r="D9" s="192"/>
      <c r="E9" s="192"/>
      <c r="F9" s="192"/>
      <c r="G9" s="192"/>
      <c r="H9" s="192"/>
      <c r="I9" s="191"/>
      <c r="J9" s="191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</row>
    <row r="10" spans="1:31" x14ac:dyDescent="0.25">
      <c r="A10" s="185"/>
      <c r="B10" s="185">
        <v>1965</v>
      </c>
      <c r="C10" s="191">
        <v>-0.5</v>
      </c>
      <c r="D10" s="192"/>
      <c r="E10" s="192"/>
      <c r="F10" s="192"/>
      <c r="G10" s="192"/>
      <c r="H10" s="192"/>
      <c r="I10" s="191"/>
      <c r="J10" s="191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</row>
    <row r="11" spans="1:31" x14ac:dyDescent="0.25">
      <c r="A11" s="185"/>
      <c r="B11" s="185">
        <v>1970</v>
      </c>
      <c r="C11" s="191">
        <v>-0.5</v>
      </c>
      <c r="D11" s="192"/>
      <c r="E11" s="192"/>
      <c r="F11" s="192"/>
      <c r="G11" s="192"/>
      <c r="H11" s="192"/>
      <c r="I11" s="191"/>
      <c r="J11" s="191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</row>
    <row r="12" spans="1:31" x14ac:dyDescent="0.25">
      <c r="A12" s="185"/>
      <c r="B12" s="185">
        <v>1975</v>
      </c>
      <c r="C12" s="191">
        <v>-0.5</v>
      </c>
      <c r="D12" s="192"/>
      <c r="E12" s="192"/>
      <c r="F12" s="192"/>
      <c r="G12" s="192"/>
      <c r="H12" s="192"/>
      <c r="I12" s="191"/>
      <c r="J12" s="191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</row>
    <row r="13" spans="1:31" x14ac:dyDescent="0.25">
      <c r="A13" s="185"/>
      <c r="B13" s="185">
        <v>1980</v>
      </c>
      <c r="C13" s="191">
        <v>-0.5</v>
      </c>
      <c r="D13" s="191"/>
      <c r="E13" s="191"/>
      <c r="F13" s="191"/>
      <c r="G13" s="191"/>
      <c r="H13" s="191"/>
      <c r="I13" s="191"/>
      <c r="J13" s="191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</row>
    <row r="14" spans="1:31" x14ac:dyDescent="0.25">
      <c r="A14" s="185"/>
      <c r="B14" s="185">
        <v>1985</v>
      </c>
      <c r="C14" s="191">
        <v>-0.2</v>
      </c>
      <c r="D14" s="192"/>
      <c r="E14" s="191"/>
      <c r="F14" s="191"/>
      <c r="G14" s="191"/>
      <c r="H14" s="191"/>
      <c r="I14" s="191"/>
      <c r="J14" s="191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</row>
    <row r="15" spans="1:31" x14ac:dyDescent="0.25">
      <c r="A15" s="185"/>
      <c r="B15" s="185">
        <v>1990</v>
      </c>
      <c r="C15" s="191">
        <f>HLOOKUP(B15,'CO2 and Temp Alt 2 Alt 3'!$J$1:$DP$7,7,FALSE)</f>
        <v>0.63959318099999996</v>
      </c>
      <c r="D15" s="191"/>
      <c r="E15" s="191">
        <f>AVERAGE(C9:C14)</f>
        <v>-0.48333333333333339</v>
      </c>
      <c r="F15" s="191">
        <f>E15*E15</f>
        <v>0.23361111111111116</v>
      </c>
      <c r="G15" s="191">
        <f>AVERAGE($C$7:C15)</f>
        <v>-0.36226742433333337</v>
      </c>
      <c r="H15" s="191">
        <f>G15*G15</f>
        <v>0.13123768673310743</v>
      </c>
      <c r="I15" s="191"/>
      <c r="J15" s="191">
        <f>(SUMPRODUCT(E15:H15,$E$4:$H$4)+$D$4)*100</f>
        <v>0.85108222477680151</v>
      </c>
      <c r="K15" s="195">
        <f>J15-'ICF SLR Module (1)'!J15</f>
        <v>0</v>
      </c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</row>
    <row r="16" spans="1:31" x14ac:dyDescent="0.25">
      <c r="A16" s="185"/>
      <c r="B16" s="185">
        <v>1995</v>
      </c>
      <c r="C16" s="191">
        <f>HLOOKUP(B16,'CO2 and Temp Alt 2 Alt 3'!$J$1:$DP$7,7,FALSE)</f>
        <v>0.54236465199999995</v>
      </c>
      <c r="D16" s="191"/>
      <c r="E16" s="191">
        <f>AVERAGE(C10:C15)</f>
        <v>-0.26006780316666672</v>
      </c>
      <c r="F16" s="191">
        <f>E16*E16</f>
        <v>6.7635262243936109E-2</v>
      </c>
      <c r="G16" s="191">
        <f>AVERAGE($C$7:C16)</f>
        <v>-0.27180421670000005</v>
      </c>
      <c r="H16" s="191">
        <f>G16*G16</f>
        <v>7.3877532215900585E-2</v>
      </c>
      <c r="I16" s="191"/>
      <c r="J16" s="191">
        <f t="shared" ref="J16:J36" si="0">(SUMPRODUCT(E16:H16,$E$4:$H$4)+$D$4)*100</f>
        <v>1.3149582275851959</v>
      </c>
      <c r="K16" s="195">
        <f>J16-'ICF SLR Module (1)'!J16</f>
        <v>0</v>
      </c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</row>
    <row r="17" spans="1:31" x14ac:dyDescent="0.25">
      <c r="A17" s="185"/>
      <c r="B17" s="185">
        <v>2000</v>
      </c>
      <c r="C17" s="191">
        <f>HLOOKUP(B17,'CO2 and Temp Alt 2 Alt 3'!$J$1:$DP$7,7,FALSE)</f>
        <v>0.77213053399999998</v>
      </c>
      <c r="D17" s="191"/>
      <c r="E17" s="191">
        <f>AVERAGE(C11:C16)</f>
        <v>-8.6340361166666671E-2</v>
      </c>
      <c r="F17" s="191">
        <f>E17*E17</f>
        <v>7.4546579663904424E-3</v>
      </c>
      <c r="G17" s="191">
        <f>AVERAGE($C$7:C17)</f>
        <v>-0.1769010575454546</v>
      </c>
      <c r="H17" s="191">
        <f>G17*G17</f>
        <v>3.1293984160700242E-2</v>
      </c>
      <c r="I17" s="191"/>
      <c r="J17" s="191">
        <f t="shared" si="0"/>
        <v>2.2146199510847793</v>
      </c>
      <c r="K17" s="195">
        <f>J17-'ICF SLR Module (1)'!J17</f>
        <v>0</v>
      </c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x14ac:dyDescent="0.25">
      <c r="A18" s="185"/>
      <c r="B18" s="185">
        <v>2005</v>
      </c>
      <c r="C18" s="191">
        <f>HLOOKUP(B18,'CO2 and Temp Alt 2 Alt 3'!$J$1:$DP$7,7,FALSE)</f>
        <v>0.86815092599999999</v>
      </c>
      <c r="D18" s="191"/>
      <c r="E18" s="191">
        <f>AVERAGE(C12:C17)</f>
        <v>0.12568139449999999</v>
      </c>
      <c r="F18" s="191">
        <f>E18*E18</f>
        <v>1.5795812923464627E-2</v>
      </c>
      <c r="G18" s="191">
        <f>AVERAGE($C$7:C18)</f>
        <v>-8.9813392250000054E-2</v>
      </c>
      <c r="H18" s="191">
        <f>G18*G18</f>
        <v>8.0664454274523706E-3</v>
      </c>
      <c r="I18" s="191"/>
      <c r="J18" s="191">
        <f t="shared" si="0"/>
        <v>3.4122962890311164</v>
      </c>
      <c r="K18" s="195">
        <f>J18-'ICF SLR Module (1)'!J18</f>
        <v>0</v>
      </c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</row>
    <row r="19" spans="1:31" x14ac:dyDescent="0.25">
      <c r="A19" s="185"/>
      <c r="B19" s="185">
        <v>2010</v>
      </c>
      <c r="C19" s="191">
        <f>HLOOKUP(B19,'CO2 and Temp Alt 2 Alt 3'!$J$1:$DP$7,7,FALSE)</f>
        <v>0.97556141699999999</v>
      </c>
      <c r="D19" s="191"/>
      <c r="E19" s="191">
        <f>AVERAGE(C13:C18)</f>
        <v>0.3537065488333333</v>
      </c>
      <c r="F19" s="191">
        <f>E19*E19</f>
        <v>0.1251083226875872</v>
      </c>
      <c r="G19" s="191">
        <f>AVERAGE($C$7:C19)</f>
        <v>-7.8614838461538925E-3</v>
      </c>
      <c r="H19" s="191">
        <f>G19*G19</f>
        <v>6.1802928263338593E-5</v>
      </c>
      <c r="I19" s="191"/>
      <c r="J19" s="191">
        <f t="shared" si="0"/>
        <v>4.8645840700193022</v>
      </c>
      <c r="K19" s="195">
        <f>J19-'ICF SLR Module (1)'!J19</f>
        <v>0</v>
      </c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</row>
    <row r="20" spans="1:31" x14ac:dyDescent="0.25">
      <c r="A20" s="185"/>
      <c r="B20" s="185">
        <v>2015</v>
      </c>
      <c r="C20" s="191">
        <f>HLOOKUP(B20,'CO2 and Temp Alt 2 Alt 3'!$J$1:$DP$7,7,FALSE)</f>
        <v>1.1153566130000001</v>
      </c>
      <c r="D20" s="191"/>
      <c r="E20" s="191">
        <f t="shared" ref="E20:E36" si="1">AVERAGE(C14:C19)</f>
        <v>0.59963345166666659</v>
      </c>
      <c r="F20" s="191">
        <f t="shared" ref="F20:F36" si="2">E20*E20</f>
        <v>0.35956027635768056</v>
      </c>
      <c r="G20" s="191">
        <f>AVERAGE($C$7:C20)</f>
        <v>7.2368380214285682E-2</v>
      </c>
      <c r="H20" s="191">
        <f t="shared" ref="H20:H36" si="3">G20*G20</f>
        <v>5.2371824548394152E-3</v>
      </c>
      <c r="I20" s="191"/>
      <c r="J20" s="191">
        <f t="shared" si="0"/>
        <v>6.5918444922956034</v>
      </c>
      <c r="K20" s="195">
        <f>J20-'ICF SLR Module (1)'!J20</f>
        <v>0</v>
      </c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</row>
    <row r="21" spans="1:31" x14ac:dyDescent="0.25">
      <c r="A21" s="185"/>
      <c r="B21" s="185">
        <v>2020</v>
      </c>
      <c r="C21" s="191">
        <f>HLOOKUP(B21,'CO2 and Temp Alt 2 Alt 3'!$J$1:$DP$7,7,FALSE)</f>
        <v>1.2183734749999999</v>
      </c>
      <c r="D21" s="191"/>
      <c r="E21" s="191">
        <f t="shared" si="1"/>
        <v>0.81885955383333331</v>
      </c>
      <c r="F21" s="191">
        <f t="shared" si="2"/>
        <v>0.67053096890412567</v>
      </c>
      <c r="G21" s="191">
        <f>AVERAGE($C$7:C21)</f>
        <v>0.14876871986666665</v>
      </c>
      <c r="H21" s="191">
        <f t="shared" si="3"/>
        <v>2.2132132010766737E-2</v>
      </c>
      <c r="I21" s="191"/>
      <c r="J21" s="191">
        <f t="shared" si="0"/>
        <v>8.5176093295775104</v>
      </c>
      <c r="K21" s="195">
        <f>J21-'ICF SLR Module (1)'!J21</f>
        <v>0</v>
      </c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</row>
    <row r="22" spans="1:31" x14ac:dyDescent="0.25">
      <c r="A22" s="185"/>
      <c r="B22" s="185">
        <v>2025</v>
      </c>
      <c r="C22" s="191">
        <f>HLOOKUP(B22,'CO2 and Temp Alt 2 Alt 3'!$J$1:$DP$7,7,FALSE)</f>
        <v>1.410985436</v>
      </c>
      <c r="D22" s="191"/>
      <c r="E22" s="191">
        <f t="shared" si="1"/>
        <v>0.9153229361666666</v>
      </c>
      <c r="F22" s="191">
        <f t="shared" si="2"/>
        <v>0.83781607747276765</v>
      </c>
      <c r="G22" s="191">
        <f>AVERAGE($C$7:C22)</f>
        <v>0.22765726462499997</v>
      </c>
      <c r="H22" s="191">
        <f t="shared" si="3"/>
        <v>5.1827830136537259E-2</v>
      </c>
      <c r="I22" s="191"/>
      <c r="J22" s="191">
        <f t="shared" si="0"/>
        <v>10.793707965716976</v>
      </c>
      <c r="K22" s="195">
        <f>J22-'ICF SLR Module (1)'!J22</f>
        <v>0</v>
      </c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</row>
    <row r="23" spans="1:31" x14ac:dyDescent="0.25">
      <c r="A23" s="185"/>
      <c r="B23" s="185">
        <v>2030</v>
      </c>
      <c r="C23" s="191">
        <f>HLOOKUP(B23,'CO2 and Temp Alt 2 Alt 3'!$J$1:$DP$7,7,FALSE)</f>
        <v>1.5939898480000001</v>
      </c>
      <c r="D23" s="191"/>
      <c r="E23" s="191">
        <f t="shared" si="1"/>
        <v>1.0600930668333333</v>
      </c>
      <c r="F23" s="191">
        <f t="shared" si="2"/>
        <v>1.123797310348102</v>
      </c>
      <c r="G23" s="191">
        <f>AVERAGE($C$7:C23)</f>
        <v>0.30802976952941175</v>
      </c>
      <c r="H23" s="191">
        <f t="shared" si="3"/>
        <v>9.4882338916342512E-2</v>
      </c>
      <c r="I23" s="191"/>
      <c r="J23" s="191">
        <f t="shared" si="0"/>
        <v>13.413143114315007</v>
      </c>
      <c r="K23" s="195">
        <f>J23-'ICF SLR Module (1)'!J23</f>
        <v>-2.0281276871259024E-5</v>
      </c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</row>
    <row r="24" spans="1:31" x14ac:dyDescent="0.25">
      <c r="A24" s="185"/>
      <c r="B24" s="185">
        <v>2035</v>
      </c>
      <c r="C24" s="191">
        <f>HLOOKUP(B24,'CO2 and Temp Alt 2 Alt 3'!$J$1:$DP$7,7,FALSE)</f>
        <v>1.8032399459999999</v>
      </c>
      <c r="D24" s="191"/>
      <c r="E24" s="191">
        <f t="shared" si="1"/>
        <v>1.1970696191666665</v>
      </c>
      <c r="F24" s="191">
        <f t="shared" si="2"/>
        <v>1.4329756731318282</v>
      </c>
      <c r="G24" s="191">
        <f>AVERAGE($C$7:C24)</f>
        <v>0.39109700155555555</v>
      </c>
      <c r="H24" s="191">
        <f t="shared" si="3"/>
        <v>0.15295686462574623</v>
      </c>
      <c r="I24" s="191"/>
      <c r="J24" s="191">
        <f t="shared" si="0"/>
        <v>16.439149089843497</v>
      </c>
      <c r="K24" s="195">
        <f>J24-'ICF SLR Module (1)'!J24</f>
        <v>-6.396445520451266E-5</v>
      </c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</row>
    <row r="25" spans="1:31" x14ac:dyDescent="0.25">
      <c r="A25" s="185"/>
      <c r="B25" s="185">
        <v>2040</v>
      </c>
      <c r="C25" s="191">
        <f>HLOOKUP(B25,'CO2 and Temp Alt 2 Alt 3'!$J$1:$DP$7,7,FALSE)</f>
        <v>2.0079462210000001</v>
      </c>
      <c r="D25" s="191"/>
      <c r="E25" s="191">
        <f t="shared" si="1"/>
        <v>1.3529177891666666</v>
      </c>
      <c r="F25" s="191">
        <f t="shared" si="2"/>
        <v>1.8303865442436209</v>
      </c>
      <c r="G25" s="191">
        <f>AVERAGE($C$7:C25)</f>
        <v>0.4761943288947369</v>
      </c>
      <c r="H25" s="191">
        <f t="shared" si="3"/>
        <v>0.22676103887150886</v>
      </c>
      <c r="I25" s="191"/>
      <c r="J25" s="191">
        <f t="shared" si="0"/>
        <v>19.875084288039176</v>
      </c>
      <c r="K25" s="195">
        <f>J25-'ICF SLR Module (1)'!J25</f>
        <v>-1.2266303660979361E-4</v>
      </c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</row>
    <row r="26" spans="1:31" x14ac:dyDescent="0.25">
      <c r="A26" s="185"/>
      <c r="B26" s="185">
        <v>2045</v>
      </c>
      <c r="C26" s="191">
        <f>HLOOKUP(B26,'CO2 and Temp Alt 2 Alt 3'!$J$1:$DP$7,7,FALSE)</f>
        <v>2.2076630829999999</v>
      </c>
      <c r="D26" s="191"/>
      <c r="E26" s="191">
        <f t="shared" si="1"/>
        <v>1.5249819231666664</v>
      </c>
      <c r="F26" s="191">
        <f t="shared" si="2"/>
        <v>2.3255698659851043</v>
      </c>
      <c r="G26" s="191">
        <f>AVERAGE($C$7:C26)</f>
        <v>0.56276776660000005</v>
      </c>
      <c r="H26" s="191">
        <f t="shared" si="3"/>
        <v>0.31670755912395215</v>
      </c>
      <c r="I26" s="191"/>
      <c r="J26" s="191">
        <f t="shared" si="0"/>
        <v>23.719550266825749</v>
      </c>
      <c r="K26" s="195">
        <f>J26-'ICF SLR Module (1)'!J26</f>
        <v>-2.5541822937924508E-4</v>
      </c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</row>
    <row r="27" spans="1:31" x14ac:dyDescent="0.25">
      <c r="A27" s="185"/>
      <c r="B27" s="185">
        <v>2050</v>
      </c>
      <c r="C27" s="191">
        <f>HLOOKUP(B27,'CO2 and Temp Alt 2 Alt 3'!$J$1:$DP$7,7,FALSE)</f>
        <v>2.413599456</v>
      </c>
      <c r="D27" s="191"/>
      <c r="E27" s="191">
        <f t="shared" si="1"/>
        <v>1.7070330014999999</v>
      </c>
      <c r="F27" s="191">
        <f t="shared" si="2"/>
        <v>2.9139616682100988</v>
      </c>
      <c r="G27" s="191">
        <f>AVERAGE($C$7:C27)</f>
        <v>0.65090260895238095</v>
      </c>
      <c r="H27" s="191">
        <f t="shared" si="3"/>
        <v>0.42367420634101616</v>
      </c>
      <c r="I27" s="191"/>
      <c r="J27" s="191">
        <f t="shared" si="0"/>
        <v>27.994862535608416</v>
      </c>
      <c r="K27" s="195">
        <f>J27-'ICF SLR Module (1)'!J27</f>
        <v>-4.2148478940973177E-4</v>
      </c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</row>
    <row r="28" spans="1:31" x14ac:dyDescent="0.25">
      <c r="A28" s="185"/>
      <c r="B28" s="185">
        <v>2055</v>
      </c>
      <c r="C28" s="191">
        <f>HLOOKUP(B28,'CO2 and Temp Alt 2 Alt 3'!$J$1:$DP$7,7,FALSE)</f>
        <v>2.5929385740000002</v>
      </c>
      <c r="D28" s="191"/>
      <c r="E28" s="191">
        <f t="shared" si="1"/>
        <v>1.9062373316666665</v>
      </c>
      <c r="F28" s="191">
        <f t="shared" si="2"/>
        <v>3.6337407646396529</v>
      </c>
      <c r="G28" s="191">
        <f>AVERAGE($C$7:C28)</f>
        <v>0.73917697100000013</v>
      </c>
      <c r="H28" s="191">
        <f t="shared" si="3"/>
        <v>0.54638259445673498</v>
      </c>
      <c r="I28" s="191"/>
      <c r="J28" s="191">
        <f t="shared" si="0"/>
        <v>32.642549166073664</v>
      </c>
      <c r="K28" s="195">
        <f>J28-'ICF SLR Module (1)'!J28</f>
        <v>-6.0941769861955208E-4</v>
      </c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</row>
    <row r="29" spans="1:31" x14ac:dyDescent="0.25">
      <c r="A29" s="185"/>
      <c r="B29" s="185">
        <v>2060</v>
      </c>
      <c r="C29" s="191">
        <f>HLOOKUP(B29,'CO2 and Temp Alt 2 Alt 3'!$J$1:$DP$7,7,FALSE)</f>
        <v>2.7882406319999999</v>
      </c>
      <c r="D29" s="191"/>
      <c r="E29" s="191">
        <f t="shared" si="1"/>
        <v>2.1032295213333332</v>
      </c>
      <c r="F29" s="191">
        <f t="shared" si="2"/>
        <v>4.423574419408042</v>
      </c>
      <c r="G29" s="191">
        <f>AVERAGE($C$7:C29)</f>
        <v>0.82826669539130449</v>
      </c>
      <c r="H29" s="191">
        <f t="shared" si="3"/>
        <v>0.68602571869443196</v>
      </c>
      <c r="I29" s="191"/>
      <c r="J29" s="191">
        <f t="shared" si="0"/>
        <v>37.704145694978827</v>
      </c>
      <c r="K29" s="195">
        <f>J29-'ICF SLR Module (1)'!J29</f>
        <v>-8.067636094892805E-4</v>
      </c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</row>
    <row r="30" spans="1:31" x14ac:dyDescent="0.25">
      <c r="A30" s="185"/>
      <c r="B30" s="185">
        <v>2065</v>
      </c>
      <c r="C30" s="191">
        <f>HLOOKUP(B30,'CO2 and Temp Alt 2 Alt 3'!$J$1:$DP$7,7,FALSE)</f>
        <v>2.964947005</v>
      </c>
      <c r="D30" s="191"/>
      <c r="E30" s="191">
        <f t="shared" si="1"/>
        <v>2.3022713186666661</v>
      </c>
      <c r="F30" s="191">
        <f t="shared" si="2"/>
        <v>5.3004532247551497</v>
      </c>
      <c r="G30" s="191">
        <f>AVERAGE($C$7:C30)</f>
        <v>0.91729504162500008</v>
      </c>
      <c r="H30" s="191">
        <f t="shared" si="3"/>
        <v>0.84143019338981062</v>
      </c>
      <c r="I30" s="191"/>
      <c r="J30" s="191">
        <f t="shared" si="0"/>
        <v>43.134556122676081</v>
      </c>
      <c r="K30" s="195">
        <f>J30-'ICF SLR Module (1)'!J30</f>
        <v>-1.0383068640464899E-3</v>
      </c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</row>
    <row r="31" spans="1:31" x14ac:dyDescent="0.25">
      <c r="A31" s="185"/>
      <c r="B31" s="185">
        <v>2070</v>
      </c>
      <c r="C31" s="191">
        <f>HLOOKUP(B31,'CO2 and Temp Alt 2 Alt 3'!$J$1:$DP$7,7,FALSE)</f>
        <v>3.1569742600000001</v>
      </c>
      <c r="D31" s="191"/>
      <c r="E31" s="191">
        <f t="shared" si="1"/>
        <v>2.495889161833333</v>
      </c>
      <c r="F31" s="191">
        <f t="shared" si="2"/>
        <v>6.2294627081570972</v>
      </c>
      <c r="G31" s="191">
        <f>AVERAGE($C$7:C31)</f>
        <v>1.0068822103600001</v>
      </c>
      <c r="H31" s="191">
        <f t="shared" si="3"/>
        <v>1.0138117855394395</v>
      </c>
      <c r="I31" s="191"/>
      <c r="J31" s="191">
        <f t="shared" si="0"/>
        <v>48.974736975977684</v>
      </c>
      <c r="K31" s="195">
        <f>J31-'ICF SLR Module (1)'!J31</f>
        <v>-1.3727918261352556E-3</v>
      </c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</row>
    <row r="32" spans="1:31" x14ac:dyDescent="0.25">
      <c r="A32" s="185"/>
      <c r="B32" s="185">
        <v>2075</v>
      </c>
      <c r="C32" s="191">
        <f>HLOOKUP(B32,'CO2 and Temp Alt 2 Alt 3'!$J$1:$DP$7,7,FALSE)</f>
        <v>3.3407061229999999</v>
      </c>
      <c r="D32" s="191"/>
      <c r="E32" s="191">
        <f t="shared" si="1"/>
        <v>2.6873938349999995</v>
      </c>
      <c r="F32" s="191">
        <f t="shared" si="2"/>
        <v>7.222085624396005</v>
      </c>
      <c r="G32" s="191">
        <f>AVERAGE($C$7:C32)</f>
        <v>1.0966446685384617</v>
      </c>
      <c r="H32" s="191">
        <f t="shared" si="3"/>
        <v>1.2026295290338325</v>
      </c>
      <c r="I32" s="191"/>
      <c r="J32" s="191">
        <f t="shared" si="0"/>
        <v>55.204311353685917</v>
      </c>
      <c r="K32" s="195">
        <f>J32-'ICF SLR Module (1)'!J32</f>
        <v>-1.7189581325496306E-3</v>
      </c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</row>
    <row r="33" spans="1:31" x14ac:dyDescent="0.25">
      <c r="A33" s="185"/>
      <c r="B33" s="185">
        <v>2080</v>
      </c>
      <c r="C33" s="191">
        <f>HLOOKUP(B33,'CO2 and Temp Alt 2 Alt 3'!$J$1:$DP$7,7,FALSE)</f>
        <v>3.5450406320000001</v>
      </c>
      <c r="D33" s="191"/>
      <c r="E33" s="191">
        <f t="shared" si="1"/>
        <v>2.8762343416666667</v>
      </c>
      <c r="F33" s="191">
        <f t="shared" si="2"/>
        <v>8.2727239881826833</v>
      </c>
      <c r="G33" s="191">
        <f>AVERAGE($C$7:C33)</f>
        <v>1.1873260005185187</v>
      </c>
      <c r="H33" s="191">
        <f t="shared" si="3"/>
        <v>1.4097430315073014</v>
      </c>
      <c r="I33" s="191"/>
      <c r="J33" s="191">
        <f t="shared" si="0"/>
        <v>61.881821217747337</v>
      </c>
      <c r="K33" s="195">
        <f>J33-'ICF SLR Module (1)'!J33</f>
        <v>-2.0765699018525652E-3</v>
      </c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</row>
    <row r="34" spans="1:31" x14ac:dyDescent="0.25">
      <c r="A34" s="185"/>
      <c r="B34" s="185">
        <v>2085</v>
      </c>
      <c r="C34" s="191">
        <f>HLOOKUP(B34,'CO2 and Temp Alt 2 Alt 3'!$J$1:$DP$7,7,FALSE)</f>
        <v>3.7344089660000002</v>
      </c>
      <c r="D34" s="191"/>
      <c r="E34" s="191">
        <f t="shared" si="1"/>
        <v>3.0648078710000006</v>
      </c>
      <c r="F34" s="191">
        <f t="shared" si="2"/>
        <v>9.3930472861435561</v>
      </c>
      <c r="G34" s="191">
        <f>AVERAGE($C$7:C34)</f>
        <v>1.2782932492857146</v>
      </c>
      <c r="H34" s="191">
        <f t="shared" si="3"/>
        <v>1.6340336311694301</v>
      </c>
      <c r="I34" s="191"/>
      <c r="J34" s="191">
        <f t="shared" si="0"/>
        <v>68.968334550135367</v>
      </c>
      <c r="K34" s="195">
        <f>J34-'ICF SLR Module (1)'!J34</f>
        <v>-2.4583175239882848E-3</v>
      </c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</row>
    <row r="35" spans="1:31" x14ac:dyDescent="0.25">
      <c r="A35" s="185"/>
      <c r="B35" s="185">
        <v>2090</v>
      </c>
      <c r="C35" s="191">
        <f>HLOOKUP(B35,'CO2 and Temp Alt 2 Alt 3'!$J$1:$DP$7,7,FALSE)</f>
        <v>3.9345925930000001</v>
      </c>
      <c r="D35" s="191"/>
      <c r="E35" s="191">
        <f t="shared" si="1"/>
        <v>3.2550529363333336</v>
      </c>
      <c r="F35" s="191">
        <f t="shared" si="2"/>
        <v>10.595369618332256</v>
      </c>
      <c r="G35" s="191">
        <f>AVERAGE($C$7:C35)</f>
        <v>1.3698897783793105</v>
      </c>
      <c r="H35" s="191">
        <f t="shared" si="3"/>
        <v>1.8765980049081163</v>
      </c>
      <c r="I35" s="191"/>
      <c r="J35" s="191">
        <f t="shared" si="0"/>
        <v>76.496471167262229</v>
      </c>
      <c r="K35" s="195">
        <f>J35-'ICF SLR Module (1)'!J35</f>
        <v>-2.9664176582286927E-3</v>
      </c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</row>
    <row r="36" spans="1:31" x14ac:dyDescent="0.25">
      <c r="A36" s="185"/>
      <c r="B36" s="185">
        <v>2095</v>
      </c>
      <c r="C36" s="191">
        <f>HLOOKUP(B36,'CO2 and Temp Alt 2 Alt 3'!$J$1:$DP$7,7,FALSE)</f>
        <v>4.1429507299999999</v>
      </c>
      <c r="D36" s="191"/>
      <c r="E36" s="191">
        <f t="shared" si="1"/>
        <v>3.4461115965000002</v>
      </c>
      <c r="F36" s="191">
        <f t="shared" si="2"/>
        <v>11.87568513553178</v>
      </c>
      <c r="G36" s="191">
        <f>AVERAGE($C$7:C36)</f>
        <v>1.4623251434333335</v>
      </c>
      <c r="H36" s="191">
        <f t="shared" si="3"/>
        <v>2.1383948251173193</v>
      </c>
      <c r="I36" s="191"/>
      <c r="J36" s="191">
        <f t="shared" si="0"/>
        <v>84.492932752306501</v>
      </c>
      <c r="K36" s="195">
        <f>J36-'ICF SLR Module (1)'!J36</f>
        <v>-3.4880716341803009E-3</v>
      </c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</row>
    <row r="37" spans="1:31" x14ac:dyDescent="0.25">
      <c r="A37" s="185"/>
      <c r="B37" s="185">
        <v>2100</v>
      </c>
      <c r="C37" s="191">
        <f>HLOOKUP(B37,'CO2 and Temp Alt 2 Alt 3'!$J$1:$DP$7,7,FALSE)</f>
        <v>4.3393748480000003</v>
      </c>
      <c r="D37" s="191"/>
      <c r="E37" s="191">
        <f>AVERAGE(C31:C36)</f>
        <v>3.6424455506666669</v>
      </c>
      <c r="F37" s="191">
        <f>E37*E37</f>
        <v>13.267409589571399</v>
      </c>
      <c r="G37" s="191">
        <f>AVERAGE($C$7:C37)</f>
        <v>1.555133198419355</v>
      </c>
      <c r="H37" s="191">
        <f>G37*G37</f>
        <v>2.4184392648260129</v>
      </c>
      <c r="I37" s="191"/>
      <c r="J37" s="191">
        <f>(SUMPRODUCT(E37:H37,$E$4:$H$4)+$D$4)*100</f>
        <v>92.925268062882495</v>
      </c>
      <c r="K37" s="195">
        <f>J37-'ICF SLR Module (1)'!J37</f>
        <v>-4.0366377079976701E-3</v>
      </c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</row>
    <row r="38" spans="1:31" x14ac:dyDescent="0.2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</row>
    <row r="39" spans="1:31" x14ac:dyDescent="0.2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</row>
    <row r="40" spans="1:31" x14ac:dyDescent="0.2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</row>
    <row r="41" spans="1:31" x14ac:dyDescent="0.2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</row>
    <row r="42" spans="1:31" x14ac:dyDescent="0.2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6379E-ABFF-46F2-AAF3-5717D9AD1270}">
  <sheetPr codeName="Sheet12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85"/>
      <c r="B1" s="186" t="s">
        <v>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</row>
    <row r="2" spans="1:31" x14ac:dyDescent="0.25">
      <c r="A2" s="185"/>
      <c r="B2" s="185"/>
      <c r="C2" s="185" t="s">
        <v>142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</row>
    <row r="3" spans="1:31" x14ac:dyDescent="0.25">
      <c r="A3" s="185"/>
      <c r="B3" s="185"/>
      <c r="C3" s="185"/>
      <c r="D3" s="113" t="s">
        <v>115</v>
      </c>
      <c r="E3" s="114" t="s">
        <v>116</v>
      </c>
      <c r="F3" s="114" t="s">
        <v>117</v>
      </c>
      <c r="G3" s="114" t="s">
        <v>118</v>
      </c>
      <c r="H3" s="114" t="s">
        <v>119</v>
      </c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</row>
    <row r="4" spans="1:31" x14ac:dyDescent="0.25">
      <c r="A4" s="185"/>
      <c r="B4" s="185"/>
      <c r="C4" s="185"/>
      <c r="D4" s="113">
        <f>VLOOKUP($B$1,'ICF SLR Lookup'!$A$5:$F$7,2,FALSE)</f>
        <v>5.0204760649369504E-2</v>
      </c>
      <c r="E4" s="113">
        <f>VLOOKUP($B$1,'ICF SLR Lookup'!$A$5:$F$7,3,FALSE)</f>
        <v>0</v>
      </c>
      <c r="F4" s="113">
        <f>VLOOKUP($B$1,'ICF SLR Lookup'!$A$5:$F$7,4,FALSE)</f>
        <v>0</v>
      </c>
      <c r="G4" s="113">
        <f>VLOOKUP($B$1,'ICF SLR Lookup'!$A$5:$F$7,5,FALSE)</f>
        <v>0.20014414173847508</v>
      </c>
      <c r="H4" s="113">
        <f>VLOOKUP($B$1,'ICF SLR Lookup'!$A$5:$F$7,6,FALSE)</f>
        <v>0.23477832540634516</v>
      </c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</row>
    <row r="5" spans="1:31" x14ac:dyDescent="0.2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</row>
    <row r="6" spans="1:31" x14ac:dyDescent="0.25">
      <c r="A6" s="185"/>
      <c r="B6" s="187"/>
      <c r="C6" s="188" t="s">
        <v>143</v>
      </c>
      <c r="D6" s="188" t="s">
        <v>144</v>
      </c>
      <c r="E6" s="188" t="s">
        <v>116</v>
      </c>
      <c r="F6" s="188" t="s">
        <v>117</v>
      </c>
      <c r="G6" s="188" t="s">
        <v>118</v>
      </c>
      <c r="H6" s="188" t="s">
        <v>119</v>
      </c>
      <c r="I6" s="185"/>
      <c r="J6" s="189" t="s">
        <v>145</v>
      </c>
      <c r="K6" s="190" t="s">
        <v>149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</row>
    <row r="7" spans="1:31" x14ac:dyDescent="0.25">
      <c r="A7" s="185"/>
      <c r="B7" s="185">
        <v>1950</v>
      </c>
      <c r="C7" s="191">
        <v>-0.5</v>
      </c>
      <c r="D7" s="192"/>
      <c r="E7" s="192"/>
      <c r="F7" s="192"/>
      <c r="G7" s="192"/>
      <c r="H7" s="192"/>
      <c r="I7" s="191"/>
      <c r="J7" s="191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</row>
    <row r="8" spans="1:31" x14ac:dyDescent="0.25">
      <c r="A8" s="185"/>
      <c r="B8" s="185">
        <v>1955</v>
      </c>
      <c r="C8" s="191">
        <v>-0.5</v>
      </c>
      <c r="D8" s="192"/>
      <c r="E8" s="192"/>
      <c r="F8" s="192"/>
      <c r="G8" s="192"/>
      <c r="H8" s="192"/>
      <c r="I8" s="191"/>
      <c r="J8" s="191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</row>
    <row r="9" spans="1:31" x14ac:dyDescent="0.25">
      <c r="A9" s="185"/>
      <c r="B9" s="185">
        <v>1960</v>
      </c>
      <c r="C9" s="191">
        <v>-0.7</v>
      </c>
      <c r="D9" s="192"/>
      <c r="E9" s="192"/>
      <c r="F9" s="192"/>
      <c r="G9" s="192"/>
      <c r="H9" s="192"/>
      <c r="I9" s="191"/>
      <c r="J9" s="191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</row>
    <row r="10" spans="1:31" x14ac:dyDescent="0.25">
      <c r="A10" s="185"/>
      <c r="B10" s="185">
        <v>1965</v>
      </c>
      <c r="C10" s="191">
        <v>-0.5</v>
      </c>
      <c r="D10" s="192"/>
      <c r="E10" s="192"/>
      <c r="F10" s="192"/>
      <c r="G10" s="192"/>
      <c r="H10" s="192"/>
      <c r="I10" s="191"/>
      <c r="J10" s="191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</row>
    <row r="11" spans="1:31" x14ac:dyDescent="0.25">
      <c r="A11" s="185"/>
      <c r="B11" s="185">
        <v>1970</v>
      </c>
      <c r="C11" s="191">
        <v>-0.5</v>
      </c>
      <c r="D11" s="192"/>
      <c r="E11" s="192"/>
      <c r="F11" s="192"/>
      <c r="G11" s="192"/>
      <c r="H11" s="192"/>
      <c r="I11" s="191"/>
      <c r="J11" s="191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</row>
    <row r="12" spans="1:31" x14ac:dyDescent="0.25">
      <c r="A12" s="185"/>
      <c r="B12" s="185">
        <v>1975</v>
      </c>
      <c r="C12" s="191">
        <v>-0.5</v>
      </c>
      <c r="D12" s="192"/>
      <c r="E12" s="192"/>
      <c r="F12" s="192"/>
      <c r="G12" s="192"/>
      <c r="H12" s="192"/>
      <c r="I12" s="191"/>
      <c r="J12" s="191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</row>
    <row r="13" spans="1:31" x14ac:dyDescent="0.25">
      <c r="A13" s="185"/>
      <c r="B13" s="185">
        <v>1980</v>
      </c>
      <c r="C13" s="191">
        <v>-0.5</v>
      </c>
      <c r="D13" s="191"/>
      <c r="E13" s="191"/>
      <c r="F13" s="191"/>
      <c r="G13" s="191"/>
      <c r="H13" s="191"/>
      <c r="I13" s="191"/>
      <c r="J13" s="191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</row>
    <row r="14" spans="1:31" x14ac:dyDescent="0.25">
      <c r="A14" s="185"/>
      <c r="B14" s="185">
        <v>1985</v>
      </c>
      <c r="C14" s="191">
        <v>-0.2</v>
      </c>
      <c r="D14" s="192"/>
      <c r="E14" s="191"/>
      <c r="F14" s="191"/>
      <c r="G14" s="191"/>
      <c r="H14" s="191"/>
      <c r="I14" s="191"/>
      <c r="J14" s="191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</row>
    <row r="15" spans="1:31" x14ac:dyDescent="0.25">
      <c r="A15" s="185"/>
      <c r="B15" s="185">
        <v>1990</v>
      </c>
      <c r="C15" s="191">
        <f>HLOOKUP(B15,'CO2 and Temp Alt 2 Alt 3'!$J$1:$DP$27,27,FALSE)</f>
        <v>0.63959318099999996</v>
      </c>
      <c r="D15" s="191"/>
      <c r="E15" s="191">
        <f>AVERAGE(C9:C14)</f>
        <v>-0.48333333333333339</v>
      </c>
      <c r="F15" s="191">
        <f>E15*E15</f>
        <v>0.23361111111111116</v>
      </c>
      <c r="G15" s="191">
        <f>AVERAGE($C$7:C15)</f>
        <v>-0.36226742433333337</v>
      </c>
      <c r="H15" s="191">
        <f>G15*G15</f>
        <v>0.13123768673310743</v>
      </c>
      <c r="I15" s="191"/>
      <c r="J15" s="191">
        <f>(SUMPRODUCT(E15:H15,$E$4:$H$4)+$D$4)*100</f>
        <v>0.85108222477680151</v>
      </c>
      <c r="K15" s="194">
        <f>J15-'ICF SLR Module (1)'!J15</f>
        <v>0</v>
      </c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</row>
    <row r="16" spans="1:31" x14ac:dyDescent="0.25">
      <c r="A16" s="185"/>
      <c r="B16" s="185">
        <v>1995</v>
      </c>
      <c r="C16" s="191">
        <f>HLOOKUP(B16,'CO2 and Temp Alt 2 Alt 3'!$J$1:$DP$27,27,FALSE)</f>
        <v>0.54236465199999995</v>
      </c>
      <c r="D16" s="191"/>
      <c r="E16" s="191">
        <f>AVERAGE(C10:C15)</f>
        <v>-0.26006780316666672</v>
      </c>
      <c r="F16" s="191">
        <f>E16*E16</f>
        <v>6.7635262243936109E-2</v>
      </c>
      <c r="G16" s="191">
        <f>AVERAGE($C$7:C16)</f>
        <v>-0.27180421670000005</v>
      </c>
      <c r="H16" s="191">
        <f>G16*G16</f>
        <v>7.3877532215900585E-2</v>
      </c>
      <c r="I16" s="191"/>
      <c r="J16" s="191">
        <f t="shared" ref="J16:J36" si="0">(SUMPRODUCT(E16:H16,$E$4:$H$4)+$D$4)*100</f>
        <v>1.3149582275851959</v>
      </c>
      <c r="K16" s="194">
        <f>J16-'ICF SLR Module (1)'!J16</f>
        <v>0</v>
      </c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</row>
    <row r="17" spans="1:31" x14ac:dyDescent="0.25">
      <c r="A17" s="185"/>
      <c r="B17" s="185">
        <v>2000</v>
      </c>
      <c r="C17" s="191">
        <f>HLOOKUP(B17,'CO2 and Temp Alt 2 Alt 3'!$J$1:$DP$27,27,FALSE)</f>
        <v>0.77213053399999998</v>
      </c>
      <c r="D17" s="191"/>
      <c r="E17" s="191">
        <f>AVERAGE(C11:C16)</f>
        <v>-8.6340361166666671E-2</v>
      </c>
      <c r="F17" s="191">
        <f>E17*E17</f>
        <v>7.4546579663904424E-3</v>
      </c>
      <c r="G17" s="191">
        <f>AVERAGE($C$7:C17)</f>
        <v>-0.1769010575454546</v>
      </c>
      <c r="H17" s="191">
        <f>G17*G17</f>
        <v>3.1293984160700242E-2</v>
      </c>
      <c r="I17" s="191"/>
      <c r="J17" s="191">
        <f t="shared" si="0"/>
        <v>2.2146199510847793</v>
      </c>
      <c r="K17" s="194">
        <f>J17-'ICF SLR Module (1)'!J17</f>
        <v>0</v>
      </c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x14ac:dyDescent="0.25">
      <c r="A18" s="185"/>
      <c r="B18" s="185">
        <v>2005</v>
      </c>
      <c r="C18" s="191">
        <f>HLOOKUP(B18,'CO2 and Temp Alt 2 Alt 3'!$J$1:$DP$27,27,FALSE)</f>
        <v>0.86815092599999999</v>
      </c>
      <c r="D18" s="191"/>
      <c r="E18" s="191">
        <f>AVERAGE(C12:C17)</f>
        <v>0.12568139449999999</v>
      </c>
      <c r="F18" s="191">
        <f>E18*E18</f>
        <v>1.5795812923464627E-2</v>
      </c>
      <c r="G18" s="191">
        <f>AVERAGE($C$7:C18)</f>
        <v>-8.9813392250000054E-2</v>
      </c>
      <c r="H18" s="191">
        <f>G18*G18</f>
        <v>8.0664454274523706E-3</v>
      </c>
      <c r="I18" s="191"/>
      <c r="J18" s="191">
        <f t="shared" si="0"/>
        <v>3.4122962890311164</v>
      </c>
      <c r="K18" s="194">
        <f>J18-'ICF SLR Module (1)'!J18</f>
        <v>0</v>
      </c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</row>
    <row r="19" spans="1:31" x14ac:dyDescent="0.25">
      <c r="A19" s="185"/>
      <c r="B19" s="185">
        <v>2010</v>
      </c>
      <c r="C19" s="191">
        <f>HLOOKUP(B19,'CO2 and Temp Alt 2 Alt 3'!$J$1:$DP$27,27,FALSE)</f>
        <v>0.97556141699999999</v>
      </c>
      <c r="D19" s="191"/>
      <c r="E19" s="191">
        <f>AVERAGE(C13:C18)</f>
        <v>0.3537065488333333</v>
      </c>
      <c r="F19" s="191">
        <f>E19*E19</f>
        <v>0.1251083226875872</v>
      </c>
      <c r="G19" s="191">
        <f>AVERAGE($C$7:C19)</f>
        <v>-7.8614838461538925E-3</v>
      </c>
      <c r="H19" s="191">
        <f>G19*G19</f>
        <v>6.1802928263338593E-5</v>
      </c>
      <c r="I19" s="191"/>
      <c r="J19" s="191">
        <f t="shared" si="0"/>
        <v>4.8645840700193022</v>
      </c>
      <c r="K19" s="194">
        <f>J19-'ICF SLR Module (1)'!J19</f>
        <v>0</v>
      </c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</row>
    <row r="20" spans="1:31" x14ac:dyDescent="0.25">
      <c r="A20" s="185"/>
      <c r="B20" s="185">
        <v>2015</v>
      </c>
      <c r="C20" s="191">
        <f>HLOOKUP(B20,'CO2 and Temp Alt 2 Alt 3'!$J$1:$DP$27,27,FALSE)</f>
        <v>1.1153566130000001</v>
      </c>
      <c r="D20" s="191"/>
      <c r="E20" s="191">
        <f t="shared" ref="E20:E36" si="1">AVERAGE(C14:C19)</f>
        <v>0.59963345166666659</v>
      </c>
      <c r="F20" s="191">
        <f t="shared" ref="F20:F36" si="2">E20*E20</f>
        <v>0.35956027635768056</v>
      </c>
      <c r="G20" s="191">
        <f>AVERAGE($C$7:C20)</f>
        <v>7.2368380214285682E-2</v>
      </c>
      <c r="H20" s="191">
        <f t="shared" ref="H20:H36" si="3">G20*G20</f>
        <v>5.2371824548394152E-3</v>
      </c>
      <c r="I20" s="191"/>
      <c r="J20" s="191">
        <f t="shared" si="0"/>
        <v>6.5918444922956034</v>
      </c>
      <c r="K20" s="194">
        <f>J20-'ICF SLR Module (1)'!J20</f>
        <v>0</v>
      </c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</row>
    <row r="21" spans="1:31" x14ac:dyDescent="0.25">
      <c r="A21" s="185"/>
      <c r="B21" s="185">
        <v>2020</v>
      </c>
      <c r="C21" s="191">
        <f>HLOOKUP(B21,'CO2 and Temp Alt 2 Alt 3'!$J$1:$DP$27,27,FALSE)</f>
        <v>1.2183734749999999</v>
      </c>
      <c r="D21" s="191"/>
      <c r="E21" s="191">
        <f t="shared" si="1"/>
        <v>0.81885955383333331</v>
      </c>
      <c r="F21" s="191">
        <f t="shared" si="2"/>
        <v>0.67053096890412567</v>
      </c>
      <c r="G21" s="191">
        <f>AVERAGE($C$7:C21)</f>
        <v>0.14876871986666665</v>
      </c>
      <c r="H21" s="191">
        <f t="shared" si="3"/>
        <v>2.2132132010766737E-2</v>
      </c>
      <c r="I21" s="191"/>
      <c r="J21" s="191">
        <f t="shared" si="0"/>
        <v>8.5176093295775104</v>
      </c>
      <c r="K21" s="194">
        <f>J21-'ICF SLR Module (1)'!J21</f>
        <v>0</v>
      </c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</row>
    <row r="22" spans="1:31" x14ac:dyDescent="0.25">
      <c r="A22" s="185"/>
      <c r="B22" s="185">
        <v>2025</v>
      </c>
      <c r="C22" s="191">
        <f>HLOOKUP(B22,'CO2 and Temp Alt 2 Alt 3'!$J$1:$DP$27,27,FALSE)</f>
        <v>1.410985436</v>
      </c>
      <c r="D22" s="191"/>
      <c r="E22" s="191">
        <f t="shared" si="1"/>
        <v>0.9153229361666666</v>
      </c>
      <c r="F22" s="191">
        <f t="shared" si="2"/>
        <v>0.83781607747276765</v>
      </c>
      <c r="G22" s="191">
        <f>AVERAGE($C$7:C22)</f>
        <v>0.22765726462499997</v>
      </c>
      <c r="H22" s="191">
        <f t="shared" si="3"/>
        <v>5.1827830136537259E-2</v>
      </c>
      <c r="I22" s="191"/>
      <c r="J22" s="191">
        <f t="shared" si="0"/>
        <v>10.793707965716976</v>
      </c>
      <c r="K22" s="194">
        <f>J22-'ICF SLR Module (1)'!J22</f>
        <v>0</v>
      </c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</row>
    <row r="23" spans="1:31" x14ac:dyDescent="0.25">
      <c r="A23" s="185"/>
      <c r="B23" s="185">
        <v>2030</v>
      </c>
      <c r="C23" s="191">
        <f>HLOOKUP(B23,'CO2 and Temp Alt 2 Alt 3'!$J$1:$DP$27,27,FALSE)</f>
        <v>1.5939898480000001</v>
      </c>
      <c r="D23" s="191"/>
      <c r="E23" s="191">
        <f t="shared" si="1"/>
        <v>1.0600930668333333</v>
      </c>
      <c r="F23" s="191">
        <f t="shared" si="2"/>
        <v>1.123797310348102</v>
      </c>
      <c r="G23" s="191">
        <f>AVERAGE($C$7:C23)</f>
        <v>0.30802976952941175</v>
      </c>
      <c r="H23" s="191">
        <f t="shared" si="3"/>
        <v>9.4882338916342512E-2</v>
      </c>
      <c r="I23" s="191"/>
      <c r="J23" s="191">
        <f t="shared" si="0"/>
        <v>13.413143114315007</v>
      </c>
      <c r="K23" s="194">
        <f>J23-'ICF SLR Module (1)'!J23</f>
        <v>-2.0281276871259024E-5</v>
      </c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</row>
    <row r="24" spans="1:31" x14ac:dyDescent="0.25">
      <c r="A24" s="185"/>
      <c r="B24" s="185">
        <v>2035</v>
      </c>
      <c r="C24" s="191">
        <f>HLOOKUP(B24,'CO2 and Temp Alt 2 Alt 3'!$J$1:$DP$27,27,FALSE)</f>
        <v>1.8032249460000001</v>
      </c>
      <c r="D24" s="191"/>
      <c r="E24" s="191">
        <f t="shared" si="1"/>
        <v>1.1970696191666665</v>
      </c>
      <c r="F24" s="191">
        <f t="shared" si="2"/>
        <v>1.4329756731318282</v>
      </c>
      <c r="G24" s="191">
        <f>AVERAGE($C$7:C24)</f>
        <v>0.39109616822222226</v>
      </c>
      <c r="H24" s="191">
        <f t="shared" si="3"/>
        <v>0.15295621279810478</v>
      </c>
      <c r="I24" s="191"/>
      <c r="J24" s="191">
        <f t="shared" si="0"/>
        <v>16.439117107664806</v>
      </c>
      <c r="K24" s="194">
        <f>J24-'ICF SLR Module (1)'!J24</f>
        <v>-9.5946633894783417E-5</v>
      </c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</row>
    <row r="25" spans="1:31" x14ac:dyDescent="0.25">
      <c r="A25" s="185"/>
      <c r="B25" s="185">
        <v>2040</v>
      </c>
      <c r="C25" s="191">
        <f>HLOOKUP(B25,'CO2 and Temp Alt 2 Alt 3'!$J$1:$DP$27,27,FALSE)</f>
        <v>2.0079112210000001</v>
      </c>
      <c r="D25" s="191"/>
      <c r="E25" s="191">
        <f t="shared" si="1"/>
        <v>1.3529152891666667</v>
      </c>
      <c r="F25" s="191">
        <f t="shared" si="2"/>
        <v>1.8303797796609254</v>
      </c>
      <c r="G25" s="191">
        <f>AVERAGE($C$7:C25)</f>
        <v>0.47619169731578953</v>
      </c>
      <c r="H25" s="191">
        <f t="shared" si="3"/>
        <v>0.22675853259249251</v>
      </c>
      <c r="I25" s="191"/>
      <c r="J25" s="191">
        <f t="shared" si="0"/>
        <v>19.874972776529141</v>
      </c>
      <c r="K25" s="194">
        <f>J25-'ICF SLR Module (1)'!J25</f>
        <v>-2.3417454664453885E-4</v>
      </c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</row>
    <row r="26" spans="1:31" x14ac:dyDescent="0.25">
      <c r="A26" s="185"/>
      <c r="B26" s="185">
        <v>2045</v>
      </c>
      <c r="C26" s="191">
        <f>HLOOKUP(B26,'CO2 and Temp Alt 2 Alt 3'!$J$1:$DP$27,27,FALSE)</f>
        <v>2.2076430829999998</v>
      </c>
      <c r="D26" s="191"/>
      <c r="E26" s="191">
        <f t="shared" si="1"/>
        <v>1.5249735898333334</v>
      </c>
      <c r="F26" s="191">
        <f t="shared" si="2"/>
        <v>2.325544449689164</v>
      </c>
      <c r="G26" s="191">
        <f>AVERAGE($C$7:C26)</f>
        <v>0.56276426660000001</v>
      </c>
      <c r="H26" s="191">
        <f t="shared" si="3"/>
        <v>0.31670361976183586</v>
      </c>
      <c r="I26" s="191"/>
      <c r="J26" s="191">
        <f t="shared" si="0"/>
        <v>23.719387728692059</v>
      </c>
      <c r="K26" s="194">
        <f>J26-'ICF SLR Module (1)'!J26</f>
        <v>-4.1795636306929396E-4</v>
      </c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</row>
    <row r="27" spans="1:31" x14ac:dyDescent="0.25">
      <c r="A27" s="185"/>
      <c r="B27" s="185">
        <v>2050</v>
      </c>
      <c r="C27" s="191">
        <f>HLOOKUP(B27,'CO2 and Temp Alt 2 Alt 3'!$J$1:$DP$27,27,FALSE)</f>
        <v>2.4135744560000001</v>
      </c>
      <c r="D27" s="191"/>
      <c r="E27" s="191">
        <f t="shared" si="1"/>
        <v>1.7070213348333336</v>
      </c>
      <c r="F27" s="191">
        <f t="shared" si="2"/>
        <v>2.9139218375761762</v>
      </c>
      <c r="G27" s="191">
        <f>AVERAGE($C$7:C27)</f>
        <v>0.65089808514285707</v>
      </c>
      <c r="H27" s="191">
        <f t="shared" si="3"/>
        <v>0.42366831724263804</v>
      </c>
      <c r="I27" s="191"/>
      <c r="J27" s="191">
        <f t="shared" si="0"/>
        <v>27.994633730945427</v>
      </c>
      <c r="K27" s="194">
        <f>J27-'ICF SLR Module (1)'!J27</f>
        <v>-6.502894523983116E-4</v>
      </c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</row>
    <row r="28" spans="1:31" x14ac:dyDescent="0.25">
      <c r="A28" s="185"/>
      <c r="B28" s="185">
        <v>2055</v>
      </c>
      <c r="C28" s="191">
        <f>HLOOKUP(B28,'CO2 and Temp Alt 2 Alt 3'!$J$1:$DP$27,27,FALSE)</f>
        <v>2.5929235739999998</v>
      </c>
      <c r="D28" s="191"/>
      <c r="E28" s="191">
        <f t="shared" si="1"/>
        <v>1.9062214983333334</v>
      </c>
      <c r="F28" s="191">
        <f t="shared" si="2"/>
        <v>3.6336804007081787</v>
      </c>
      <c r="G28" s="191">
        <f>AVERAGE($C$7:C28)</f>
        <v>0.73917197099999998</v>
      </c>
      <c r="H28" s="191">
        <f t="shared" si="3"/>
        <v>0.54637520271202478</v>
      </c>
      <c r="I28" s="191"/>
      <c r="J28" s="191">
        <f t="shared" si="0"/>
        <v>32.642275551858305</v>
      </c>
      <c r="K28" s="194">
        <f>J28-'ICF SLR Module (1)'!J28</f>
        <v>-8.8303191397898217E-4</v>
      </c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</row>
    <row r="29" spans="1:31" x14ac:dyDescent="0.25">
      <c r="A29" s="185"/>
      <c r="B29" s="185">
        <v>2060</v>
      </c>
      <c r="C29" s="191">
        <f>HLOOKUP(B29,'CO2 and Temp Alt 2 Alt 3'!$J$1:$DP$27,27,FALSE)</f>
        <v>2.7882206319999998</v>
      </c>
      <c r="D29" s="191"/>
      <c r="E29" s="191">
        <f t="shared" si="1"/>
        <v>2.103211188</v>
      </c>
      <c r="F29" s="191">
        <f t="shared" si="2"/>
        <v>4.4234973013283714</v>
      </c>
      <c r="G29" s="191">
        <f>AVERAGE($C$7:C29)</f>
        <v>0.82826104321739136</v>
      </c>
      <c r="H29" s="191">
        <f t="shared" si="3"/>
        <v>0.68601635571156139</v>
      </c>
      <c r="I29" s="191"/>
      <c r="J29" s="191">
        <f t="shared" si="0"/>
        <v>37.70381274748523</v>
      </c>
      <c r="K29" s="194">
        <f>J29-'ICF SLR Module (1)'!J29</f>
        <v>-1.1397111030859719E-3</v>
      </c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</row>
    <row r="30" spans="1:31" x14ac:dyDescent="0.25">
      <c r="A30" s="185"/>
      <c r="B30" s="185">
        <v>2065</v>
      </c>
      <c r="C30" s="191">
        <f>HLOOKUP(B30,'CO2 and Temp Alt 2 Alt 3'!$J$1:$DP$27,27,FALSE)</f>
        <v>2.9649370049999999</v>
      </c>
      <c r="D30" s="191"/>
      <c r="E30" s="191">
        <f t="shared" si="1"/>
        <v>2.302249652</v>
      </c>
      <c r="F30" s="191">
        <f t="shared" si="2"/>
        <v>5.3003534601341213</v>
      </c>
      <c r="G30" s="191">
        <f>AVERAGE($C$7:C30)</f>
        <v>0.91728920829166671</v>
      </c>
      <c r="H30" s="191">
        <f t="shared" si="3"/>
        <v>0.84141949164835272</v>
      </c>
      <c r="I30" s="191"/>
      <c r="J30" s="191">
        <f t="shared" si="0"/>
        <v>43.134188118232892</v>
      </c>
      <c r="K30" s="194">
        <f>J30-'ICF SLR Module (1)'!J30</f>
        <v>-1.4063113072353417E-3</v>
      </c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</row>
    <row r="31" spans="1:31" x14ac:dyDescent="0.25">
      <c r="A31" s="185"/>
      <c r="B31" s="185">
        <v>2070</v>
      </c>
      <c r="C31" s="191">
        <f>HLOOKUP(B31,'CO2 and Temp Alt 2 Alt 3'!$J$1:$DP$27,27,FALSE)</f>
        <v>3.1569642600000001</v>
      </c>
      <c r="D31" s="191"/>
      <c r="E31" s="191">
        <f t="shared" si="1"/>
        <v>2.4958683284999998</v>
      </c>
      <c r="F31" s="191">
        <f t="shared" si="2"/>
        <v>6.2293587132093835</v>
      </c>
      <c r="G31" s="191">
        <f>AVERAGE($C$7:C31)</f>
        <v>1.00687621036</v>
      </c>
      <c r="H31" s="191">
        <f t="shared" si="3"/>
        <v>1.013799702988915</v>
      </c>
      <c r="I31" s="191"/>
      <c r="J31" s="191">
        <f t="shared" si="0"/>
        <v>48.974333217394758</v>
      </c>
      <c r="K31" s="194">
        <f>J31-'ICF SLR Module (1)'!J31</f>
        <v>-1.7765504090618833E-3</v>
      </c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</row>
    <row r="32" spans="1:31" x14ac:dyDescent="0.25">
      <c r="A32" s="185"/>
      <c r="B32" s="185">
        <v>2075</v>
      </c>
      <c r="C32" s="191">
        <f>HLOOKUP(B32,'CO2 and Temp Alt 2 Alt 3'!$J$1:$DP$27,27,FALSE)</f>
        <v>3.3407011230000001</v>
      </c>
      <c r="D32" s="191"/>
      <c r="E32" s="191">
        <f t="shared" si="1"/>
        <v>2.6873771683333332</v>
      </c>
      <c r="F32" s="191">
        <f t="shared" si="2"/>
        <v>7.2219960448792841</v>
      </c>
      <c r="G32" s="191">
        <f>AVERAGE($C$7:C32)</f>
        <v>1.0966387069999999</v>
      </c>
      <c r="H32" s="191">
        <f t="shared" si="3"/>
        <v>1.2026164536906316</v>
      </c>
      <c r="I32" s="191"/>
      <c r="J32" s="191">
        <f t="shared" si="0"/>
        <v>55.203885056267957</v>
      </c>
      <c r="K32" s="194">
        <f>J32-'ICF SLR Module (1)'!J32</f>
        <v>-2.1452555505092619E-3</v>
      </c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</row>
    <row r="33" spans="1:31" x14ac:dyDescent="0.25">
      <c r="A33" s="185"/>
      <c r="B33" s="185">
        <v>2080</v>
      </c>
      <c r="C33" s="191">
        <f>HLOOKUP(B33,'CO2 and Temp Alt 2 Alt 3'!$J$1:$DP$27,27,FALSE)</f>
        <v>3.545030632</v>
      </c>
      <c r="D33" s="191"/>
      <c r="E33" s="191">
        <f t="shared" si="1"/>
        <v>2.8762201749999998</v>
      </c>
      <c r="F33" s="191">
        <f t="shared" si="2"/>
        <v>8.2726424950770294</v>
      </c>
      <c r="G33" s="191">
        <f>AVERAGE($C$7:C33)</f>
        <v>1.1873198894074075</v>
      </c>
      <c r="H33" s="191">
        <f t="shared" si="3"/>
        <v>1.4097285197824183</v>
      </c>
      <c r="I33" s="191"/>
      <c r="J33" s="191">
        <f t="shared" si="0"/>
        <v>61.881358203591816</v>
      </c>
      <c r="K33" s="194">
        <f>J33-'ICF SLR Module (1)'!J33</f>
        <v>-2.539584057373645E-3</v>
      </c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</row>
    <row r="34" spans="1:31" x14ac:dyDescent="0.25">
      <c r="A34" s="185"/>
      <c r="B34" s="185">
        <v>2085</v>
      </c>
      <c r="C34" s="191">
        <f>HLOOKUP(B34,'CO2 and Temp Alt 2 Alt 3'!$J$1:$DP$27,27,FALSE)</f>
        <v>3.7344039659999999</v>
      </c>
      <c r="D34" s="191"/>
      <c r="E34" s="191">
        <f t="shared" si="1"/>
        <v>3.0647962043333337</v>
      </c>
      <c r="F34" s="191">
        <f t="shared" si="2"/>
        <v>9.3929757740960085</v>
      </c>
      <c r="G34" s="191">
        <f>AVERAGE($C$7:C34)</f>
        <v>1.278287177857143</v>
      </c>
      <c r="H34" s="191">
        <f t="shared" si="3"/>
        <v>1.6340181090739792</v>
      </c>
      <c r="I34" s="191"/>
      <c r="J34" s="191">
        <f t="shared" si="0"/>
        <v>68.967848608891629</v>
      </c>
      <c r="K34" s="194">
        <f>J34-'ICF SLR Module (1)'!J34</f>
        <v>-2.9442587677266374E-3</v>
      </c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</row>
    <row r="35" spans="1:31" x14ac:dyDescent="0.25">
      <c r="A35" s="185"/>
      <c r="B35" s="185">
        <v>2090</v>
      </c>
      <c r="C35" s="191">
        <f>HLOOKUP(B35,'CO2 and Temp Alt 2 Alt 3'!$J$1:$DP$27,27,FALSE)</f>
        <v>3.9345925930000001</v>
      </c>
      <c r="D35" s="191"/>
      <c r="E35" s="191">
        <f t="shared" si="1"/>
        <v>3.2550429363333335</v>
      </c>
      <c r="F35" s="191">
        <f t="shared" si="2"/>
        <v>10.595304517373529</v>
      </c>
      <c r="G35" s="191">
        <f>AVERAGE($C$7:C35)</f>
        <v>1.3698839163103449</v>
      </c>
      <c r="H35" s="191">
        <f t="shared" si="3"/>
        <v>1.8765819441657681</v>
      </c>
      <c r="I35" s="191"/>
      <c r="J35" s="191">
        <f t="shared" si="0"/>
        <v>76.495976769966703</v>
      </c>
      <c r="K35" s="194">
        <f>J35-'ICF SLR Module (1)'!J35</f>
        <v>-3.4608149537547206E-3</v>
      </c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</row>
    <row r="36" spans="1:31" x14ac:dyDescent="0.25">
      <c r="A36" s="185"/>
      <c r="B36" s="185">
        <v>2095</v>
      </c>
      <c r="C36" s="191">
        <f>HLOOKUP(B36,'CO2 and Temp Alt 2 Alt 3'!$J$1:$DP$27,27,FALSE)</f>
        <v>4.1429507299999999</v>
      </c>
      <c r="D36" s="191"/>
      <c r="E36" s="191">
        <f t="shared" si="1"/>
        <v>3.4461049298333335</v>
      </c>
      <c r="F36" s="191">
        <f t="shared" si="2"/>
        <v>11.875639187421605</v>
      </c>
      <c r="G36" s="191">
        <f>AVERAGE($C$7:C36)</f>
        <v>1.4623194767666667</v>
      </c>
      <c r="H36" s="191">
        <f t="shared" si="3"/>
        <v>2.1383782521311381</v>
      </c>
      <c r="I36" s="191"/>
      <c r="J36" s="191">
        <f t="shared" si="0"/>
        <v>84.492430239498589</v>
      </c>
      <c r="K36" s="194">
        <f>J36-'ICF SLR Module (1)'!J36</f>
        <v>-3.9905844420928815E-3</v>
      </c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</row>
    <row r="37" spans="1:31" x14ac:dyDescent="0.25">
      <c r="A37" s="185"/>
      <c r="B37" s="185">
        <v>2100</v>
      </c>
      <c r="C37" s="191">
        <f>HLOOKUP(B37,'CO2 and Temp Alt 2 Alt 3'!$J$1:$DP$27,27,FALSE)</f>
        <v>4.3393748480000003</v>
      </c>
      <c r="D37" s="191"/>
      <c r="E37" s="191">
        <f>AVERAGE(C31:C36)</f>
        <v>3.6424405506666666</v>
      </c>
      <c r="F37" s="191">
        <f>E37*E37</f>
        <v>13.267373165140889</v>
      </c>
      <c r="G37" s="191">
        <f>AVERAGE($C$7:C37)</f>
        <v>1.5551277145483871</v>
      </c>
      <c r="H37" s="191">
        <f>G37*G37</f>
        <v>2.4184222085564895</v>
      </c>
      <c r="I37" s="191"/>
      <c r="J37" s="191">
        <f>(SUMPRODUCT(E37:H37,$E$4:$H$4)+$D$4)*100</f>
        <v>92.924757862178012</v>
      </c>
      <c r="K37" s="194">
        <f>J37-'ICF SLR Module (1)'!J37</f>
        <v>-4.5468384124802697E-3</v>
      </c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</row>
    <row r="38" spans="1:31" x14ac:dyDescent="0.2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</row>
    <row r="39" spans="1:31" x14ac:dyDescent="0.2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</row>
    <row r="40" spans="1:31" x14ac:dyDescent="0.2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</row>
    <row r="41" spans="1:31" x14ac:dyDescent="0.2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</row>
    <row r="42" spans="1:31" x14ac:dyDescent="0.2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CE8BC-9068-4A8C-AED4-1148E64A40A4}">
  <sheetPr codeName="Sheet14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85"/>
      <c r="B1" s="186" t="s">
        <v>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</row>
    <row r="2" spans="1:31" x14ac:dyDescent="0.25">
      <c r="A2" s="185"/>
      <c r="B2" s="185"/>
      <c r="C2" s="185" t="s">
        <v>142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</row>
    <row r="3" spans="1:31" x14ac:dyDescent="0.25">
      <c r="A3" s="185"/>
      <c r="B3" s="185"/>
      <c r="C3" s="185"/>
      <c r="D3" s="113" t="s">
        <v>115</v>
      </c>
      <c r="E3" s="114" t="s">
        <v>116</v>
      </c>
      <c r="F3" s="114" t="s">
        <v>117</v>
      </c>
      <c r="G3" s="114" t="s">
        <v>118</v>
      </c>
      <c r="H3" s="114" t="s">
        <v>119</v>
      </c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</row>
    <row r="4" spans="1:31" x14ac:dyDescent="0.25">
      <c r="A4" s="185"/>
      <c r="B4" s="185"/>
      <c r="C4" s="185"/>
      <c r="D4" s="113">
        <f>VLOOKUP($B$1,'ICF SLR Lookup'!$A$5:$F$7,2,FALSE)</f>
        <v>5.0204760649369504E-2</v>
      </c>
      <c r="E4" s="113">
        <f>VLOOKUP($B$1,'ICF SLR Lookup'!$A$5:$F$7,3,FALSE)</f>
        <v>0</v>
      </c>
      <c r="F4" s="113">
        <f>VLOOKUP($B$1,'ICF SLR Lookup'!$A$5:$F$7,4,FALSE)</f>
        <v>0</v>
      </c>
      <c r="G4" s="113">
        <f>VLOOKUP($B$1,'ICF SLR Lookup'!$A$5:$F$7,5,FALSE)</f>
        <v>0.20014414173847508</v>
      </c>
      <c r="H4" s="113">
        <f>VLOOKUP($B$1,'ICF SLR Lookup'!$A$5:$F$7,6,FALSE)</f>
        <v>0.23477832540634516</v>
      </c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</row>
    <row r="5" spans="1:31" x14ac:dyDescent="0.2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</row>
    <row r="6" spans="1:31" x14ac:dyDescent="0.25">
      <c r="A6" s="185"/>
      <c r="B6" s="187"/>
      <c r="C6" s="188" t="s">
        <v>143</v>
      </c>
      <c r="D6" s="188" t="s">
        <v>144</v>
      </c>
      <c r="E6" s="188" t="s">
        <v>116</v>
      </c>
      <c r="F6" s="188" t="s">
        <v>117</v>
      </c>
      <c r="G6" s="188" t="s">
        <v>118</v>
      </c>
      <c r="H6" s="188" t="s">
        <v>119</v>
      </c>
      <c r="I6" s="185"/>
      <c r="J6" s="189" t="s">
        <v>145</v>
      </c>
      <c r="K6" s="190" t="s">
        <v>150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</row>
    <row r="7" spans="1:31" x14ac:dyDescent="0.25">
      <c r="A7" s="185"/>
      <c r="B7" s="185">
        <v>1950</v>
      </c>
      <c r="C7" s="191">
        <v>-0.5</v>
      </c>
      <c r="D7" s="192"/>
      <c r="E7" s="192"/>
      <c r="F7" s="192"/>
      <c r="G7" s="192"/>
      <c r="H7" s="192"/>
      <c r="I7" s="191"/>
      <c r="J7" s="191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</row>
    <row r="8" spans="1:31" x14ac:dyDescent="0.25">
      <c r="A8" s="185"/>
      <c r="B8" s="185">
        <v>1955</v>
      </c>
      <c r="C8" s="191">
        <v>-0.5</v>
      </c>
      <c r="D8" s="192"/>
      <c r="E8" s="192"/>
      <c r="F8" s="192"/>
      <c r="G8" s="192"/>
      <c r="H8" s="192"/>
      <c r="I8" s="191"/>
      <c r="J8" s="191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</row>
    <row r="9" spans="1:31" x14ac:dyDescent="0.25">
      <c r="A9" s="185"/>
      <c r="B9" s="185">
        <v>1960</v>
      </c>
      <c r="C9" s="191">
        <v>-0.7</v>
      </c>
      <c r="D9" s="192"/>
      <c r="E9" s="192"/>
      <c r="F9" s="192"/>
      <c r="G9" s="192"/>
      <c r="H9" s="192"/>
      <c r="I9" s="191"/>
      <c r="J9" s="191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</row>
    <row r="10" spans="1:31" x14ac:dyDescent="0.25">
      <c r="A10" s="185"/>
      <c r="B10" s="185">
        <v>1965</v>
      </c>
      <c r="C10" s="191">
        <v>-0.5</v>
      </c>
      <c r="D10" s="192"/>
      <c r="E10" s="192"/>
      <c r="F10" s="192"/>
      <c r="G10" s="192"/>
      <c r="H10" s="192"/>
      <c r="I10" s="191"/>
      <c r="J10" s="191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</row>
    <row r="11" spans="1:31" x14ac:dyDescent="0.25">
      <c r="A11" s="185"/>
      <c r="B11" s="185">
        <v>1970</v>
      </c>
      <c r="C11" s="191">
        <v>-0.5</v>
      </c>
      <c r="D11" s="192"/>
      <c r="E11" s="192"/>
      <c r="F11" s="192"/>
      <c r="G11" s="192"/>
      <c r="H11" s="192"/>
      <c r="I11" s="191"/>
      <c r="J11" s="191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</row>
    <row r="12" spans="1:31" x14ac:dyDescent="0.25">
      <c r="A12" s="185"/>
      <c r="B12" s="185">
        <v>1975</v>
      </c>
      <c r="C12" s="191">
        <v>-0.5</v>
      </c>
      <c r="D12" s="192"/>
      <c r="E12" s="192"/>
      <c r="F12" s="192"/>
      <c r="G12" s="192"/>
      <c r="H12" s="192"/>
      <c r="I12" s="191"/>
      <c r="J12" s="191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</row>
    <row r="13" spans="1:31" x14ac:dyDescent="0.25">
      <c r="A13" s="185"/>
      <c r="B13" s="185">
        <v>1980</v>
      </c>
      <c r="C13" s="191">
        <v>-0.5</v>
      </c>
      <c r="D13" s="191"/>
      <c r="E13" s="191"/>
      <c r="F13" s="191"/>
      <c r="G13" s="191"/>
      <c r="H13" s="191"/>
      <c r="I13" s="191"/>
      <c r="J13" s="191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</row>
    <row r="14" spans="1:31" x14ac:dyDescent="0.25">
      <c r="A14" s="185"/>
      <c r="B14" s="185">
        <v>1985</v>
      </c>
      <c r="C14" s="191">
        <v>-0.2</v>
      </c>
      <c r="D14" s="192"/>
      <c r="E14" s="191"/>
      <c r="F14" s="191"/>
      <c r="G14" s="191"/>
      <c r="H14" s="191"/>
      <c r="I14" s="191"/>
      <c r="J14" s="191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</row>
    <row r="15" spans="1:31" x14ac:dyDescent="0.25">
      <c r="A15" s="185"/>
      <c r="B15" s="185">
        <v>1990</v>
      </c>
      <c r="C15" s="191">
        <f>HLOOKUP(B15,'CO2 and Temp Alt 4 Alt 5'!$J$1:$DP$7,7,FALSE)</f>
        <v>0.63959318099999996</v>
      </c>
      <c r="D15" s="191"/>
      <c r="E15" s="191">
        <f>AVERAGE(C9:C14)</f>
        <v>-0.48333333333333339</v>
      </c>
      <c r="F15" s="191">
        <f>E15*E15</f>
        <v>0.23361111111111116</v>
      </c>
      <c r="G15" s="191">
        <f>AVERAGE($C$7:C15)</f>
        <v>-0.36226742433333337</v>
      </c>
      <c r="H15" s="191">
        <f>G15*G15</f>
        <v>0.13123768673310743</v>
      </c>
      <c r="I15" s="191"/>
      <c r="J15" s="191">
        <f>(SUMPRODUCT(E15:H15,$E$4:$H$4)+$D$4)*100</f>
        <v>0.85108222477680151</v>
      </c>
      <c r="K15" s="194">
        <f>J15-'ICF SLR Module (1)'!J15</f>
        <v>0</v>
      </c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</row>
    <row r="16" spans="1:31" x14ac:dyDescent="0.25">
      <c r="A16" s="185"/>
      <c r="B16" s="185">
        <v>1995</v>
      </c>
      <c r="C16" s="191">
        <f>HLOOKUP(B16,'CO2 and Temp Alt 4 Alt 5'!$J$1:$DP$7,7,FALSE)</f>
        <v>0.54236465199999995</v>
      </c>
      <c r="D16" s="191"/>
      <c r="E16" s="191">
        <f>AVERAGE(C10:C15)</f>
        <v>-0.26006780316666672</v>
      </c>
      <c r="F16" s="191">
        <f>E16*E16</f>
        <v>6.7635262243936109E-2</v>
      </c>
      <c r="G16" s="191">
        <f>AVERAGE($C$7:C16)</f>
        <v>-0.27180421670000005</v>
      </c>
      <c r="H16" s="191">
        <f>G16*G16</f>
        <v>7.3877532215900585E-2</v>
      </c>
      <c r="I16" s="191"/>
      <c r="J16" s="191">
        <f t="shared" ref="J16:J36" si="0">(SUMPRODUCT(E16:H16,$E$4:$H$4)+$D$4)*100</f>
        <v>1.3149582275851959</v>
      </c>
      <c r="K16" s="194">
        <f>J16-'ICF SLR Module (1)'!J16</f>
        <v>0</v>
      </c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</row>
    <row r="17" spans="1:31" x14ac:dyDescent="0.25">
      <c r="A17" s="185"/>
      <c r="B17" s="185">
        <v>2000</v>
      </c>
      <c r="C17" s="191">
        <f>HLOOKUP(B17,'CO2 and Temp Alt 4 Alt 5'!$J$1:$DP$7,7,FALSE)</f>
        <v>0.77213053399999998</v>
      </c>
      <c r="D17" s="191"/>
      <c r="E17" s="191">
        <f>AVERAGE(C11:C16)</f>
        <v>-8.6340361166666671E-2</v>
      </c>
      <c r="F17" s="191">
        <f>E17*E17</f>
        <v>7.4546579663904424E-3</v>
      </c>
      <c r="G17" s="191">
        <f>AVERAGE($C$7:C17)</f>
        <v>-0.1769010575454546</v>
      </c>
      <c r="H17" s="191">
        <f>G17*G17</f>
        <v>3.1293984160700242E-2</v>
      </c>
      <c r="I17" s="191"/>
      <c r="J17" s="191">
        <f t="shared" si="0"/>
        <v>2.2146199510847793</v>
      </c>
      <c r="K17" s="194">
        <f>J17-'ICF SLR Module (1)'!J17</f>
        <v>0</v>
      </c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x14ac:dyDescent="0.25">
      <c r="A18" s="185"/>
      <c r="B18" s="185">
        <v>2005</v>
      </c>
      <c r="C18" s="191">
        <f>HLOOKUP(B18,'CO2 and Temp Alt 4 Alt 5'!$J$1:$DP$7,7,FALSE)</f>
        <v>0.86815092599999999</v>
      </c>
      <c r="D18" s="191"/>
      <c r="E18" s="191">
        <f>AVERAGE(C12:C17)</f>
        <v>0.12568139449999999</v>
      </c>
      <c r="F18" s="191">
        <f>E18*E18</f>
        <v>1.5795812923464627E-2</v>
      </c>
      <c r="G18" s="191">
        <f>AVERAGE($C$7:C18)</f>
        <v>-8.9813392250000054E-2</v>
      </c>
      <c r="H18" s="191">
        <f>G18*G18</f>
        <v>8.0664454274523706E-3</v>
      </c>
      <c r="I18" s="191"/>
      <c r="J18" s="191">
        <f t="shared" si="0"/>
        <v>3.4122962890311164</v>
      </c>
      <c r="K18" s="194">
        <f>J18-'ICF SLR Module (1)'!J18</f>
        <v>0</v>
      </c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</row>
    <row r="19" spans="1:31" x14ac:dyDescent="0.25">
      <c r="A19" s="185"/>
      <c r="B19" s="185">
        <v>2010</v>
      </c>
      <c r="C19" s="191">
        <f>HLOOKUP(B19,'CO2 and Temp Alt 4 Alt 5'!$J$1:$DP$7,7,FALSE)</f>
        <v>0.97556141699999999</v>
      </c>
      <c r="D19" s="191"/>
      <c r="E19" s="191">
        <f>AVERAGE(C13:C18)</f>
        <v>0.3537065488333333</v>
      </c>
      <c r="F19" s="191">
        <f>E19*E19</f>
        <v>0.1251083226875872</v>
      </c>
      <c r="G19" s="191">
        <f>AVERAGE($C$7:C19)</f>
        <v>-7.8614838461538925E-3</v>
      </c>
      <c r="H19" s="191">
        <f>G19*G19</f>
        <v>6.1802928263338593E-5</v>
      </c>
      <c r="I19" s="191"/>
      <c r="J19" s="191">
        <f t="shared" si="0"/>
        <v>4.8645840700193022</v>
      </c>
      <c r="K19" s="194">
        <f>J19-'ICF SLR Module (1)'!J19</f>
        <v>0</v>
      </c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</row>
    <row r="20" spans="1:31" x14ac:dyDescent="0.25">
      <c r="A20" s="185"/>
      <c r="B20" s="185">
        <v>2015</v>
      </c>
      <c r="C20" s="191">
        <f>HLOOKUP(B20,'CO2 and Temp Alt 4 Alt 5'!$J$1:$DP$7,7,FALSE)</f>
        <v>1.1153566130000001</v>
      </c>
      <c r="D20" s="191"/>
      <c r="E20" s="191">
        <f t="shared" ref="E20:E36" si="1">AVERAGE(C14:C19)</f>
        <v>0.59963345166666659</v>
      </c>
      <c r="F20" s="191">
        <f t="shared" ref="F20:F36" si="2">E20*E20</f>
        <v>0.35956027635768056</v>
      </c>
      <c r="G20" s="191">
        <f>AVERAGE($C$7:C20)</f>
        <v>7.2368380214285682E-2</v>
      </c>
      <c r="H20" s="191">
        <f t="shared" ref="H20:H36" si="3">G20*G20</f>
        <v>5.2371824548394152E-3</v>
      </c>
      <c r="I20" s="191"/>
      <c r="J20" s="191">
        <f t="shared" si="0"/>
        <v>6.5918444922956034</v>
      </c>
      <c r="K20" s="194">
        <f>J20-'ICF SLR Module (1)'!J20</f>
        <v>0</v>
      </c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</row>
    <row r="21" spans="1:31" x14ac:dyDescent="0.25">
      <c r="A21" s="185"/>
      <c r="B21" s="185">
        <v>2020</v>
      </c>
      <c r="C21" s="191">
        <f>HLOOKUP(B21,'CO2 and Temp Alt 4 Alt 5'!$J$1:$DP$7,7,FALSE)</f>
        <v>1.2183734749999999</v>
      </c>
      <c r="D21" s="191"/>
      <c r="E21" s="191">
        <f t="shared" si="1"/>
        <v>0.81885955383333331</v>
      </c>
      <c r="F21" s="191">
        <f t="shared" si="2"/>
        <v>0.67053096890412567</v>
      </c>
      <c r="G21" s="191">
        <f>AVERAGE($C$7:C21)</f>
        <v>0.14876871986666665</v>
      </c>
      <c r="H21" s="191">
        <f t="shared" si="3"/>
        <v>2.2132132010766737E-2</v>
      </c>
      <c r="I21" s="191"/>
      <c r="J21" s="191">
        <f t="shared" si="0"/>
        <v>8.5176093295775104</v>
      </c>
      <c r="K21" s="194">
        <f>J21-'ICF SLR Module (1)'!J21</f>
        <v>0</v>
      </c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</row>
    <row r="22" spans="1:31" x14ac:dyDescent="0.25">
      <c r="A22" s="185"/>
      <c r="B22" s="185">
        <v>2025</v>
      </c>
      <c r="C22" s="191">
        <f>HLOOKUP(B22,'CO2 and Temp Alt 4 Alt 5'!$J$1:$DP$7,7,FALSE)</f>
        <v>1.410985436</v>
      </c>
      <c r="D22" s="191"/>
      <c r="E22" s="191">
        <f t="shared" si="1"/>
        <v>0.9153229361666666</v>
      </c>
      <c r="F22" s="191">
        <f t="shared" si="2"/>
        <v>0.83781607747276765</v>
      </c>
      <c r="G22" s="191">
        <f>AVERAGE($C$7:C22)</f>
        <v>0.22765726462499997</v>
      </c>
      <c r="H22" s="191">
        <f t="shared" si="3"/>
        <v>5.1827830136537259E-2</v>
      </c>
      <c r="I22" s="191"/>
      <c r="J22" s="191">
        <f t="shared" si="0"/>
        <v>10.793707965716976</v>
      </c>
      <c r="K22" s="194">
        <f>J22-'ICF SLR Module (1)'!J22</f>
        <v>0</v>
      </c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</row>
    <row r="23" spans="1:31" x14ac:dyDescent="0.25">
      <c r="A23" s="185"/>
      <c r="B23" s="185">
        <v>2030</v>
      </c>
      <c r="C23" s="191">
        <f>HLOOKUP(B23,'CO2 and Temp Alt 4 Alt 5'!$J$1:$DP$7,7,FALSE)</f>
        <v>1.5939648479999999</v>
      </c>
      <c r="D23" s="191"/>
      <c r="E23" s="191">
        <f t="shared" si="1"/>
        <v>1.0600930668333333</v>
      </c>
      <c r="F23" s="191">
        <f t="shared" si="2"/>
        <v>1.123797310348102</v>
      </c>
      <c r="G23" s="191">
        <f>AVERAGE($C$7:C23)</f>
        <v>0.30802829894117645</v>
      </c>
      <c r="H23" s="191">
        <f t="shared" si="3"/>
        <v>9.488143294859476E-2</v>
      </c>
      <c r="I23" s="191"/>
      <c r="J23" s="191">
        <f t="shared" si="0"/>
        <v>13.413092411193922</v>
      </c>
      <c r="K23" s="194">
        <f>J23-'ICF SLR Module (1)'!J23</f>
        <v>-7.0984397956053158E-5</v>
      </c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</row>
    <row r="24" spans="1:31" x14ac:dyDescent="0.25">
      <c r="A24" s="185"/>
      <c r="B24" s="185">
        <v>2035</v>
      </c>
      <c r="C24" s="191">
        <f>HLOOKUP(B24,'CO2 and Temp Alt 4 Alt 5'!$J$1:$DP$7,7,FALSE)</f>
        <v>1.8031399459999999</v>
      </c>
      <c r="D24" s="191"/>
      <c r="E24" s="191">
        <f t="shared" si="1"/>
        <v>1.1970654525</v>
      </c>
      <c r="F24" s="191">
        <f t="shared" si="2"/>
        <v>1.4329656975690297</v>
      </c>
      <c r="G24" s="191">
        <f>AVERAGE($C$7:C24)</f>
        <v>0.39109005711111106</v>
      </c>
      <c r="H24" s="191">
        <f t="shared" si="3"/>
        <v>0.1529514327711721</v>
      </c>
      <c r="I24" s="191"/>
      <c r="J24" s="191">
        <f t="shared" si="0"/>
        <v>16.438882572684101</v>
      </c>
      <c r="K24" s="194">
        <f>J24-'ICF SLR Module (1)'!J24</f>
        <v>-3.3048161460058623E-4</v>
      </c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</row>
    <row r="25" spans="1:31" x14ac:dyDescent="0.25">
      <c r="A25" s="185"/>
      <c r="B25" s="185">
        <v>2040</v>
      </c>
      <c r="C25" s="191">
        <f>HLOOKUP(B25,'CO2 and Temp Alt 4 Alt 5'!$J$1:$DP$7,7,FALSE)</f>
        <v>2.0077512209999999</v>
      </c>
      <c r="D25" s="191"/>
      <c r="E25" s="191">
        <f t="shared" si="1"/>
        <v>1.352896955833333</v>
      </c>
      <c r="F25" s="191">
        <f t="shared" si="2"/>
        <v>1.8303301731030994</v>
      </c>
      <c r="G25" s="191">
        <f>AVERAGE($C$7:C25)</f>
        <v>0.47617748678947364</v>
      </c>
      <c r="H25" s="191">
        <f t="shared" si="3"/>
        <v>0.22674499892513933</v>
      </c>
      <c r="I25" s="191"/>
      <c r="J25" s="191">
        <f t="shared" si="0"/>
        <v>19.874370619994053</v>
      </c>
      <c r="K25" s="194">
        <f>J25-'ICF SLR Module (1)'!J25</f>
        <v>-8.3633108173231108E-4</v>
      </c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</row>
    <row r="26" spans="1:31" x14ac:dyDescent="0.25">
      <c r="A26" s="185"/>
      <c r="B26" s="185">
        <v>2045</v>
      </c>
      <c r="C26" s="191">
        <f>HLOOKUP(B26,'CO2 and Temp Alt 4 Alt 5'!$J$1:$DP$7,7,FALSE)</f>
        <v>2.2074580830000001</v>
      </c>
      <c r="D26" s="191"/>
      <c r="E26" s="191">
        <f t="shared" si="1"/>
        <v>1.5249285898333333</v>
      </c>
      <c r="F26" s="191">
        <f t="shared" si="2"/>
        <v>2.3254072040910785</v>
      </c>
      <c r="G26" s="191">
        <f>AVERAGE($C$7:C26)</f>
        <v>0.56274151659999994</v>
      </c>
      <c r="H26" s="191">
        <f t="shared" si="3"/>
        <v>0.316678014505268</v>
      </c>
      <c r="I26" s="191"/>
      <c r="J26" s="191">
        <f t="shared" si="0"/>
        <v>23.718331244843743</v>
      </c>
      <c r="K26" s="194">
        <f>J26-'ICF SLR Module (1)'!J26</f>
        <v>-1.4744402113855415E-3</v>
      </c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</row>
    <row r="27" spans="1:31" x14ac:dyDescent="0.25">
      <c r="A27" s="185"/>
      <c r="B27" s="185">
        <v>2050</v>
      </c>
      <c r="C27" s="191">
        <f>HLOOKUP(B27,'CO2 and Temp Alt 4 Alt 5'!$J$1:$DP$7,7,FALSE)</f>
        <v>2.4133694559999999</v>
      </c>
      <c r="D27" s="191"/>
      <c r="E27" s="191">
        <f t="shared" si="1"/>
        <v>1.7069455014999999</v>
      </c>
      <c r="F27" s="191">
        <f t="shared" si="2"/>
        <v>2.9136629450910863</v>
      </c>
      <c r="G27" s="191">
        <f>AVERAGE($C$7:C27)</f>
        <v>0.6508666565714285</v>
      </c>
      <c r="H27" s="191">
        <f t="shared" si="3"/>
        <v>0.42362740463646986</v>
      </c>
      <c r="I27" s="191"/>
      <c r="J27" s="191">
        <f t="shared" si="0"/>
        <v>27.993044167183545</v>
      </c>
      <c r="K27" s="194">
        <f>J27-'ICF SLR Module (1)'!J27</f>
        <v>-2.2398532142808847E-3</v>
      </c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</row>
    <row r="28" spans="1:31" x14ac:dyDescent="0.25">
      <c r="A28" s="185"/>
      <c r="B28" s="185">
        <v>2055</v>
      </c>
      <c r="C28" s="191">
        <f>HLOOKUP(B28,'CO2 and Temp Alt 4 Alt 5'!$J$1:$DP$7,7,FALSE)</f>
        <v>2.5926935740000001</v>
      </c>
      <c r="D28" s="191"/>
      <c r="E28" s="191">
        <f t="shared" si="1"/>
        <v>1.9061114983333332</v>
      </c>
      <c r="F28" s="191">
        <f t="shared" si="2"/>
        <v>3.6332610440785444</v>
      </c>
      <c r="G28" s="191">
        <f>AVERAGE($C$7:C28)</f>
        <v>0.73913151645454533</v>
      </c>
      <c r="H28" s="191">
        <f t="shared" si="3"/>
        <v>0.54631539861639578</v>
      </c>
      <c r="I28" s="191"/>
      <c r="J28" s="191">
        <f t="shared" si="0"/>
        <v>32.640061807287942</v>
      </c>
      <c r="K28" s="194">
        <f>J28-'ICF SLR Module (1)'!J28</f>
        <v>-3.096776484341035E-3</v>
      </c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</row>
    <row r="29" spans="1:31" x14ac:dyDescent="0.25">
      <c r="A29" s="185"/>
      <c r="B29" s="185">
        <v>2060</v>
      </c>
      <c r="C29" s="191">
        <f>HLOOKUP(B29,'CO2 and Temp Alt 4 Alt 5'!$J$1:$DP$7,7,FALSE)</f>
        <v>2.787980632</v>
      </c>
      <c r="D29" s="191"/>
      <c r="E29" s="191">
        <f t="shared" si="1"/>
        <v>2.1030628546666668</v>
      </c>
      <c r="F29" s="191">
        <f t="shared" si="2"/>
        <v>4.4228733706787091</v>
      </c>
      <c r="G29" s="191">
        <f>AVERAGE($C$7:C29)</f>
        <v>0.82821191278260853</v>
      </c>
      <c r="H29" s="191">
        <f t="shared" si="3"/>
        <v>0.6859349724750271</v>
      </c>
      <c r="I29" s="191"/>
      <c r="J29" s="191">
        <f t="shared" si="0"/>
        <v>37.700918728615981</v>
      </c>
      <c r="K29" s="194">
        <f>J29-'ICF SLR Module (1)'!J29</f>
        <v>-4.0337299723347542E-3</v>
      </c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</row>
    <row r="30" spans="1:31" x14ac:dyDescent="0.25">
      <c r="A30" s="185"/>
      <c r="B30" s="185">
        <v>2065</v>
      </c>
      <c r="C30" s="191">
        <f>HLOOKUP(B30,'CO2 and Temp Alt 4 Alt 5'!$J$1:$DP$7,7,FALSE)</f>
        <v>2.964677005</v>
      </c>
      <c r="D30" s="191"/>
      <c r="E30" s="191">
        <f t="shared" si="1"/>
        <v>2.3020654853333333</v>
      </c>
      <c r="F30" s="191">
        <f t="shared" si="2"/>
        <v>5.2995054987629953</v>
      </c>
      <c r="G30" s="191">
        <f>AVERAGE($C$7:C30)</f>
        <v>0.91723129162499983</v>
      </c>
      <c r="H30" s="191">
        <f t="shared" si="3"/>
        <v>0.84131324233606553</v>
      </c>
      <c r="I30" s="191"/>
      <c r="J30" s="191">
        <f t="shared" si="0"/>
        <v>43.130534446517224</v>
      </c>
      <c r="K30" s="194">
        <f>J30-'ICF SLR Module (1)'!J30</f>
        <v>-5.059983022903225E-3</v>
      </c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</row>
    <row r="31" spans="1:31" x14ac:dyDescent="0.25">
      <c r="A31" s="185"/>
      <c r="B31" s="185">
        <v>2070</v>
      </c>
      <c r="C31" s="191">
        <f>HLOOKUP(B31,'CO2 and Temp Alt 4 Alt 5'!$J$1:$DP$7,7,FALSE)</f>
        <v>3.1566092600000002</v>
      </c>
      <c r="D31" s="191"/>
      <c r="E31" s="191">
        <f t="shared" si="1"/>
        <v>2.4956549951666669</v>
      </c>
      <c r="F31" s="191">
        <f t="shared" si="2"/>
        <v>6.2282938549003362</v>
      </c>
      <c r="G31" s="191">
        <f>AVERAGE($C$7:C31)</f>
        <v>1.0068064103599998</v>
      </c>
      <c r="H31" s="191">
        <f t="shared" si="3"/>
        <v>1.0136591479419883</v>
      </c>
      <c r="I31" s="191"/>
      <c r="J31" s="191">
        <f t="shared" si="0"/>
        <v>48.969636283430937</v>
      </c>
      <c r="K31" s="194">
        <f>J31-'ICF SLR Module (1)'!J31</f>
        <v>-6.473484372882865E-3</v>
      </c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</row>
    <row r="32" spans="1:31" x14ac:dyDescent="0.25">
      <c r="A32" s="185"/>
      <c r="B32" s="185">
        <v>2075</v>
      </c>
      <c r="C32" s="191">
        <f>HLOOKUP(B32,'CO2 and Temp Alt 4 Alt 5'!$J$1:$DP$7,7,FALSE)</f>
        <v>3.340351123</v>
      </c>
      <c r="D32" s="191"/>
      <c r="E32" s="191">
        <f t="shared" si="1"/>
        <v>2.6871313350000001</v>
      </c>
      <c r="F32" s="191">
        <f t="shared" si="2"/>
        <v>7.220674811538883</v>
      </c>
      <c r="G32" s="191">
        <f>AVERAGE($C$7:C32)</f>
        <v>1.0965581300769229</v>
      </c>
      <c r="H32" s="191">
        <f t="shared" si="3"/>
        <v>1.2024397326377978</v>
      </c>
      <c r="I32" s="191"/>
      <c r="J32" s="191">
        <f t="shared" si="0"/>
        <v>55.198123329071791</v>
      </c>
      <c r="K32" s="194">
        <f>J32-'ICF SLR Module (1)'!J32</f>
        <v>-7.9069827466753395E-3</v>
      </c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</row>
    <row r="33" spans="1:31" x14ac:dyDescent="0.25">
      <c r="A33" s="185"/>
      <c r="B33" s="185">
        <v>2080</v>
      </c>
      <c r="C33" s="191">
        <f>HLOOKUP(B33,'CO2 and Temp Alt 4 Alt 5'!$J$1:$DP$7,7,FALSE)</f>
        <v>3.5446856320000002</v>
      </c>
      <c r="D33" s="191"/>
      <c r="E33" s="191">
        <f t="shared" si="1"/>
        <v>2.8759468416666665</v>
      </c>
      <c r="F33" s="191">
        <f t="shared" si="2"/>
        <v>8.2710702360924735</v>
      </c>
      <c r="G33" s="191">
        <f>AVERAGE($C$7:C33)</f>
        <v>1.187229519037037</v>
      </c>
      <c r="H33" s="191">
        <f t="shared" si="3"/>
        <v>1.4095139308729141</v>
      </c>
      <c r="I33" s="191"/>
      <c r="J33" s="191">
        <f t="shared" si="0"/>
        <v>61.874511411087759</v>
      </c>
      <c r="K33" s="194">
        <f>J33-'ICF SLR Module (1)'!J33</f>
        <v>-9.3863765614301542E-3</v>
      </c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</row>
    <row r="34" spans="1:31" x14ac:dyDescent="0.25">
      <c r="A34" s="185"/>
      <c r="B34" s="185">
        <v>2085</v>
      </c>
      <c r="C34" s="191">
        <f>HLOOKUP(B34,'CO2 and Temp Alt 4 Alt 5'!$J$1:$DP$7,7,FALSE)</f>
        <v>3.734038966</v>
      </c>
      <c r="D34" s="191"/>
      <c r="E34" s="191">
        <f t="shared" si="1"/>
        <v>3.0644995376666664</v>
      </c>
      <c r="F34" s="191">
        <f t="shared" si="2"/>
        <v>9.3911574163592118</v>
      </c>
      <c r="G34" s="191">
        <f>AVERAGE($C$7:C34)</f>
        <v>1.2781869992857142</v>
      </c>
      <c r="H34" s="191">
        <f t="shared" si="3"/>
        <v>1.6337620051430184</v>
      </c>
      <c r="I34" s="191"/>
      <c r="J34" s="191">
        <f t="shared" si="0"/>
        <v>68.959830828267627</v>
      </c>
      <c r="K34" s="194">
        <f>J34-'ICF SLR Module (1)'!J34</f>
        <v>-1.096203939172824E-2</v>
      </c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</row>
    <row r="35" spans="1:31" x14ac:dyDescent="0.25">
      <c r="A35" s="185"/>
      <c r="B35" s="185">
        <v>2090</v>
      </c>
      <c r="C35" s="191">
        <f>HLOOKUP(B35,'CO2 and Temp Alt 4 Alt 5'!$J$1:$DP$7,7,FALSE)</f>
        <v>3.934112593</v>
      </c>
      <c r="D35" s="191"/>
      <c r="E35" s="191">
        <f t="shared" si="1"/>
        <v>3.2547237696666667</v>
      </c>
      <c r="F35" s="191">
        <f t="shared" si="2"/>
        <v>10.593226816833196</v>
      </c>
      <c r="G35" s="191">
        <f>AVERAGE($C$7:C35)</f>
        <v>1.3697706404482759</v>
      </c>
      <c r="H35" s="191">
        <f t="shared" si="3"/>
        <v>1.8762716074340799</v>
      </c>
      <c r="I35" s="191"/>
      <c r="J35" s="191">
        <f t="shared" si="0"/>
        <v>76.486423586129575</v>
      </c>
      <c r="K35" s="194">
        <f>J35-'ICF SLR Module (1)'!J35</f>
        <v>-1.3013998790881942E-2</v>
      </c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</row>
    <row r="36" spans="1:31" x14ac:dyDescent="0.25">
      <c r="A36" s="185"/>
      <c r="B36" s="185">
        <v>2095</v>
      </c>
      <c r="C36" s="191">
        <f>HLOOKUP(B36,'CO2 and Temp Alt 4 Alt 5'!$J$1:$DP$7,7,FALSE)</f>
        <v>4.1424757300000001</v>
      </c>
      <c r="D36" s="191"/>
      <c r="E36" s="191">
        <f t="shared" si="1"/>
        <v>3.4457457631666664</v>
      </c>
      <c r="F36" s="191">
        <f t="shared" si="2"/>
        <v>11.873163864381032</v>
      </c>
      <c r="G36" s="191">
        <f>AVERAGE($C$7:C36)</f>
        <v>1.4621941434333334</v>
      </c>
      <c r="H36" s="191">
        <f t="shared" si="3"/>
        <v>2.1380117130907395</v>
      </c>
      <c r="I36" s="191"/>
      <c r="J36" s="191">
        <f t="shared" si="0"/>
        <v>84.481316224045386</v>
      </c>
      <c r="K36" s="194">
        <f>J36-'ICF SLR Module (1)'!J36</f>
        <v>-1.5104599895295223E-2</v>
      </c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</row>
    <row r="37" spans="1:31" x14ac:dyDescent="0.25">
      <c r="A37" s="185"/>
      <c r="B37" s="185">
        <v>2100</v>
      </c>
      <c r="C37" s="191">
        <f>HLOOKUP(B37,'CO2 and Temp Alt 4 Alt 5'!$J$1:$DP$7,7,FALSE)</f>
        <v>4.3388948479999998</v>
      </c>
      <c r="D37" s="191"/>
      <c r="E37" s="191">
        <f>AVERAGE(C31:C36)</f>
        <v>3.6420455506666669</v>
      </c>
      <c r="F37" s="191">
        <f>E37*E37</f>
        <v>13.264495793130864</v>
      </c>
      <c r="G37" s="191">
        <f>AVERAGE($C$7:C37)</f>
        <v>1.554990940354839</v>
      </c>
      <c r="H37" s="191">
        <f>G37*G37</f>
        <v>2.4179968245856265</v>
      </c>
      <c r="I37" s="191"/>
      <c r="J37" s="191">
        <f>(SUMPRODUCT(E37:H37,$E$4:$H$4)+$D$4)*100</f>
        <v>92.912033313186654</v>
      </c>
      <c r="K37" s="194">
        <f>J37-'ICF SLR Module (1)'!J37</f>
        <v>-1.7271387403837934E-2</v>
      </c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</row>
    <row r="38" spans="1:31" x14ac:dyDescent="0.2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</row>
    <row r="39" spans="1:31" x14ac:dyDescent="0.2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</row>
    <row r="40" spans="1:31" x14ac:dyDescent="0.2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</row>
    <row r="41" spans="1:31" x14ac:dyDescent="0.2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</row>
    <row r="42" spans="1:31" x14ac:dyDescent="0.2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B1:X51"/>
  <sheetViews>
    <sheetView zoomScale="80" zoomScaleNormal="80" workbookViewId="0"/>
  </sheetViews>
  <sheetFormatPr defaultRowHeight="15" x14ac:dyDescent="0.25"/>
  <cols>
    <col min="2" max="2" width="21.42578125" customWidth="1"/>
    <col min="3" max="3" width="8.140625" bestFit="1" customWidth="1"/>
    <col min="5" max="5" width="9.5703125" bestFit="1" customWidth="1"/>
    <col min="6" max="6" width="12" customWidth="1"/>
    <col min="7" max="7" width="11.42578125" customWidth="1"/>
    <col min="8" max="8" width="11.5703125" customWidth="1"/>
    <col min="14" max="14" width="21" customWidth="1"/>
    <col min="15" max="17" width="9.5703125" customWidth="1"/>
    <col min="19" max="19" width="22.42578125" customWidth="1"/>
    <col min="20" max="20" width="9.85546875" bestFit="1" customWidth="1"/>
    <col min="21" max="21" width="9.85546875" customWidth="1"/>
    <col min="22" max="22" width="21.85546875" customWidth="1"/>
    <col min="23" max="23" width="18.42578125" customWidth="1"/>
    <col min="24" max="24" width="20.5703125" customWidth="1"/>
  </cols>
  <sheetData>
    <row r="1" spans="2:24" ht="15.75" thickBot="1" x14ac:dyDescent="0.3"/>
    <row r="2" spans="2:24" ht="14.45" customHeight="1" x14ac:dyDescent="0.25">
      <c r="B2" s="225" t="s">
        <v>31</v>
      </c>
      <c r="C2" s="226"/>
      <c r="D2" s="226"/>
      <c r="E2" s="226"/>
      <c r="F2" s="226"/>
      <c r="G2" s="226"/>
      <c r="H2" s="226"/>
      <c r="I2" s="226"/>
      <c r="J2" s="226"/>
      <c r="K2" s="226"/>
      <c r="L2" s="227"/>
      <c r="N2" s="228" t="s">
        <v>32</v>
      </c>
      <c r="O2" s="229"/>
      <c r="P2" s="229"/>
      <c r="Q2" s="230"/>
      <c r="S2" s="231" t="s">
        <v>33</v>
      </c>
      <c r="T2" s="232"/>
      <c r="U2" s="232"/>
      <c r="V2" s="232"/>
      <c r="W2" s="232"/>
      <c r="X2" s="233"/>
    </row>
    <row r="3" spans="2:24" ht="12.6" customHeight="1" x14ac:dyDescent="0.25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40"/>
      <c r="N3" s="234" t="s">
        <v>34</v>
      </c>
      <c r="O3" s="235"/>
      <c r="P3" s="235"/>
      <c r="Q3" s="236"/>
      <c r="S3" s="129"/>
      <c r="X3" s="131"/>
    </row>
    <row r="4" spans="2:24" ht="27" customHeight="1" thickBot="1" x14ac:dyDescent="0.3">
      <c r="B4" s="14"/>
      <c r="L4" s="15"/>
      <c r="N4" s="18"/>
      <c r="O4" s="19">
        <v>2040</v>
      </c>
      <c r="P4" s="19">
        <v>2060</v>
      </c>
      <c r="Q4" s="20">
        <v>2100</v>
      </c>
      <c r="S4" s="237" t="s">
        <v>35</v>
      </c>
      <c r="T4" s="238"/>
      <c r="U4" s="238"/>
      <c r="V4" s="238"/>
      <c r="W4" s="238"/>
      <c r="X4" s="239"/>
    </row>
    <row r="5" spans="2:24" ht="32.25" customHeight="1" thickBot="1" x14ac:dyDescent="0.3">
      <c r="B5" s="16"/>
      <c r="C5" s="221" t="s">
        <v>36</v>
      </c>
      <c r="D5" s="221"/>
      <c r="E5" s="221"/>
      <c r="F5" s="221" t="s">
        <v>37</v>
      </c>
      <c r="G5" s="221"/>
      <c r="H5" s="221"/>
      <c r="I5" s="221" t="s">
        <v>38</v>
      </c>
      <c r="J5" s="221"/>
      <c r="K5" s="221"/>
      <c r="L5" s="17"/>
      <c r="N5" s="30"/>
      <c r="O5" s="183">
        <f>Interface!$Q$8</f>
        <v>2.16</v>
      </c>
      <c r="P5" s="183">
        <f>Interface!$Q$8</f>
        <v>2.16</v>
      </c>
      <c r="Q5" s="183">
        <f>Interface!$Q$8</f>
        <v>2.16</v>
      </c>
      <c r="S5" s="129"/>
      <c r="T5" s="130"/>
      <c r="U5" s="130"/>
      <c r="V5" s="130"/>
      <c r="W5" s="130"/>
      <c r="X5" s="131"/>
    </row>
    <row r="6" spans="2:24" ht="39" thickBot="1" x14ac:dyDescent="0.3">
      <c r="B6" s="14"/>
      <c r="C6" s="25">
        <v>2040</v>
      </c>
      <c r="D6" s="26">
        <v>2060</v>
      </c>
      <c r="E6" s="27">
        <v>2100</v>
      </c>
      <c r="F6" s="26">
        <v>2040</v>
      </c>
      <c r="G6" s="26">
        <v>2060</v>
      </c>
      <c r="H6" s="26">
        <v>2100</v>
      </c>
      <c r="I6" s="28">
        <v>2040</v>
      </c>
      <c r="J6" s="26">
        <v>2060</v>
      </c>
      <c r="K6" s="29">
        <v>2100</v>
      </c>
      <c r="L6" s="15"/>
      <c r="N6" s="211" t="s">
        <v>39</v>
      </c>
      <c r="O6" s="212"/>
      <c r="P6" s="212"/>
      <c r="Q6" s="213"/>
      <c r="S6" s="21" t="s">
        <v>40</v>
      </c>
      <c r="T6" s="141" t="s">
        <v>41</v>
      </c>
      <c r="U6" s="141" t="s">
        <v>41</v>
      </c>
      <c r="V6" s="141" t="s">
        <v>42</v>
      </c>
      <c r="W6" s="141" t="s">
        <v>43</v>
      </c>
      <c r="X6" s="142" t="s">
        <v>44</v>
      </c>
    </row>
    <row r="7" spans="2:24" ht="15.75" x14ac:dyDescent="0.3">
      <c r="B7" s="34" t="s">
        <v>45</v>
      </c>
      <c r="C7" s="172">
        <f>_xlfn.XLOOKUP(C$6,'CO2 and Temp Alt 0 Alt 1'!$J$1:$DP$1,'CO2 and Temp Alt 0 Alt 1'!$J$6:$DP$6,FALSE)</f>
        <v>490.19072499999999</v>
      </c>
      <c r="D7" s="172">
        <f>_xlfn.XLOOKUP(D$6,'CO2 and Temp Alt 0 Alt 1'!$J$1:$DP$1,'CO2 and Temp Alt 0 Alt 1'!$J$6:$DP$6,FALSE)</f>
        <v>587.75643000000002</v>
      </c>
      <c r="E7" s="172">
        <f>_xlfn.XLOOKUP(E$6,'CO2 and Temp Alt 0 Alt 1'!$J$1:$DP$1,'CO2 and Temp Alt 0 Alt 1'!$J$6:$DP$6,FALSE)</f>
        <v>838.31201499999997</v>
      </c>
      <c r="F7" s="181">
        <f>_xlfn.XLOOKUP(F$6,'CO2 and Temp Alt 0 Alt 1'!$J$1:$DP$1,'CO2 and Temp Alt 0 Alt 1'!$J$7:$DP$7,FALSE)</f>
        <v>2.007971221</v>
      </c>
      <c r="G7" s="181">
        <f>_xlfn.XLOOKUP(G$6,'CO2 and Temp Alt 0 Alt 1'!$J$1:$DP$1,'CO2 and Temp Alt 0 Alt 1'!$J$7:$DP$7,FALSE)</f>
        <v>2.788310632</v>
      </c>
      <c r="H7" s="181">
        <f>_xlfn.XLOOKUP(H$6,'CO2 and Temp Alt 0 Alt 1'!$J$1:$DP$1,'CO2 and Temp Alt 0 Alt 1'!$J$7:$DP$7,FALSE)</f>
        <v>4.3395398480000003</v>
      </c>
      <c r="I7" s="165">
        <f>VLOOKUP(I$6,'ICF SLR Module (1)'!$B$7:$J$37,9,FALSE)</f>
        <v>19.875206951075786</v>
      </c>
      <c r="J7" s="166">
        <f>VLOOKUP(J$6,'ICF SLR Module (1)'!$B$7:$J$37,9,FALSE)</f>
        <v>37.704952458588316</v>
      </c>
      <c r="K7" s="167">
        <f>VLOOKUP(K$6,'ICF SLR Module (1)'!$B$7:$J$37,9,FALSE)</f>
        <v>92.929304700590492</v>
      </c>
      <c r="L7" s="15"/>
      <c r="N7" s="42" t="str">
        <f t="shared" ref="N7:N16" si="0">B7</f>
        <v>Alt. 0 (No Action)</v>
      </c>
      <c r="O7" s="45">
        <f>F7</f>
        <v>2.007971221</v>
      </c>
      <c r="P7" s="45">
        <f t="shared" ref="P7:Q7" si="1">G7</f>
        <v>2.788310632</v>
      </c>
      <c r="Q7" s="199">
        <f t="shared" si="1"/>
        <v>4.3395398480000003</v>
      </c>
      <c r="S7" s="31" t="str">
        <f t="shared" ref="S7:S16" si="2">B7</f>
        <v>Alt. 0 (No Action)</v>
      </c>
      <c r="T7" s="32">
        <f>[1]Tables!C10</f>
        <v>11800</v>
      </c>
      <c r="U7" s="32">
        <v>85900</v>
      </c>
      <c r="V7" s="32">
        <f>ABS([1]Tables!D10)</f>
        <v>0</v>
      </c>
      <c r="W7" s="32">
        <f>[1]Tables!E10</f>
        <v>0</v>
      </c>
      <c r="X7" s="41">
        <f>ABS([1]Tables!F10)</f>
        <v>0</v>
      </c>
    </row>
    <row r="8" spans="2:24" ht="15.75" x14ac:dyDescent="0.3">
      <c r="B8" s="34" t="s">
        <v>46</v>
      </c>
      <c r="C8" s="172">
        <f>_xlfn.XLOOKUP(C$6,'CO2 and Temp Alt 0 Alt 1'!$J$1:$DP$1,'CO2 and Temp Alt 0 Alt 1'!$J$26:$DP$26,FALSE)</f>
        <v>490.18713000000002</v>
      </c>
      <c r="D8" s="172">
        <f>_xlfn.XLOOKUP(D$6,'CO2 and Temp Alt 0 Alt 1'!$J$1:$DP$1,'CO2 and Temp Alt 0 Alt 1'!$J$26:$DP$26,FALSE)</f>
        <v>587.74413500000003</v>
      </c>
      <c r="E8" s="172">
        <f>_xlfn.XLOOKUP(E$6,'CO2 and Temp Alt 0 Alt 1'!$J$1:$DP$1,'CO2 and Temp Alt 0 Alt 1'!$J$26:$DP$26,FALSE)</f>
        <v>838.281295</v>
      </c>
      <c r="F8" s="181">
        <f>_xlfn.XLOOKUP(F$6,'CO2 and Temp Alt 0 Alt 1'!$J$1:$DP$1,'CO2 and Temp Alt 0 Alt 1'!$J$27:$DP$27,FALSE)</f>
        <v>2.0079412209999998</v>
      </c>
      <c r="G8" s="181">
        <f>_xlfn.XLOOKUP(G$6,'CO2 and Temp Alt 0 Alt 1'!$J$1:$DP$1,'CO2 and Temp Alt 0 Alt 1'!$J$27:$DP$27,FALSE)</f>
        <v>2.788250632</v>
      </c>
      <c r="H8" s="181">
        <f>_xlfn.XLOOKUP(H$6,'CO2 and Temp Alt 0 Alt 1'!$J$1:$DP$1,'CO2 and Temp Alt 0 Alt 1'!$J$27:$DP$27,FALSE)</f>
        <v>4.3394148479999997</v>
      </c>
      <c r="I8" s="37">
        <f>VLOOKUP(I$6,'ICF SLR Module (2)'!$B$7:$J$37,9,FALSE)</f>
        <v>19.875073136873532</v>
      </c>
      <c r="J8" s="38">
        <f>VLOOKUP(J$6,'ICF SLR Module (2)'!$B$7:$J$37,9,FALSE)</f>
        <v>37.704299363558725</v>
      </c>
      <c r="K8" s="39">
        <f>VLOOKUP(K$6,'ICF SLR Module (2)'!$B$7:$J$37,9,FALSE)</f>
        <v>92.926108396532712</v>
      </c>
      <c r="L8" s="15"/>
      <c r="N8" s="42" t="str">
        <f t="shared" si="0"/>
        <v>Alt. 1</v>
      </c>
      <c r="O8" s="45">
        <f t="shared" ref="O8:O16" si="3">F8</f>
        <v>2.0079412209999998</v>
      </c>
      <c r="P8" s="45">
        <f t="shared" ref="P8:P10" si="4">G8</f>
        <v>2.788250632</v>
      </c>
      <c r="Q8" s="199">
        <f t="shared" ref="Q8:Q10" si="5">H8</f>
        <v>4.3394148479999997</v>
      </c>
      <c r="S8" s="31" t="str">
        <f t="shared" si="2"/>
        <v>Alt. 1</v>
      </c>
      <c r="T8" s="32">
        <f>[1]Tables!C11</f>
        <v>11500</v>
      </c>
      <c r="U8" s="32">
        <v>85900</v>
      </c>
      <c r="V8" s="32">
        <f>ABS([1]Tables!D11)</f>
        <v>300</v>
      </c>
      <c r="W8" s="174">
        <f>[1]Tables!E11</f>
        <v>6.0101611266855376E-5</v>
      </c>
      <c r="X8" s="177">
        <f>ABS([1]Tables!F11)</f>
        <v>2.5423728813559324E-2</v>
      </c>
    </row>
    <row r="9" spans="2:24" ht="15.75" x14ac:dyDescent="0.3">
      <c r="B9" s="34" t="s">
        <v>47</v>
      </c>
      <c r="C9" s="172">
        <f>_xlfn.XLOOKUP(C$6,'CO2 and Temp Alt 2 Alt 3'!$J$1:$DP$1,'CO2 and Temp Alt 2 Alt 3'!$J$6:$DP$6,FALSE)</f>
        <v>490.18722000000002</v>
      </c>
      <c r="D9" s="172">
        <f>_xlfn.XLOOKUP(D$6,'CO2 and Temp Alt 2 Alt 3'!$J$1:$DP$1,'CO2 and Temp Alt 2 Alt 3'!$J$6:$DP$6,FALSE)</f>
        <v>587.74163999999996</v>
      </c>
      <c r="E9" s="172">
        <f>_xlfn.XLOOKUP(E$6,'CO2 and Temp Alt 2 Alt 3'!$J$1:$DP$1,'CO2 and Temp Alt 2 Alt 3'!$J$6:$DP$6,FALSE)</f>
        <v>838.27243499999997</v>
      </c>
      <c r="F9" s="181">
        <f>_xlfn.XLOOKUP(F$6,'CO2 and Temp Alt 2 Alt 3'!$J$1:$DP$1,'CO2 and Temp Alt 2 Alt 3'!$J$7:$DP$7,FALSE)</f>
        <v>2.0079462210000001</v>
      </c>
      <c r="G9" s="181">
        <f>_xlfn.XLOOKUP(G$6,'CO2 and Temp Alt 2 Alt 3'!$J$1:$DP$1,'CO2 and Temp Alt 2 Alt 3'!$J$7:$DP$7,FALSE)</f>
        <v>2.7882406319999999</v>
      </c>
      <c r="H9" s="181">
        <f>_xlfn.XLOOKUP(H$6,'CO2 and Temp Alt 2 Alt 3'!$J$1:$DP$1,'CO2 and Temp Alt 2 Alt 3'!$J$7:$DP$7,FALSE)</f>
        <v>4.3393748480000003</v>
      </c>
      <c r="I9" s="37">
        <f>VLOOKUP(I$6,'ICF SLR Module (3)'!$B$7:$J$37,9,FALSE)</f>
        <v>19.875084288039176</v>
      </c>
      <c r="J9" s="38">
        <f>VLOOKUP(J$6,'ICF SLR Module (3)'!$B$7:$J$37,9,FALSE)</f>
        <v>37.704145694978827</v>
      </c>
      <c r="K9" s="39">
        <f>VLOOKUP(K$6,'ICF SLR Module (3)'!$B$7:$J$37,9,FALSE)</f>
        <v>92.925268062882495</v>
      </c>
      <c r="L9" s="15"/>
      <c r="N9" s="42" t="str">
        <f t="shared" si="0"/>
        <v>Alt. 2</v>
      </c>
      <c r="O9" s="45">
        <f t="shared" si="3"/>
        <v>2.0079462210000001</v>
      </c>
      <c r="P9" s="45">
        <f t="shared" si="4"/>
        <v>2.7882406319999999</v>
      </c>
      <c r="Q9" s="199">
        <f t="shared" si="5"/>
        <v>4.3393748480000003</v>
      </c>
      <c r="S9" s="31" t="str">
        <f t="shared" si="2"/>
        <v>Alt. 2</v>
      </c>
      <c r="T9" s="32">
        <f>[1]Tables!C12</f>
        <v>11400</v>
      </c>
      <c r="U9" s="32">
        <v>85900</v>
      </c>
      <c r="V9" s="32">
        <f>ABS([1]Tables!D12)</f>
        <v>400</v>
      </c>
      <c r="W9" s="174">
        <f>[1]Tables!E12</f>
        <v>8.0135481689140497E-5</v>
      </c>
      <c r="X9" s="177">
        <f>ABS([1]Tables!F12)</f>
        <v>3.3898305084745763E-2</v>
      </c>
    </row>
    <row r="10" spans="2:24" ht="15.75" x14ac:dyDescent="0.3">
      <c r="B10" s="34" t="s">
        <v>48</v>
      </c>
      <c r="C10" s="172">
        <f>_xlfn.XLOOKUP(C$6,'CO2 and Temp Alt 2 Alt 3'!$J$1:$DP$1,'CO2 and Temp Alt 2 Alt 3'!$J$26:$DP$26,FALSE)</f>
        <v>490.18499000000003</v>
      </c>
      <c r="D10" s="172">
        <f>_xlfn.XLOOKUP(D$6,'CO2 and Temp Alt 2 Alt 3'!$J$1:$DP$1,'CO2 and Temp Alt 2 Alt 3'!$J$26:$DP$26,FALSE)</f>
        <v>587.73951</v>
      </c>
      <c r="E10" s="172">
        <f>_xlfn.XLOOKUP(E$6,'CO2 and Temp Alt 2 Alt 3'!$J$1:$DP$1,'CO2 and Temp Alt 2 Alt 3'!$J$26:$DP$26,FALSE)</f>
        <v>838.27393500000005</v>
      </c>
      <c r="F10" s="181">
        <f>_xlfn.XLOOKUP(F$6,'CO2 and Temp Alt 2 Alt 3'!$J$1:$DP$1,'CO2 and Temp Alt 2 Alt 3'!$J$27:$DP$27,FALSE)</f>
        <v>2.0079112210000001</v>
      </c>
      <c r="G10" s="181">
        <f>_xlfn.XLOOKUP(G$6,'CO2 and Temp Alt 2 Alt 3'!$J$1:$DP$1,'CO2 and Temp Alt 2 Alt 3'!$J$27:$DP$27,FALSE)</f>
        <v>2.7882206319999998</v>
      </c>
      <c r="H10" s="181">
        <f>_xlfn.XLOOKUP(H$6,'CO2 and Temp Alt 2 Alt 3'!$J$1:$DP$1,'CO2 and Temp Alt 2 Alt 3'!$J$27:$DP$27,FALSE)</f>
        <v>4.3393748480000003</v>
      </c>
      <c r="I10" s="37">
        <f>VLOOKUP(I$6,'ICF SLR Module (4)'!$B$7:$J$37,9,FALSE)</f>
        <v>19.874972776529141</v>
      </c>
      <c r="J10" s="38">
        <f>VLOOKUP(J$6,'ICF SLR Module (4)'!$B$7:$J$37,9,FALSE)</f>
        <v>37.70381274748523</v>
      </c>
      <c r="K10" s="39">
        <f>VLOOKUP(K$6,'ICF SLR Module (4)'!$B$7:$J$37,9,FALSE)</f>
        <v>92.924757862178012</v>
      </c>
      <c r="L10" s="15"/>
      <c r="N10" s="42" t="str">
        <f t="shared" si="0"/>
        <v>Alt. 3</v>
      </c>
      <c r="O10" s="45">
        <f t="shared" si="3"/>
        <v>2.0079112210000001</v>
      </c>
      <c r="P10" s="45">
        <f t="shared" si="4"/>
        <v>2.7882206319999998</v>
      </c>
      <c r="Q10" s="199">
        <f t="shared" si="5"/>
        <v>4.3393748480000003</v>
      </c>
      <c r="S10" s="31" t="str">
        <f t="shared" si="2"/>
        <v>Alt. 3</v>
      </c>
      <c r="T10" s="32">
        <f>[1]Tables!C13</f>
        <v>11400</v>
      </c>
      <c r="U10" s="32">
        <v>85900</v>
      </c>
      <c r="V10" s="32">
        <f>ABS([1]Tables!D13)</f>
        <v>400</v>
      </c>
      <c r="W10" s="174">
        <f>[1]Tables!E13</f>
        <v>8.0135481689140497E-5</v>
      </c>
      <c r="X10" s="177">
        <f>ABS([1]Tables!F13)</f>
        <v>3.3898305084745763E-2</v>
      </c>
    </row>
    <row r="11" spans="2:24" ht="15.75" x14ac:dyDescent="0.3">
      <c r="B11" s="34" t="s">
        <v>49</v>
      </c>
      <c r="C11" s="162">
        <f>_xlfn.XLOOKUP(C$6,'CO2 and Temp Alt 4 Alt 5'!$J$1:$DP$1,'CO2 and Temp Alt 4 Alt 5'!$J$6:$DP$6,FALSE)</f>
        <v>490.17406499999998</v>
      </c>
      <c r="D11" s="162">
        <f>_xlfn.XLOOKUP(D$6,'CO2 and Temp Alt 4 Alt 5'!$J$1:$DP$1,'CO2 and Temp Alt 4 Alt 5'!$J$6:$DP$6,FALSE)</f>
        <v>587.694345</v>
      </c>
      <c r="E11" s="162">
        <f>_xlfn.XLOOKUP(E$6,'CO2 and Temp Alt 4 Alt 5'!$J$1:$DP$1,'CO2 and Temp Alt 4 Alt 5'!$J$6:$DP$6,FALSE)</f>
        <v>838.15930000000003</v>
      </c>
      <c r="F11" s="184">
        <f>_xlfn.XLOOKUP(F$6,'CO2 and Temp Alt 4 Alt 5'!$J$1:$DP$1,'CO2 and Temp Alt 4 Alt 5'!$J$7:$DP$7,FALSE)</f>
        <v>2.0077512209999999</v>
      </c>
      <c r="G11" s="184">
        <f>_xlfn.XLOOKUP(G$6,'CO2 and Temp Alt 4 Alt 5'!$J$1:$DP$1,'CO2 and Temp Alt 4 Alt 5'!$J$7:$DP$7,FALSE)</f>
        <v>2.787980632</v>
      </c>
      <c r="H11" s="184">
        <f>_xlfn.XLOOKUP(H$6,'CO2 and Temp Alt 4 Alt 5'!$J$1:$DP$1,'CO2 and Temp Alt 4 Alt 5'!$J$7:$DP$7,FALSE)</f>
        <v>4.3388948479999998</v>
      </c>
      <c r="I11" s="37">
        <f>VLOOKUP(I$6,'ICF SLR Module (5)'!$B$7:$J$37,9,FALSE)</f>
        <v>19.874370619994053</v>
      </c>
      <c r="J11" s="38">
        <f>VLOOKUP(J$6,'ICF SLR Module (5)'!$B$7:$J$37,9,FALSE)</f>
        <v>37.700918728615981</v>
      </c>
      <c r="K11" s="39">
        <f>VLOOKUP(K$6,'ICF SLR Module (5)'!$B$7:$J$37,9,FALSE)</f>
        <v>92.912033313186654</v>
      </c>
      <c r="L11" s="15"/>
      <c r="N11" s="42" t="str">
        <f t="shared" si="0"/>
        <v>Alt. 4</v>
      </c>
      <c r="O11" s="45">
        <f>F11</f>
        <v>2.0077512209999999</v>
      </c>
      <c r="P11" s="45">
        <f>G11</f>
        <v>2.787980632</v>
      </c>
      <c r="Q11" s="199">
        <f>H11</f>
        <v>4.3388948479999998</v>
      </c>
      <c r="S11" s="31" t="str">
        <f t="shared" si="2"/>
        <v>Alt. 4</v>
      </c>
      <c r="T11" s="32">
        <f>[1]Tables!C14</f>
        <v>10200</v>
      </c>
      <c r="U11" s="32">
        <v>85900</v>
      </c>
      <c r="V11" s="32">
        <f>ABS([1]Tables!D14)</f>
        <v>1600</v>
      </c>
      <c r="W11" s="40">
        <f>[1]Tables!E14</f>
        <v>3.2054192675656199E-4</v>
      </c>
      <c r="X11" s="177">
        <f>ABS([1]Tables!F14)</f>
        <v>0.13559322033898305</v>
      </c>
    </row>
    <row r="12" spans="2:24" ht="15.75" hidden="1" x14ac:dyDescent="0.3">
      <c r="B12" s="34" t="s">
        <v>50</v>
      </c>
      <c r="C12" s="162" t="e">
        <f>VLOOKUP(C$6,#REF!,2,FALSE)</f>
        <v>#REF!</v>
      </c>
      <c r="D12" s="163" t="e">
        <f>VLOOKUP(D$6,#REF!,2,FALSE)</f>
        <v>#REF!</v>
      </c>
      <c r="E12" s="64" t="e">
        <f>VLOOKUP(E$6,#REF!,2,FALSE)</f>
        <v>#REF!</v>
      </c>
      <c r="F12" s="35" t="e">
        <f>VLOOKUP(F$6,#REF!,7,FALSE)</f>
        <v>#REF!</v>
      </c>
      <c r="G12" s="35" t="e">
        <f>VLOOKUP(G$6,#REF!,7,FALSE)</f>
        <v>#REF!</v>
      </c>
      <c r="H12" s="35" t="e">
        <f>VLOOKUP(H$6,#REF!,7,FALSE)</f>
        <v>#REF!</v>
      </c>
      <c r="I12" s="169" t="e">
        <f>IF(Interface!$S$2=1,VLOOKUP(I$6,#REF!,2,FALSE),VLOOKUP(I$6,#REF!,9,FALSE))</f>
        <v>#REF!</v>
      </c>
      <c r="J12" s="170" t="e">
        <f>IF(Interface!$S$2=1,VLOOKUP(J$6,#REF!,2,FALSE),VLOOKUP(J$6,#REF!,9,FALSE))</f>
        <v>#REF!</v>
      </c>
      <c r="K12" s="171" t="e">
        <f>IF(Interface!$S$2=1,VLOOKUP(K$6,#REF!,2,FALSE),VLOOKUP(K$6,#REF!,9,FALSE))</f>
        <v>#REF!</v>
      </c>
      <c r="L12" s="15"/>
      <c r="N12" s="42" t="str">
        <f t="shared" si="0"/>
        <v>Alt 5</v>
      </c>
      <c r="O12" s="45" t="e">
        <f t="shared" si="3"/>
        <v>#REF!</v>
      </c>
      <c r="P12" s="45" t="e">
        <f>VLOOKUP(P$4,#REF!,7,FALSE)</f>
        <v>#REF!</v>
      </c>
      <c r="Q12" s="73" t="e">
        <f>VLOOKUP(Q$4,#REF!,7,FALSE)</f>
        <v>#REF!</v>
      </c>
      <c r="S12" s="31" t="str">
        <f t="shared" si="2"/>
        <v>Alt 5</v>
      </c>
      <c r="T12" s="32">
        <f>[1]Tables!C15</f>
        <v>0</v>
      </c>
      <c r="U12" s="32">
        <v>85900</v>
      </c>
      <c r="V12" s="32">
        <f>ABS([1]Tables!D15)</f>
        <v>11800</v>
      </c>
      <c r="W12" s="40">
        <f>[1]Tables!E15</f>
        <v>2.3639967098296449E-3</v>
      </c>
      <c r="X12" s="41">
        <f>ABS([1]Tables!F15)</f>
        <v>1</v>
      </c>
    </row>
    <row r="13" spans="2:24" ht="15.75" hidden="1" x14ac:dyDescent="0.3">
      <c r="B13" s="34" t="s">
        <v>51</v>
      </c>
      <c r="C13" s="162" t="e">
        <f>VLOOKUP(C$6,#REF!,2,FALSE)</f>
        <v>#REF!</v>
      </c>
      <c r="D13" s="163" t="e">
        <f>VLOOKUP(D$6,#REF!,2,FALSE)</f>
        <v>#REF!</v>
      </c>
      <c r="E13" s="64" t="e">
        <f>VLOOKUP(E$6,#REF!,2,FALSE)</f>
        <v>#REF!</v>
      </c>
      <c r="F13" s="35" t="e">
        <f>VLOOKUP(F$6,#REF!,8,FALSE)</f>
        <v>#REF!</v>
      </c>
      <c r="G13" s="35" t="e">
        <f>VLOOKUP(G$6,#REF!,8,FALSE)</f>
        <v>#REF!</v>
      </c>
      <c r="H13" s="35" t="e">
        <f>VLOOKUP(H$6,#REF!,8,FALSE)</f>
        <v>#REF!</v>
      </c>
      <c r="I13" s="169" t="e">
        <f>IF(Interface!$S$2=1,VLOOKUP(I$6,#REF!,2,FALSE),VLOOKUP(I$6,#REF!,9,FALSE))</f>
        <v>#REF!</v>
      </c>
      <c r="J13" s="170" t="e">
        <f>IF(Interface!$S$2=1,VLOOKUP(J$6,#REF!,2,FALSE),VLOOKUP(J$6,#REF!,9,FALSE))</f>
        <v>#REF!</v>
      </c>
      <c r="K13" s="171" t="e">
        <f>IF(Interface!$S$2=1,VLOOKUP(K$6,#REF!,2,FALSE),VLOOKUP(K$6,#REF!,9,FALSE))</f>
        <v>#REF!</v>
      </c>
      <c r="L13" s="15"/>
      <c r="N13" s="42" t="str">
        <f t="shared" si="0"/>
        <v>Alt 6</v>
      </c>
      <c r="O13" s="45" t="e">
        <f t="shared" si="3"/>
        <v>#REF!</v>
      </c>
      <c r="P13" s="45" t="e">
        <f>VLOOKUP(P$4,#REF!,8,FALSE)</f>
        <v>#REF!</v>
      </c>
      <c r="Q13" s="73" t="e">
        <f>VLOOKUP(Q$4,#REF!,8,FALSE)</f>
        <v>#REF!</v>
      </c>
      <c r="S13" s="31" t="str">
        <f t="shared" si="2"/>
        <v>Alt 6</v>
      </c>
      <c r="T13" s="32">
        <f>[1]Tables!C16</f>
        <v>0</v>
      </c>
      <c r="U13" s="32">
        <v>85900</v>
      </c>
      <c r="V13" s="32">
        <f>ABS([1]Tables!D16)</f>
        <v>11800</v>
      </c>
      <c r="W13" s="40">
        <f>[1]Tables!E16</f>
        <v>2.3639967098296449E-3</v>
      </c>
      <c r="X13" s="41">
        <f>ABS([1]Tables!F16)</f>
        <v>1</v>
      </c>
    </row>
    <row r="14" spans="2:24" ht="15.75" hidden="1" x14ac:dyDescent="0.3">
      <c r="B14" s="34" t="s">
        <v>52</v>
      </c>
      <c r="C14" s="162" t="e">
        <f>VLOOKUP(C$6,#REF!,2,FALSE)</f>
        <v>#REF!</v>
      </c>
      <c r="D14" s="163" t="e">
        <f>VLOOKUP(D$6,#REF!,2,FALSE)</f>
        <v>#REF!</v>
      </c>
      <c r="E14" s="64" t="e">
        <f>VLOOKUP(E$6,#REF!,2,FALSE)</f>
        <v>#REF!</v>
      </c>
      <c r="F14" s="35" t="e">
        <f>VLOOKUP(F$6,#REF!,9,FALSE)</f>
        <v>#REF!</v>
      </c>
      <c r="G14" s="35" t="e">
        <f>VLOOKUP(G$6,#REF!,9,FALSE)</f>
        <v>#REF!</v>
      </c>
      <c r="H14" s="35" t="e">
        <f>VLOOKUP(H$6,#REF!,9,FALSE)</f>
        <v>#REF!</v>
      </c>
      <c r="I14" s="169" t="e">
        <f>IF(Interface!$S$2=1,VLOOKUP(I$6,#REF!,2,FALSE),VLOOKUP(I$6,#REF!,9,FALSE))</f>
        <v>#REF!</v>
      </c>
      <c r="J14" s="170" t="e">
        <f>IF(Interface!$S$2=1,VLOOKUP(J$6,#REF!,2,FALSE),VLOOKUP(J$6,#REF!,9,FALSE))</f>
        <v>#REF!</v>
      </c>
      <c r="K14" s="171" t="e">
        <f>IF(Interface!$S$2=1,VLOOKUP(K$6,#REF!,2,FALSE),VLOOKUP(K$6,#REF!,9,FALSE))</f>
        <v>#REF!</v>
      </c>
      <c r="L14" s="15"/>
      <c r="N14" s="42" t="str">
        <f t="shared" si="0"/>
        <v>Alt 7</v>
      </c>
      <c r="O14" s="45" t="e">
        <f t="shared" si="3"/>
        <v>#REF!</v>
      </c>
      <c r="P14" s="45" t="e">
        <f>VLOOKUP(P$4,#REF!,9,FALSE)</f>
        <v>#REF!</v>
      </c>
      <c r="Q14" s="73" t="e">
        <f>VLOOKUP(Q$4,#REF!,9,FALSE)</f>
        <v>#REF!</v>
      </c>
      <c r="S14" s="31" t="str">
        <f t="shared" si="2"/>
        <v>Alt 7</v>
      </c>
      <c r="T14" s="32">
        <f>[1]Tables!C17</f>
        <v>0</v>
      </c>
      <c r="U14" s="32">
        <v>85900</v>
      </c>
      <c r="V14" s="32">
        <f>ABS([1]Tables!D17)</f>
        <v>11800</v>
      </c>
      <c r="W14" s="40">
        <f>[1]Tables!E17</f>
        <v>2.3639967098296449E-3</v>
      </c>
      <c r="X14" s="41">
        <f>ABS([1]Tables!F17)</f>
        <v>1</v>
      </c>
    </row>
    <row r="15" spans="2:24" ht="15.75" hidden="1" x14ac:dyDescent="0.3">
      <c r="B15" s="34" t="s">
        <v>53</v>
      </c>
      <c r="C15" s="162" t="e">
        <f>VLOOKUP(C$6,#REF!,2,FALSE)</f>
        <v>#REF!</v>
      </c>
      <c r="D15" s="163" t="e">
        <f>VLOOKUP(D$6,#REF!,2,FALSE)</f>
        <v>#REF!</v>
      </c>
      <c r="E15" s="64" t="e">
        <f>VLOOKUP(E$6,#REF!,2,FALSE)</f>
        <v>#REF!</v>
      </c>
      <c r="F15" s="35" t="e">
        <f>VLOOKUP(F$6,#REF!,10,FALSE)</f>
        <v>#REF!</v>
      </c>
      <c r="G15" s="35" t="e">
        <f>VLOOKUP(G$6,#REF!,10,FALSE)</f>
        <v>#REF!</v>
      </c>
      <c r="H15" s="35" t="e">
        <f>VLOOKUP(H$6,#REF!,10,FALSE)</f>
        <v>#REF!</v>
      </c>
      <c r="I15" s="169" t="e">
        <f>IF(Interface!$S$2=1,VLOOKUP(I$6,#REF!,2,FALSE),VLOOKUP(I$6,#REF!,9,FALSE))</f>
        <v>#REF!</v>
      </c>
      <c r="J15" s="170" t="e">
        <f>IF(Interface!$S$2=1,VLOOKUP(J$6,#REF!,2,FALSE),VLOOKUP(J$6,#REF!,9,FALSE))</f>
        <v>#REF!</v>
      </c>
      <c r="K15" s="171" t="e">
        <f>IF(Interface!$S$2=1,VLOOKUP(K$6,#REF!,2,FALSE),VLOOKUP(K$6,#REF!,9,FALSE))</f>
        <v>#REF!</v>
      </c>
      <c r="L15" s="15"/>
      <c r="N15" s="42" t="str">
        <f t="shared" si="0"/>
        <v>Alt 8</v>
      </c>
      <c r="O15" s="45" t="e">
        <f t="shared" si="3"/>
        <v>#REF!</v>
      </c>
      <c r="P15" s="45" t="e">
        <f>VLOOKUP(P$4,#REF!,10,FALSE)</f>
        <v>#REF!</v>
      </c>
      <c r="Q15" s="73" t="e">
        <f>VLOOKUP(Q$4,#REF!,10,FALSE)</f>
        <v>#REF!</v>
      </c>
      <c r="S15" s="31" t="str">
        <f t="shared" si="2"/>
        <v>Alt 8</v>
      </c>
      <c r="T15" s="32">
        <f>[1]Tables!C18</f>
        <v>0</v>
      </c>
      <c r="U15" s="32">
        <v>85900</v>
      </c>
      <c r="V15" s="32">
        <f>ABS([1]Tables!D18)</f>
        <v>11800</v>
      </c>
      <c r="W15" s="40">
        <f>[1]Tables!E18</f>
        <v>2.3639967098296449E-3</v>
      </c>
      <c r="X15" s="41">
        <f>ABS([1]Tables!F18)</f>
        <v>1</v>
      </c>
    </row>
    <row r="16" spans="2:24" ht="16.5" hidden="1" thickBot="1" x14ac:dyDescent="0.35">
      <c r="B16" s="34" t="s">
        <v>54</v>
      </c>
      <c r="C16" s="74" t="e">
        <f>VLOOKUP(C$6,#REF!,2,FALSE)</f>
        <v>#REF!</v>
      </c>
      <c r="D16" s="75" t="e">
        <f>VLOOKUP(D$6,#REF!,2,FALSE)</f>
        <v>#REF!</v>
      </c>
      <c r="E16" s="127" t="e">
        <f>VLOOKUP(E$6,#REF!,2,FALSE)</f>
        <v>#REF!</v>
      </c>
      <c r="F16" s="35" t="e">
        <f>VLOOKUP(F$6,#REF!,11,FALSE)</f>
        <v>#REF!</v>
      </c>
      <c r="G16" s="35" t="e">
        <f>VLOOKUP(G$6,#REF!,11,FALSE)</f>
        <v>#REF!</v>
      </c>
      <c r="H16" s="35" t="e">
        <f>VLOOKUP(H$6,#REF!,11,FALSE)</f>
        <v>#REF!</v>
      </c>
      <c r="I16" s="125" t="e">
        <f>IF(Interface!$S$2=1,VLOOKUP(I$6,#REF!,2,FALSE),VLOOKUP(I$6,#REF!,9,FALSE))</f>
        <v>#REF!</v>
      </c>
      <c r="J16" s="126" t="e">
        <f>IF(Interface!$S$2=1,VLOOKUP(J$6,#REF!,2,FALSE),VLOOKUP(J$6,#REF!,9,FALSE))</f>
        <v>#REF!</v>
      </c>
      <c r="K16" s="200" t="e">
        <f>IF(Interface!$S$2=1,VLOOKUP(K$6,#REF!,2,FALSE),VLOOKUP(K$6,#REF!,9,FALSE))</f>
        <v>#REF!</v>
      </c>
      <c r="L16" s="15"/>
      <c r="N16" s="42" t="str">
        <f t="shared" si="0"/>
        <v>Alt 10</v>
      </c>
      <c r="O16" s="45" t="e">
        <f t="shared" si="3"/>
        <v>#REF!</v>
      </c>
      <c r="P16" s="45" t="e">
        <f>VLOOKUP(P$4,#REF!,11,FALSE)</f>
        <v>#REF!</v>
      </c>
      <c r="Q16" s="73" t="e">
        <f>VLOOKUP(Q$4,#REF!,11,FALSE)</f>
        <v>#REF!</v>
      </c>
      <c r="S16" s="31" t="str">
        <f t="shared" si="2"/>
        <v>Alt 10</v>
      </c>
      <c r="T16" s="32">
        <f>[1]Tables!C19</f>
        <v>0</v>
      </c>
      <c r="U16" s="32">
        <v>85900</v>
      </c>
      <c r="V16" s="32">
        <f>[1]Tables!D19</f>
        <v>11800</v>
      </c>
      <c r="W16" s="40">
        <f>[1]Tables!E19</f>
        <v>2.3639967098296449E-3</v>
      </c>
      <c r="X16" s="41">
        <f>[1]Tables!F19</f>
        <v>0</v>
      </c>
    </row>
    <row r="17" spans="2:24" ht="15.75" thickBot="1" x14ac:dyDescent="0.3">
      <c r="B17" s="57"/>
      <c r="C17" s="14"/>
      <c r="D17" s="201"/>
      <c r="E17" s="202"/>
      <c r="F17" s="201"/>
      <c r="G17" s="201"/>
      <c r="H17" s="201"/>
      <c r="I17" s="201"/>
      <c r="J17" s="201"/>
      <c r="K17" s="15"/>
      <c r="L17" s="15"/>
      <c r="N17" s="59"/>
      <c r="O17" s="60"/>
      <c r="P17" s="60"/>
      <c r="Q17" s="61"/>
      <c r="S17" s="84"/>
      <c r="T17" s="55"/>
      <c r="U17" s="55"/>
      <c r="V17" s="55"/>
      <c r="W17" s="55"/>
      <c r="X17" s="56"/>
    </row>
    <row r="18" spans="2:24" x14ac:dyDescent="0.25">
      <c r="B18" s="42"/>
      <c r="C18" s="222"/>
      <c r="D18" s="223"/>
      <c r="E18" s="223"/>
      <c r="F18" s="223"/>
      <c r="G18" s="223"/>
      <c r="H18" s="223"/>
      <c r="I18" s="223"/>
      <c r="J18" s="223"/>
      <c r="K18" s="224"/>
      <c r="L18" s="15"/>
      <c r="N18" s="217" t="s">
        <v>55</v>
      </c>
      <c r="O18" s="218"/>
      <c r="P18" s="218"/>
      <c r="Q18" s="219"/>
    </row>
    <row r="19" spans="2:24" x14ac:dyDescent="0.25">
      <c r="B19" s="63" t="str">
        <f t="shared" ref="B19:B27" si="6">B8</f>
        <v>Alt. 1</v>
      </c>
      <c r="C19" s="162">
        <f>ABS(C8-C$7)</f>
        <v>3.5949999999616011E-3</v>
      </c>
      <c r="D19" s="163">
        <f t="shared" ref="D19:K19" si="7">ABS(D8-D$7)</f>
        <v>1.2294999999994616E-2</v>
      </c>
      <c r="E19" s="64">
        <f t="shared" si="7"/>
        <v>3.0719999999973879E-2</v>
      </c>
      <c r="F19" s="65">
        <f t="shared" si="7"/>
        <v>3.0000000000196536E-5</v>
      </c>
      <c r="G19" s="66">
        <f t="shared" si="7"/>
        <v>5.9999999999948983E-5</v>
      </c>
      <c r="H19" s="67">
        <f t="shared" si="7"/>
        <v>1.2500000000059686E-4</v>
      </c>
      <c r="I19" s="68">
        <f t="shared" si="7"/>
        <v>1.338142022540012E-4</v>
      </c>
      <c r="J19" s="69">
        <f t="shared" si="7"/>
        <v>6.5309502959109977E-4</v>
      </c>
      <c r="K19" s="196">
        <f t="shared" si="7"/>
        <v>3.1963040577807078E-3</v>
      </c>
      <c r="L19" s="15"/>
      <c r="N19" s="42" t="str">
        <f>N8</f>
        <v>Alt. 1</v>
      </c>
      <c r="O19" s="66">
        <f>F19</f>
        <v>3.0000000000196536E-5</v>
      </c>
      <c r="P19" s="66">
        <f t="shared" ref="P19:P27" si="8">G19</f>
        <v>5.9999999999948983E-5</v>
      </c>
      <c r="Q19" s="73">
        <f t="shared" ref="Q19:Q27" si="9">H19</f>
        <v>1.2500000000059686E-4</v>
      </c>
      <c r="V19" s="180"/>
    </row>
    <row r="20" spans="2:24" x14ac:dyDescent="0.25">
      <c r="B20" s="63" t="str">
        <f t="shared" si="6"/>
        <v>Alt. 2</v>
      </c>
      <c r="C20" s="162">
        <f t="shared" ref="C20:K20" si="10">ABS(C9-C$7)</f>
        <v>3.5049999999614556E-3</v>
      </c>
      <c r="D20" s="163">
        <f t="shared" si="10"/>
        <v>1.4790000000061809E-2</v>
      </c>
      <c r="E20" s="64">
        <f t="shared" si="10"/>
        <v>3.9580000000000837E-2</v>
      </c>
      <c r="F20" s="65">
        <f t="shared" si="10"/>
        <v>2.4999999999941735E-5</v>
      </c>
      <c r="G20" s="66">
        <f t="shared" si="10"/>
        <v>7.0000000000014495E-5</v>
      </c>
      <c r="H20" s="67">
        <f t="shared" si="10"/>
        <v>1.6499999999997073E-4</v>
      </c>
      <c r="I20" s="68">
        <f t="shared" si="10"/>
        <v>1.2266303660979361E-4</v>
      </c>
      <c r="J20" s="69">
        <f t="shared" si="10"/>
        <v>8.067636094892805E-4</v>
      </c>
      <c r="K20" s="196">
        <f t="shared" si="10"/>
        <v>4.0366377079976701E-3</v>
      </c>
      <c r="L20" s="15"/>
      <c r="N20" s="42" t="str">
        <f>N9</f>
        <v>Alt. 2</v>
      </c>
      <c r="O20" s="66">
        <f>F20</f>
        <v>2.4999999999941735E-5</v>
      </c>
      <c r="P20" s="66">
        <f t="shared" si="8"/>
        <v>7.0000000000014495E-5</v>
      </c>
      <c r="Q20" s="73">
        <f t="shared" si="9"/>
        <v>1.6499999999997073E-4</v>
      </c>
      <c r="V20" s="180"/>
    </row>
    <row r="21" spans="2:24" x14ac:dyDescent="0.25">
      <c r="B21" s="63" t="str">
        <f t="shared" si="6"/>
        <v>Alt. 3</v>
      </c>
      <c r="C21" s="162">
        <f>ABS(C10-C$7)</f>
        <v>5.7349999999587453E-3</v>
      </c>
      <c r="D21" s="163">
        <f t="shared" ref="D21:I22" si="11">ABS(D10-D$7)</f>
        <v>1.6920000000027358E-2</v>
      </c>
      <c r="E21" s="64">
        <f t="shared" si="11"/>
        <v>3.807999999992262E-2</v>
      </c>
      <c r="F21" s="65">
        <f>ABS(F10-F$7)</f>
        <v>5.9999999999948983E-5</v>
      </c>
      <c r="G21" s="66">
        <f t="shared" si="11"/>
        <v>9.0000000000145519E-5</v>
      </c>
      <c r="H21" s="67">
        <f t="shared" si="11"/>
        <v>1.6499999999997073E-4</v>
      </c>
      <c r="I21" s="68">
        <f t="shared" si="11"/>
        <v>2.3417454664453885E-4</v>
      </c>
      <c r="J21" s="68">
        <f t="shared" ref="J21:K21" si="12">ABS(J10-J$7)</f>
        <v>1.1397111030859719E-3</v>
      </c>
      <c r="K21" s="203">
        <f t="shared" si="12"/>
        <v>4.5468384124802697E-3</v>
      </c>
      <c r="L21" s="15"/>
      <c r="N21" s="42" t="str">
        <f>N10</f>
        <v>Alt. 3</v>
      </c>
      <c r="O21" s="66">
        <f t="shared" ref="O21:O27" si="13">F21</f>
        <v>5.9999999999948983E-5</v>
      </c>
      <c r="P21" s="66">
        <f t="shared" si="8"/>
        <v>9.0000000000145519E-5</v>
      </c>
      <c r="Q21" s="66">
        <f t="shared" si="9"/>
        <v>1.6499999999997073E-4</v>
      </c>
      <c r="V21" s="180"/>
    </row>
    <row r="22" spans="2:24" ht="15.75" thickBot="1" x14ac:dyDescent="0.3">
      <c r="B22" s="63" t="s">
        <v>49</v>
      </c>
      <c r="C22" s="125">
        <f>ABS(C11-C$7)</f>
        <v>1.6660000000001673E-2</v>
      </c>
      <c r="D22" s="126">
        <f t="shared" si="11"/>
        <v>6.2085000000024593E-2</v>
      </c>
      <c r="E22" s="76">
        <f t="shared" si="11"/>
        <v>0.15271499999994376</v>
      </c>
      <c r="F22" s="204">
        <f>ABS(F11-F$7)</f>
        <v>2.20000000000109E-4</v>
      </c>
      <c r="G22" s="205">
        <f t="shared" si="11"/>
        <v>3.2999999999994145E-4</v>
      </c>
      <c r="H22" s="206">
        <f t="shared" si="11"/>
        <v>6.4500000000045077E-4</v>
      </c>
      <c r="I22" s="207">
        <f t="shared" si="11"/>
        <v>8.3633108173231108E-4</v>
      </c>
      <c r="J22" s="207">
        <f t="shared" ref="J22:K22" si="14">ABS(J11-J$7)</f>
        <v>4.0337299723347542E-3</v>
      </c>
      <c r="K22" s="208">
        <f t="shared" si="14"/>
        <v>1.7271387403837934E-2</v>
      </c>
      <c r="L22" s="15"/>
      <c r="N22" s="42" t="s">
        <v>49</v>
      </c>
      <c r="O22" s="66">
        <f t="shared" si="13"/>
        <v>2.20000000000109E-4</v>
      </c>
      <c r="P22" s="66">
        <f t="shared" si="8"/>
        <v>3.2999999999994145E-4</v>
      </c>
      <c r="Q22" s="66">
        <f t="shared" si="9"/>
        <v>6.4500000000045077E-4</v>
      </c>
      <c r="V22" s="180"/>
    </row>
    <row r="23" spans="2:24" hidden="1" x14ac:dyDescent="0.25">
      <c r="B23" s="63" t="str">
        <f t="shared" si="6"/>
        <v>Alt 5</v>
      </c>
      <c r="C23" s="172" t="e">
        <f t="shared" ref="C23:J23" si="15">ABS(C12-C$7)</f>
        <v>#REF!</v>
      </c>
      <c r="D23" s="197" t="e">
        <f t="shared" si="15"/>
        <v>#REF!</v>
      </c>
      <c r="E23" s="198" t="e">
        <f t="shared" si="15"/>
        <v>#REF!</v>
      </c>
      <c r="F23" s="35" t="e">
        <f t="shared" si="15"/>
        <v>#REF!</v>
      </c>
      <c r="G23" s="35" t="e">
        <f t="shared" si="15"/>
        <v>#REF!</v>
      </c>
      <c r="H23" s="36" t="e">
        <f t="shared" si="15"/>
        <v>#REF!</v>
      </c>
      <c r="I23" s="165" t="e">
        <f t="shared" si="15"/>
        <v>#REF!</v>
      </c>
      <c r="J23" s="166" t="e">
        <f t="shared" si="15"/>
        <v>#REF!</v>
      </c>
      <c r="K23" s="167" t="e">
        <f>ABS(K12-K$7)</f>
        <v>#REF!</v>
      </c>
      <c r="L23" s="15"/>
      <c r="N23" s="42" t="str">
        <f t="shared" ref="N23:N27" si="16">N12</f>
        <v>Alt 5</v>
      </c>
      <c r="O23" s="66" t="e">
        <f t="shared" si="13"/>
        <v>#REF!</v>
      </c>
      <c r="P23" s="66" t="e">
        <f t="shared" si="8"/>
        <v>#REF!</v>
      </c>
      <c r="Q23" s="73" t="e">
        <f t="shared" si="9"/>
        <v>#REF!</v>
      </c>
    </row>
    <row r="24" spans="2:24" hidden="1" x14ac:dyDescent="0.25">
      <c r="B24" s="63" t="str">
        <f t="shared" si="6"/>
        <v>Alt 6</v>
      </c>
      <c r="C24" s="162" t="e">
        <f t="shared" ref="C24:K24" si="17">ABS(C13-C$7)</f>
        <v>#REF!</v>
      </c>
      <c r="D24" s="163" t="e">
        <f t="shared" si="17"/>
        <v>#REF!</v>
      </c>
      <c r="E24" s="64" t="e">
        <f t="shared" si="17"/>
        <v>#REF!</v>
      </c>
      <c r="F24" s="35" t="e">
        <f t="shared" si="17"/>
        <v>#REF!</v>
      </c>
      <c r="G24" s="35" t="e">
        <f t="shared" si="17"/>
        <v>#REF!</v>
      </c>
      <c r="H24" s="36" t="e">
        <f t="shared" si="17"/>
        <v>#REF!</v>
      </c>
      <c r="I24" s="37" t="e">
        <f t="shared" si="17"/>
        <v>#REF!</v>
      </c>
      <c r="J24" s="38" t="e">
        <f t="shared" si="17"/>
        <v>#REF!</v>
      </c>
      <c r="K24" s="39" t="e">
        <f t="shared" si="17"/>
        <v>#REF!</v>
      </c>
      <c r="L24" s="15"/>
      <c r="N24" s="42" t="str">
        <f t="shared" si="16"/>
        <v>Alt 6</v>
      </c>
      <c r="O24" s="66" t="e">
        <f t="shared" si="13"/>
        <v>#REF!</v>
      </c>
      <c r="P24" s="66" t="e">
        <f t="shared" si="8"/>
        <v>#REF!</v>
      </c>
      <c r="Q24" s="73" t="e">
        <f t="shared" si="9"/>
        <v>#REF!</v>
      </c>
    </row>
    <row r="25" spans="2:24" hidden="1" x14ac:dyDescent="0.25">
      <c r="B25" s="63" t="str">
        <f t="shared" si="6"/>
        <v>Alt 7</v>
      </c>
      <c r="C25" s="162" t="e">
        <f t="shared" ref="C25:K25" si="18">ABS(C14-C$7)</f>
        <v>#REF!</v>
      </c>
      <c r="D25" s="163" t="e">
        <f t="shared" si="18"/>
        <v>#REF!</v>
      </c>
      <c r="E25" s="64" t="e">
        <f t="shared" si="18"/>
        <v>#REF!</v>
      </c>
      <c r="F25" s="35" t="e">
        <f t="shared" si="18"/>
        <v>#REF!</v>
      </c>
      <c r="G25" s="35" t="e">
        <f t="shared" si="18"/>
        <v>#REF!</v>
      </c>
      <c r="H25" s="36" t="e">
        <f t="shared" si="18"/>
        <v>#REF!</v>
      </c>
      <c r="I25" s="37" t="e">
        <f t="shared" si="18"/>
        <v>#REF!</v>
      </c>
      <c r="J25" s="38" t="e">
        <f t="shared" si="18"/>
        <v>#REF!</v>
      </c>
      <c r="K25" s="39" t="e">
        <f t="shared" si="18"/>
        <v>#REF!</v>
      </c>
      <c r="L25" s="15"/>
      <c r="N25" s="42" t="str">
        <f t="shared" si="16"/>
        <v>Alt 7</v>
      </c>
      <c r="O25" s="66" t="e">
        <f t="shared" si="13"/>
        <v>#REF!</v>
      </c>
      <c r="P25" s="66" t="e">
        <f t="shared" si="8"/>
        <v>#REF!</v>
      </c>
      <c r="Q25" s="73" t="e">
        <f t="shared" si="9"/>
        <v>#REF!</v>
      </c>
    </row>
    <row r="26" spans="2:24" hidden="1" x14ac:dyDescent="0.25">
      <c r="B26" s="63" t="str">
        <f t="shared" si="6"/>
        <v>Alt 8</v>
      </c>
      <c r="C26" s="162" t="e">
        <f t="shared" ref="C26:K26" si="19">ABS(C15-C$7)</f>
        <v>#REF!</v>
      </c>
      <c r="D26" s="163" t="e">
        <f t="shared" si="19"/>
        <v>#REF!</v>
      </c>
      <c r="E26" s="64" t="e">
        <f t="shared" si="19"/>
        <v>#REF!</v>
      </c>
      <c r="F26" s="35" t="e">
        <f t="shared" si="19"/>
        <v>#REF!</v>
      </c>
      <c r="G26" s="35" t="e">
        <f t="shared" si="19"/>
        <v>#REF!</v>
      </c>
      <c r="H26" s="36" t="e">
        <f t="shared" si="19"/>
        <v>#REF!</v>
      </c>
      <c r="I26" s="37" t="e">
        <f t="shared" si="19"/>
        <v>#REF!</v>
      </c>
      <c r="J26" s="38" t="e">
        <f t="shared" si="19"/>
        <v>#REF!</v>
      </c>
      <c r="K26" s="39" t="e">
        <f t="shared" si="19"/>
        <v>#REF!</v>
      </c>
      <c r="L26" s="15"/>
      <c r="N26" s="42" t="str">
        <f t="shared" si="16"/>
        <v>Alt 8</v>
      </c>
      <c r="O26" s="66" t="e">
        <f t="shared" si="13"/>
        <v>#REF!</v>
      </c>
      <c r="P26" s="66" t="e">
        <f t="shared" si="8"/>
        <v>#REF!</v>
      </c>
      <c r="Q26" s="73" t="e">
        <f t="shared" si="9"/>
        <v>#REF!</v>
      </c>
    </row>
    <row r="27" spans="2:24" ht="15.75" hidden="1" thickBot="1" x14ac:dyDescent="0.3">
      <c r="B27" s="63" t="str">
        <f t="shared" si="6"/>
        <v>Alt 10</v>
      </c>
      <c r="C27" s="135">
        <v>0</v>
      </c>
      <c r="D27" s="135">
        <v>0</v>
      </c>
      <c r="E27" s="135">
        <v>0</v>
      </c>
      <c r="F27" s="132">
        <v>0</v>
      </c>
      <c r="G27" s="133">
        <v>0</v>
      </c>
      <c r="H27" s="134">
        <v>0</v>
      </c>
      <c r="I27" s="135">
        <v>0</v>
      </c>
      <c r="J27" s="136">
        <v>0</v>
      </c>
      <c r="K27" s="137">
        <v>0</v>
      </c>
      <c r="L27" s="15"/>
      <c r="N27" s="42" t="str">
        <f t="shared" si="16"/>
        <v>Alt 10</v>
      </c>
      <c r="O27" s="66">
        <f t="shared" si="13"/>
        <v>0</v>
      </c>
      <c r="P27" s="66">
        <f t="shared" si="8"/>
        <v>0</v>
      </c>
      <c r="Q27" s="73">
        <f t="shared" si="9"/>
        <v>0</v>
      </c>
    </row>
    <row r="28" spans="2:24" ht="15.75" thickBot="1" x14ac:dyDescent="0.3">
      <c r="B28" s="42"/>
      <c r="C28" s="58"/>
      <c r="D28" s="58"/>
      <c r="E28" s="58"/>
      <c r="F28" s="77"/>
      <c r="G28" s="77"/>
      <c r="H28" s="77"/>
      <c r="K28" s="58"/>
      <c r="L28" s="15"/>
      <c r="N28" s="59"/>
      <c r="O28" s="60"/>
      <c r="P28" s="60"/>
      <c r="Q28" s="61"/>
    </row>
    <row r="29" spans="2:24" x14ac:dyDescent="0.25">
      <c r="B29" s="14" t="s">
        <v>56</v>
      </c>
      <c r="E29" s="182">
        <f>1-(E11/E7)</f>
        <v>1.8216964240924671E-4</v>
      </c>
      <c r="H29" s="182">
        <f>1-(H11/H7)</f>
        <v>1.4863327048320052E-4</v>
      </c>
      <c r="K29" s="78">
        <f>1-(K11/K7)</f>
        <v>1.8585512352087274E-4</v>
      </c>
      <c r="L29" s="15"/>
      <c r="N29" s="211" t="s">
        <v>57</v>
      </c>
      <c r="O29" s="212"/>
      <c r="P29" s="212"/>
      <c r="Q29" s="213"/>
    </row>
    <row r="30" spans="2:24" x14ac:dyDescent="0.25">
      <c r="B30" s="14"/>
      <c r="L30" s="15"/>
      <c r="N30" s="42" t="str">
        <f t="shared" ref="N30:N39" si="20">N7</f>
        <v>Alt. 0 (No Action)</v>
      </c>
      <c r="O30" s="175">
        <f>O7*O$5/100</f>
        <v>4.3372178373600009E-2</v>
      </c>
      <c r="P30" s="175">
        <f>P7*P$5/100</f>
        <v>6.0227509651200002E-2</v>
      </c>
      <c r="Q30" s="176">
        <f t="shared" ref="O30:Q34" si="21">Q7*Q$5/100</f>
        <v>9.3734060716800016E-2</v>
      </c>
    </row>
    <row r="31" spans="2:24" ht="15.75" thickBot="1" x14ac:dyDescent="0.3">
      <c r="B31" s="214"/>
      <c r="C31" s="215"/>
      <c r="D31" s="215"/>
      <c r="E31" s="215"/>
      <c r="F31" s="215"/>
      <c r="G31" s="215"/>
      <c r="H31" s="215"/>
      <c r="I31" s="215"/>
      <c r="J31" s="215"/>
      <c r="K31" s="215"/>
      <c r="L31" s="216"/>
      <c r="N31" s="42" t="str">
        <f t="shared" si="20"/>
        <v>Alt. 1</v>
      </c>
      <c r="O31" s="175">
        <f>O8*O$5/100</f>
        <v>4.3371530373600004E-2</v>
      </c>
      <c r="P31" s="175">
        <f t="shared" si="21"/>
        <v>6.0226213651199997E-2</v>
      </c>
      <c r="Q31" s="176">
        <f t="shared" si="21"/>
        <v>9.3731360716799994E-2</v>
      </c>
    </row>
    <row r="32" spans="2:24" x14ac:dyDescent="0.25">
      <c r="B32" s="81"/>
      <c r="N32" s="42" t="str">
        <f t="shared" si="20"/>
        <v>Alt. 2</v>
      </c>
      <c r="O32" s="175">
        <f t="shared" si="21"/>
        <v>4.3371638373600002E-2</v>
      </c>
      <c r="P32" s="175">
        <f>P9*P$5/100</f>
        <v>6.02259976512E-2</v>
      </c>
      <c r="Q32" s="176">
        <f t="shared" si="21"/>
        <v>9.3730496716800005E-2</v>
      </c>
    </row>
    <row r="33" spans="2:17" x14ac:dyDescent="0.25">
      <c r="E33" s="58"/>
      <c r="N33" s="42" t="str">
        <f t="shared" si="20"/>
        <v>Alt. 3</v>
      </c>
      <c r="O33" s="175">
        <f t="shared" si="21"/>
        <v>4.3370882373600005E-2</v>
      </c>
      <c r="P33" s="175">
        <f t="shared" si="21"/>
        <v>6.0225565651200005E-2</v>
      </c>
      <c r="Q33" s="176">
        <f t="shared" si="21"/>
        <v>9.3730496716800005E-2</v>
      </c>
    </row>
    <row r="34" spans="2:17" x14ac:dyDescent="0.25">
      <c r="B34" s="210"/>
      <c r="C34" s="210"/>
      <c r="E34" s="58"/>
      <c r="F34" s="58"/>
      <c r="N34" s="42" t="s">
        <v>49</v>
      </c>
      <c r="O34" s="175">
        <f t="shared" si="21"/>
        <v>4.3367426373600006E-2</v>
      </c>
      <c r="P34" s="175">
        <f t="shared" si="21"/>
        <v>6.0220381651200007E-2</v>
      </c>
      <c r="Q34" s="176">
        <f t="shared" si="21"/>
        <v>9.3720128716800008E-2</v>
      </c>
    </row>
    <row r="35" spans="2:17" hidden="1" x14ac:dyDescent="0.25">
      <c r="B35" s="119"/>
      <c r="C35" s="119"/>
      <c r="N35" s="42" t="str">
        <f t="shared" si="20"/>
        <v>Alt 5</v>
      </c>
      <c r="O35" s="79" t="e">
        <f t="shared" ref="O35:Q37" si="22">O12*O$5/100</f>
        <v>#REF!</v>
      </c>
      <c r="P35" s="79" t="e">
        <f t="shared" si="22"/>
        <v>#REF!</v>
      </c>
      <c r="Q35" s="80" t="e">
        <f t="shared" si="22"/>
        <v>#REF!</v>
      </c>
    </row>
    <row r="36" spans="2:17" hidden="1" x14ac:dyDescent="0.25">
      <c r="B36" s="119"/>
      <c r="C36" s="119"/>
      <c r="N36" s="42" t="str">
        <f t="shared" si="20"/>
        <v>Alt 6</v>
      </c>
      <c r="O36" s="79" t="e">
        <f t="shared" si="22"/>
        <v>#REF!</v>
      </c>
      <c r="P36" s="79" t="e">
        <f t="shared" si="22"/>
        <v>#REF!</v>
      </c>
      <c r="Q36" s="80" t="e">
        <f t="shared" si="22"/>
        <v>#REF!</v>
      </c>
    </row>
    <row r="37" spans="2:17" hidden="1" x14ac:dyDescent="0.25">
      <c r="B37" s="119"/>
      <c r="C37" s="119"/>
      <c r="N37" s="42" t="str">
        <f t="shared" si="20"/>
        <v>Alt 7</v>
      </c>
      <c r="O37" s="79" t="e">
        <f t="shared" si="22"/>
        <v>#REF!</v>
      </c>
      <c r="P37" s="79" t="e">
        <f t="shared" si="22"/>
        <v>#REF!</v>
      </c>
      <c r="Q37" s="80" t="e">
        <f t="shared" si="22"/>
        <v>#REF!</v>
      </c>
    </row>
    <row r="38" spans="2:17" hidden="1" x14ac:dyDescent="0.25">
      <c r="B38" s="119"/>
      <c r="C38" s="119"/>
      <c r="N38" s="42" t="str">
        <f t="shared" si="20"/>
        <v>Alt 8</v>
      </c>
      <c r="O38" s="79" t="e">
        <f t="shared" ref="O38:Q39" si="23">O15*O$5/100</f>
        <v>#REF!</v>
      </c>
      <c r="P38" s="79" t="e">
        <f t="shared" si="23"/>
        <v>#REF!</v>
      </c>
      <c r="Q38" s="80" t="e">
        <f t="shared" si="23"/>
        <v>#REF!</v>
      </c>
    </row>
    <row r="39" spans="2:17" hidden="1" x14ac:dyDescent="0.25">
      <c r="B39" s="119"/>
      <c r="C39" s="119"/>
      <c r="N39" s="42" t="str">
        <f t="shared" si="20"/>
        <v>Alt 10</v>
      </c>
      <c r="O39" s="79" t="e">
        <f t="shared" si="23"/>
        <v>#REF!</v>
      </c>
      <c r="P39" s="79" t="e">
        <f t="shared" si="23"/>
        <v>#REF!</v>
      </c>
      <c r="Q39" s="80" t="e">
        <f t="shared" si="23"/>
        <v>#REF!</v>
      </c>
    </row>
    <row r="40" spans="2:17" ht="15.75" thickBot="1" x14ac:dyDescent="0.3">
      <c r="B40" s="119"/>
      <c r="C40" s="119"/>
      <c r="E40" s="58"/>
      <c r="F40" s="58"/>
      <c r="N40" s="59"/>
      <c r="O40" s="60"/>
      <c r="P40" s="60"/>
      <c r="Q40" s="61"/>
    </row>
    <row r="41" spans="2:17" x14ac:dyDescent="0.25">
      <c r="B41" s="119"/>
      <c r="C41" s="119"/>
      <c r="N41" s="211" t="s">
        <v>58</v>
      </c>
      <c r="O41" s="212"/>
      <c r="P41" s="212"/>
      <c r="Q41" s="213"/>
    </row>
    <row r="42" spans="2:17" x14ac:dyDescent="0.25">
      <c r="B42" s="220"/>
      <c r="C42" s="220"/>
      <c r="N42" s="42" t="str">
        <f t="shared" ref="N42:N48" si="24">N31</f>
        <v>Alt. 1</v>
      </c>
      <c r="O42" s="175">
        <f t="shared" ref="O42:Q48" si="25">(O$5*O19)/100</f>
        <v>6.480000000042452E-7</v>
      </c>
      <c r="P42" s="175">
        <f t="shared" si="25"/>
        <v>1.2959999999988982E-6</v>
      </c>
      <c r="Q42" s="176">
        <f t="shared" si="25"/>
        <v>2.7000000000128922E-6</v>
      </c>
    </row>
    <row r="43" spans="2:17" x14ac:dyDescent="0.25">
      <c r="N43" s="42" t="str">
        <f t="shared" si="24"/>
        <v>Alt. 2</v>
      </c>
      <c r="O43" s="175">
        <f t="shared" si="25"/>
        <v>5.3999999999874154E-7</v>
      </c>
      <c r="P43" s="175">
        <f t="shared" si="25"/>
        <v>1.5120000000003133E-6</v>
      </c>
      <c r="Q43" s="176">
        <f>(Q$5*Q20)/100</f>
        <v>3.5639999999993678E-6</v>
      </c>
    </row>
    <row r="44" spans="2:17" x14ac:dyDescent="0.25">
      <c r="B44" s="210"/>
      <c r="C44" s="210"/>
      <c r="N44" s="42" t="str">
        <f t="shared" si="24"/>
        <v>Alt. 3</v>
      </c>
      <c r="O44" s="175">
        <f t="shared" si="25"/>
        <v>1.2959999999988982E-6</v>
      </c>
      <c r="P44" s="175">
        <f t="shared" si="25"/>
        <v>1.9440000000031433E-6</v>
      </c>
      <c r="Q44" s="176">
        <f>(Q$5*Q21)/100</f>
        <v>3.5639999999993678E-6</v>
      </c>
    </row>
    <row r="45" spans="2:17" x14ac:dyDescent="0.25">
      <c r="N45" s="42" t="s">
        <v>49</v>
      </c>
      <c r="O45" s="175">
        <f t="shared" si="25"/>
        <v>4.7520000000023543E-6</v>
      </c>
      <c r="P45" s="175">
        <f t="shared" si="25"/>
        <v>7.1279999999987356E-6</v>
      </c>
      <c r="Q45" s="176">
        <f>(Q$5*Q22)/100</f>
        <v>1.3932000000009737E-5</v>
      </c>
    </row>
    <row r="46" spans="2:17" hidden="1" x14ac:dyDescent="0.25">
      <c r="N46" s="42" t="str">
        <f t="shared" si="24"/>
        <v>Alt 5</v>
      </c>
      <c r="O46" s="82" t="e">
        <f t="shared" si="25"/>
        <v>#REF!</v>
      </c>
      <c r="P46" s="82" t="e">
        <f t="shared" si="25"/>
        <v>#REF!</v>
      </c>
      <c r="Q46" s="83" t="e">
        <f t="shared" si="25"/>
        <v>#REF!</v>
      </c>
    </row>
    <row r="47" spans="2:17" hidden="1" x14ac:dyDescent="0.25">
      <c r="N47" s="42" t="str">
        <f t="shared" si="24"/>
        <v>Alt 6</v>
      </c>
      <c r="O47" s="82" t="e">
        <f t="shared" si="25"/>
        <v>#REF!</v>
      </c>
      <c r="P47" s="82" t="e">
        <f t="shared" si="25"/>
        <v>#REF!</v>
      </c>
      <c r="Q47" s="83" t="e">
        <f t="shared" si="25"/>
        <v>#REF!</v>
      </c>
    </row>
    <row r="48" spans="2:17" hidden="1" x14ac:dyDescent="0.25">
      <c r="N48" s="42" t="str">
        <f t="shared" si="24"/>
        <v>Alt 7</v>
      </c>
      <c r="O48" s="82" t="e">
        <f t="shared" si="25"/>
        <v>#REF!</v>
      </c>
      <c r="P48" s="82" t="e">
        <f t="shared" si="25"/>
        <v>#REF!</v>
      </c>
      <c r="Q48" s="83" t="e">
        <f t="shared" si="25"/>
        <v>#REF!</v>
      </c>
    </row>
    <row r="49" spans="14:17" hidden="1" x14ac:dyDescent="0.25">
      <c r="N49" s="42" t="str">
        <f>N38</f>
        <v>Alt 8</v>
      </c>
      <c r="O49" s="82" t="e">
        <f t="shared" ref="O49:Q50" si="26">(O$5*O26)/100</f>
        <v>#REF!</v>
      </c>
      <c r="P49" s="82" t="e">
        <f t="shared" si="26"/>
        <v>#REF!</v>
      </c>
      <c r="Q49" s="83" t="e">
        <f t="shared" si="26"/>
        <v>#REF!</v>
      </c>
    </row>
    <row r="50" spans="14:17" hidden="1" x14ac:dyDescent="0.25">
      <c r="N50" s="42" t="str">
        <f>N39</f>
        <v>Alt 10</v>
      </c>
      <c r="O50" s="82">
        <f t="shared" si="26"/>
        <v>0</v>
      </c>
      <c r="P50" s="82">
        <f t="shared" si="26"/>
        <v>0</v>
      </c>
      <c r="Q50" s="83">
        <f t="shared" si="26"/>
        <v>0</v>
      </c>
    </row>
    <row r="51" spans="14:17" ht="15.75" thickBot="1" x14ac:dyDescent="0.3">
      <c r="N51" s="86"/>
      <c r="O51" s="87"/>
      <c r="P51" s="87"/>
      <c r="Q51" s="88"/>
    </row>
  </sheetData>
  <mergeCells count="17">
    <mergeCell ref="B2:L2"/>
    <mergeCell ref="N2:Q2"/>
    <mergeCell ref="S2:X2"/>
    <mergeCell ref="N3:Q3"/>
    <mergeCell ref="S4:X4"/>
    <mergeCell ref="C5:E5"/>
    <mergeCell ref="F5:H5"/>
    <mergeCell ref="I5:K5"/>
    <mergeCell ref="N6:Q6"/>
    <mergeCell ref="C18:K18"/>
    <mergeCell ref="B44:C44"/>
    <mergeCell ref="B34:C34"/>
    <mergeCell ref="N29:Q29"/>
    <mergeCell ref="B31:L31"/>
    <mergeCell ref="N18:Q18"/>
    <mergeCell ref="B42:C42"/>
    <mergeCell ref="N41:Q41"/>
  </mergeCells>
  <phoneticPr fontId="17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0">
    <tabColor theme="1"/>
  </sheetPr>
  <dimension ref="B1:S54"/>
  <sheetViews>
    <sheetView topLeftCell="A19" workbookViewId="0"/>
  </sheetViews>
  <sheetFormatPr defaultRowHeight="15" x14ac:dyDescent="0.25"/>
  <cols>
    <col min="4" max="4" width="9.5703125" customWidth="1"/>
    <col min="5" max="5" width="10.85546875" customWidth="1"/>
    <col min="8" max="8" width="11.28515625" customWidth="1"/>
    <col min="9" max="12" width="12" bestFit="1" customWidth="1"/>
    <col min="17" max="17" width="15.42578125" customWidth="1"/>
    <col min="18" max="18" width="11.85546875" customWidth="1"/>
    <col min="24" max="24" width="10.5703125" customWidth="1"/>
  </cols>
  <sheetData>
    <row r="1" spans="2:19" ht="15.75" thickBot="1" x14ac:dyDescent="0.3"/>
    <row r="2" spans="2:19" x14ac:dyDescent="0.25">
      <c r="B2" s="231" t="s">
        <v>59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3"/>
    </row>
    <row r="3" spans="2:19" ht="12.6" customHeight="1" x14ac:dyDescent="0.25">
      <c r="B3" s="14" t="s">
        <v>60</v>
      </c>
      <c r="M3" s="15"/>
    </row>
    <row r="4" spans="2:19" ht="39" customHeight="1" x14ac:dyDescent="0.3">
      <c r="B4" s="33"/>
      <c r="C4" s="22" t="str">
        <f>'Tables (1)'!B7</f>
        <v>Alt. 0 (No Action)</v>
      </c>
      <c r="D4" s="22" t="str">
        <f>'Tables (1)'!B8</f>
        <v>Alt. 1</v>
      </c>
      <c r="E4" s="22" t="str">
        <f>'Tables (1)'!B9</f>
        <v>Alt. 2</v>
      </c>
      <c r="F4" s="22" t="str">
        <f>'Tables (1)'!B10</f>
        <v>Alt. 3</v>
      </c>
      <c r="G4" s="22" t="str">
        <f>'Tables (1)'!B11</f>
        <v>Alt. 4</v>
      </c>
      <c r="H4" s="22" t="str">
        <f>'Tables (1)'!B12</f>
        <v>Alt 5</v>
      </c>
      <c r="I4" s="22" t="str">
        <f>'Tables (1)'!B13</f>
        <v>Alt 6</v>
      </c>
      <c r="J4" s="22" t="str">
        <f>'Tables (1)'!B14</f>
        <v>Alt 7</v>
      </c>
      <c r="K4" s="22" t="str">
        <f>'Tables (1)'!B15</f>
        <v>Alt 8</v>
      </c>
      <c r="L4" s="22" t="str">
        <f>'Tables (1)'!B16</f>
        <v>Alt 10</v>
      </c>
      <c r="M4" s="15"/>
    </row>
    <row r="5" spans="2:19" ht="32.25" customHeight="1" x14ac:dyDescent="0.25">
      <c r="B5" s="42" t="s">
        <v>61</v>
      </c>
      <c r="M5" s="15"/>
    </row>
    <row r="6" spans="2:19" x14ac:dyDescent="0.25">
      <c r="B6" s="42"/>
      <c r="C6" s="48"/>
      <c r="D6" s="49"/>
      <c r="E6" s="49"/>
      <c r="F6" s="49"/>
      <c r="G6" s="49"/>
      <c r="H6" s="49"/>
      <c r="I6" s="49"/>
      <c r="J6" s="49"/>
      <c r="K6" s="49"/>
      <c r="L6" s="50"/>
      <c r="M6" s="15"/>
    </row>
    <row r="7" spans="2:19" x14ac:dyDescent="0.25">
      <c r="B7" s="42">
        <v>2020</v>
      </c>
      <c r="C7" s="51">
        <f>[1]Tables!C31</f>
        <v>665.56181657454681</v>
      </c>
      <c r="D7" s="52">
        <f>[1]Tables!D31</f>
        <v>665.56181657454681</v>
      </c>
      <c r="E7" s="52">
        <f>[1]Tables!E31</f>
        <v>665.56181657454681</v>
      </c>
      <c r="F7" s="52">
        <f>[1]Tables!F31</f>
        <v>665.56181657454681</v>
      </c>
      <c r="G7" s="52">
        <f>[1]Tables!G31</f>
        <v>665.56181657454681</v>
      </c>
      <c r="H7" s="52">
        <f>[1]Tables!H31</f>
        <v>665.56181657454681</v>
      </c>
      <c r="I7" s="52">
        <f>[1]Tables!I31</f>
        <v>665.56181657454681</v>
      </c>
      <c r="J7" s="52">
        <f>[1]Tables!J31</f>
        <v>665.56181657454681</v>
      </c>
      <c r="K7" s="52">
        <f>[1]Tables!K31</f>
        <v>665.56181657454681</v>
      </c>
      <c r="L7" s="53">
        <f>[1]Tables!L31</f>
        <v>665.56181657454681</v>
      </c>
      <c r="M7" s="15"/>
    </row>
    <row r="8" spans="2:19" x14ac:dyDescent="0.25">
      <c r="B8" s="42">
        <v>2040</v>
      </c>
      <c r="C8" s="51">
        <f>[1]Tables!C32</f>
        <v>204.16399949999999</v>
      </c>
      <c r="D8" s="52">
        <f>[1]Tables!D32</f>
        <v>200.02018990000002</v>
      </c>
      <c r="E8" s="52">
        <f>[1]Tables!E32</f>
        <v>200.159389</v>
      </c>
      <c r="F8" s="52">
        <f>[1]Tables!F32</f>
        <v>196.9539264</v>
      </c>
      <c r="G8" s="52">
        <f>[1]Tables!G32</f>
        <v>180.51156950000001</v>
      </c>
      <c r="H8" s="52">
        <f>[1]Tables!H32</f>
        <v>0</v>
      </c>
      <c r="I8" s="52">
        <f>[1]Tables!I32</f>
        <v>0</v>
      </c>
      <c r="J8" s="52">
        <f>[1]Tables!J32</f>
        <v>0</v>
      </c>
      <c r="K8" s="52">
        <f>[1]Tables!K32</f>
        <v>0</v>
      </c>
      <c r="L8" s="53">
        <f>[1]Tables!L32</f>
        <v>0</v>
      </c>
      <c r="M8" s="15"/>
      <c r="O8" s="52"/>
      <c r="P8" s="52"/>
      <c r="Q8" s="52"/>
    </row>
    <row r="9" spans="2:19" x14ac:dyDescent="0.25">
      <c r="B9" s="42">
        <v>2060</v>
      </c>
      <c r="C9" s="51">
        <f>[1]Tables!C33</f>
        <v>118.14833949495933</v>
      </c>
      <c r="D9" s="52">
        <f>[1]Tables!D33</f>
        <v>113.38736642401062</v>
      </c>
      <c r="E9" s="52">
        <f>[1]Tables!E33</f>
        <v>111.74556809972582</v>
      </c>
      <c r="F9" s="52">
        <f>[1]Tables!F33</f>
        <v>112.72951317210116</v>
      </c>
      <c r="G9" s="52">
        <f>[1]Tables!G33</f>
        <v>94.77771549377907</v>
      </c>
      <c r="H9" s="52">
        <f>[1]Tables!H33</f>
        <v>0</v>
      </c>
      <c r="I9" s="52">
        <f>[1]Tables!I33</f>
        <v>0</v>
      </c>
      <c r="J9" s="52">
        <f>[1]Tables!J33</f>
        <v>0</v>
      </c>
      <c r="K9" s="52">
        <f>[1]Tables!K33</f>
        <v>0</v>
      </c>
      <c r="L9" s="53">
        <f>[1]Tables!L33</f>
        <v>0</v>
      </c>
      <c r="M9" s="15"/>
    </row>
    <row r="10" spans="2:19" x14ac:dyDescent="0.25">
      <c r="B10" s="42">
        <v>2080</v>
      </c>
      <c r="C10" s="51">
        <f>[1]Tables!C34</f>
        <v>117.31510149908314</v>
      </c>
      <c r="D10" s="52">
        <f>[1]Tables!D34</f>
        <v>112.58770506304113</v>
      </c>
      <c r="E10" s="52">
        <f>[1]Tables!E34</f>
        <v>110.95748547740979</v>
      </c>
      <c r="F10" s="52">
        <f>[1]Tables!F34</f>
        <v>111.93449130354895</v>
      </c>
      <c r="G10" s="52">
        <f>[1]Tables!G34</f>
        <v>94.109298196935583</v>
      </c>
      <c r="H10" s="52">
        <f>[1]Tables!H34</f>
        <v>0</v>
      </c>
      <c r="I10" s="52">
        <f>[1]Tables!I34</f>
        <v>0</v>
      </c>
      <c r="J10" s="52">
        <f>[1]Tables!J34</f>
        <v>0</v>
      </c>
      <c r="K10" s="52">
        <f>[1]Tables!K34</f>
        <v>0</v>
      </c>
      <c r="L10" s="53">
        <f>[1]Tables!L34</f>
        <v>0</v>
      </c>
      <c r="M10" s="15"/>
    </row>
    <row r="11" spans="2:19" x14ac:dyDescent="0.25">
      <c r="B11" s="42">
        <v>2100</v>
      </c>
      <c r="C11" s="70">
        <f>[1]Tables!C35</f>
        <v>109.11369977466963</v>
      </c>
      <c r="D11" s="71">
        <f>[1]Tables!D35</f>
        <v>104.71679171384196</v>
      </c>
      <c r="E11" s="71">
        <f>[1]Tables!E35</f>
        <v>103.20053943122555</v>
      </c>
      <c r="F11" s="71">
        <f>[1]Tables!F35</f>
        <v>104.10924358805825</v>
      </c>
      <c r="G11" s="71">
        <f>[1]Tables!G35</f>
        <v>87.530194989820259</v>
      </c>
      <c r="H11" s="71">
        <f>[1]Tables!H35</f>
        <v>0</v>
      </c>
      <c r="I11" s="71">
        <f>[1]Tables!I35</f>
        <v>0</v>
      </c>
      <c r="J11" s="71">
        <f>[1]Tables!J35</f>
        <v>0</v>
      </c>
      <c r="K11" s="71">
        <f>[1]Tables!K35</f>
        <v>0</v>
      </c>
      <c r="L11" s="72">
        <f>[1]Tables!L35</f>
        <v>0</v>
      </c>
      <c r="M11" s="15"/>
      <c r="N11" s="52"/>
    </row>
    <row r="12" spans="2:19" x14ac:dyDescent="0.25">
      <c r="B12" s="42"/>
      <c r="C12" s="52"/>
      <c r="E12" s="52"/>
      <c r="F12" s="52"/>
      <c r="M12" s="15"/>
    </row>
    <row r="13" spans="2:19" x14ac:dyDescent="0.25">
      <c r="B13" s="42" t="s">
        <v>62</v>
      </c>
      <c r="F13" s="52"/>
      <c r="M13" s="15"/>
      <c r="Q13" s="52"/>
      <c r="S13" s="178"/>
    </row>
    <row r="14" spans="2:19" x14ac:dyDescent="0.25">
      <c r="B14" s="42"/>
      <c r="C14" s="143"/>
      <c r="D14" s="144"/>
      <c r="E14" s="144"/>
      <c r="F14" s="144"/>
      <c r="G14" s="144"/>
      <c r="H14" s="144"/>
      <c r="I14" s="144"/>
      <c r="J14" s="144"/>
      <c r="K14" s="144"/>
      <c r="L14" s="145"/>
      <c r="M14" s="15"/>
      <c r="Q14" s="179"/>
      <c r="S14" s="178"/>
    </row>
    <row r="15" spans="2:19" x14ac:dyDescent="0.25">
      <c r="B15" s="42">
        <v>2020</v>
      </c>
      <c r="C15" s="51">
        <f>[1]Tables!C39</f>
        <v>22.773958349545239</v>
      </c>
      <c r="D15" s="52">
        <f>[1]Tables!D39</f>
        <v>22.773958349545239</v>
      </c>
      <c r="E15" s="52">
        <f>[1]Tables!E39</f>
        <v>22.773958349545239</v>
      </c>
      <c r="F15" s="52">
        <f>[1]Tables!F39</f>
        <v>22.773958349545239</v>
      </c>
      <c r="G15" s="52">
        <f>[1]Tables!G39</f>
        <v>22.773958349545239</v>
      </c>
      <c r="H15" s="52">
        <f>[1]Tables!H39</f>
        <v>22.773958349545239</v>
      </c>
      <c r="I15" s="52">
        <f>[1]Tables!I39</f>
        <v>22.773958349545239</v>
      </c>
      <c r="J15" s="52">
        <f>[1]Tables!J39</f>
        <v>22.773958349545239</v>
      </c>
      <c r="K15" s="52">
        <f>[1]Tables!K39</f>
        <v>22.773958349545239</v>
      </c>
      <c r="L15" s="120">
        <f>[1]Tables!L39</f>
        <v>22.773958349545239</v>
      </c>
      <c r="M15" s="15"/>
      <c r="Q15" s="52"/>
    </row>
    <row r="16" spans="2:19" x14ac:dyDescent="0.25">
      <c r="B16" s="42">
        <v>2040</v>
      </c>
      <c r="C16" s="51">
        <f>[1]Tables!C40</f>
        <v>7.901546272500001</v>
      </c>
      <c r="D16" s="52">
        <f>[1]Tables!D40</f>
        <v>7.7785455925000004</v>
      </c>
      <c r="E16" s="52">
        <f>[1]Tables!E40</f>
        <v>7.7780628399999996</v>
      </c>
      <c r="F16" s="52">
        <f>[1]Tables!F40</f>
        <v>7.6933169924999998</v>
      </c>
      <c r="G16" s="52">
        <f>[1]Tables!G40</f>
        <v>7.2395831625000007</v>
      </c>
      <c r="H16" s="52">
        <f>[1]Tables!H40</f>
        <v>0</v>
      </c>
      <c r="I16" s="52">
        <f>[1]Tables!I40</f>
        <v>0</v>
      </c>
      <c r="J16" s="52">
        <f>[1]Tables!J40</f>
        <v>0</v>
      </c>
      <c r="K16" s="52">
        <f>[1]Tables!K40</f>
        <v>0</v>
      </c>
      <c r="L16" s="120">
        <f>[1]Tables!L40</f>
        <v>0</v>
      </c>
      <c r="M16" s="15"/>
      <c r="Q16" s="179"/>
    </row>
    <row r="17" spans="2:13" x14ac:dyDescent="0.25">
      <c r="B17" s="42">
        <v>2060</v>
      </c>
      <c r="C17" s="51">
        <f>[1]Tables!C41</f>
        <v>5.2746937171211652</v>
      </c>
      <c r="D17" s="52">
        <f>[1]Tables!D41</f>
        <v>5.1394727516460321</v>
      </c>
      <c r="E17" s="52">
        <f>[1]Tables!E41</f>
        <v>5.0883358481940055</v>
      </c>
      <c r="F17" s="52">
        <f>[1]Tables!F41</f>
        <v>5.1160375894172034</v>
      </c>
      <c r="G17" s="52">
        <f>[1]Tables!G41</f>
        <v>4.6155969218156851</v>
      </c>
      <c r="H17" s="52">
        <f>[1]Tables!H41</f>
        <v>0</v>
      </c>
      <c r="I17" s="52">
        <f>[1]Tables!I41</f>
        <v>0</v>
      </c>
      <c r="J17" s="52">
        <f>[1]Tables!J41</f>
        <v>0</v>
      </c>
      <c r="K17" s="52">
        <f>[1]Tables!K41</f>
        <v>0</v>
      </c>
      <c r="L17" s="120">
        <f>[1]Tables!L41</f>
        <v>0</v>
      </c>
      <c r="M17" s="15"/>
    </row>
    <row r="18" spans="2:13" x14ac:dyDescent="0.25">
      <c r="B18" s="42">
        <v>2080</v>
      </c>
      <c r="C18" s="51">
        <f>[1]Tables!C42</f>
        <v>5.2374940811338817</v>
      </c>
      <c r="D18" s="52">
        <f>[1]Tables!D42</f>
        <v>5.1032267578915071</v>
      </c>
      <c r="E18" s="52">
        <f>[1]Tables!E42</f>
        <v>5.052450496079719</v>
      </c>
      <c r="F18" s="52">
        <f>[1]Tables!F42</f>
        <v>5.0799568715158303</v>
      </c>
      <c r="G18" s="52">
        <f>[1]Tables!G42</f>
        <v>4.5830455483021284</v>
      </c>
      <c r="H18" s="52">
        <f>[1]Tables!H42</f>
        <v>0</v>
      </c>
      <c r="I18" s="52">
        <f>[1]Tables!I42</f>
        <v>0</v>
      </c>
      <c r="J18" s="52">
        <f>[1]Tables!J42</f>
        <v>0</v>
      </c>
      <c r="K18" s="52">
        <f>[1]Tables!K42</f>
        <v>0</v>
      </c>
      <c r="L18" s="120">
        <f>[1]Tables!L42</f>
        <v>0</v>
      </c>
      <c r="M18" s="15"/>
    </row>
    <row r="19" spans="2:13" x14ac:dyDescent="0.25">
      <c r="B19" s="42">
        <v>2100</v>
      </c>
      <c r="C19" s="70">
        <f>[1]Tables!C43</f>
        <v>4.8713452014097074</v>
      </c>
      <c r="D19" s="71">
        <f>[1]Tables!D43</f>
        <v>4.7464643956940735</v>
      </c>
      <c r="E19" s="71">
        <f>[1]Tables!E43</f>
        <v>4.6992378603528042</v>
      </c>
      <c r="F19" s="71">
        <f>[1]Tables!F43</f>
        <v>4.7248212878303653</v>
      </c>
      <c r="G19" s="71">
        <f>[1]Tables!G43</f>
        <v>4.262648624269251</v>
      </c>
      <c r="H19" s="71">
        <f>[1]Tables!H43</f>
        <v>0</v>
      </c>
      <c r="I19" s="71">
        <f>[1]Tables!I43</f>
        <v>0</v>
      </c>
      <c r="J19" s="71">
        <f>[1]Tables!J43</f>
        <v>0</v>
      </c>
      <c r="K19" s="71">
        <f>[1]Tables!K43</f>
        <v>0</v>
      </c>
      <c r="L19" s="121">
        <f>[1]Tables!L43</f>
        <v>0</v>
      </c>
      <c r="M19" s="15"/>
    </row>
    <row r="20" spans="2:13" x14ac:dyDescent="0.25">
      <c r="B20" s="42"/>
      <c r="C20" s="52"/>
      <c r="D20" s="52"/>
      <c r="E20" s="52"/>
      <c r="F20" s="52"/>
      <c r="G20" s="52"/>
      <c r="H20" s="52"/>
      <c r="I20" s="52"/>
      <c r="J20" s="52"/>
      <c r="K20" s="52"/>
      <c r="M20" s="15"/>
    </row>
    <row r="21" spans="2:13" x14ac:dyDescent="0.25">
      <c r="B21" s="42" t="s">
        <v>63</v>
      </c>
      <c r="C21" s="52"/>
      <c r="D21" s="52"/>
      <c r="E21" s="52"/>
      <c r="F21" s="52"/>
      <c r="G21" s="52"/>
      <c r="H21" s="52"/>
      <c r="I21" s="52"/>
      <c r="J21" s="52"/>
      <c r="K21" s="52"/>
      <c r="M21" s="15"/>
    </row>
    <row r="22" spans="2:13" x14ac:dyDescent="0.25">
      <c r="B22" s="42"/>
      <c r="C22" s="48"/>
      <c r="D22" s="49"/>
      <c r="E22" s="49"/>
      <c r="F22" s="49"/>
      <c r="G22" s="49"/>
      <c r="H22" s="49"/>
      <c r="I22" s="49"/>
      <c r="J22" s="49"/>
      <c r="K22" s="49"/>
      <c r="L22" s="146"/>
      <c r="M22" s="15"/>
    </row>
    <row r="23" spans="2:13" x14ac:dyDescent="0.25">
      <c r="B23" s="42">
        <v>2020</v>
      </c>
      <c r="C23" s="51">
        <f>[1]Tables!C47</f>
        <v>7.8387100892997976</v>
      </c>
      <c r="D23" s="52">
        <f>[1]Tables!D47</f>
        <v>7.8387100892997976</v>
      </c>
      <c r="E23" s="52">
        <f>[1]Tables!E47</f>
        <v>7.8387100892997976</v>
      </c>
      <c r="F23" s="52">
        <f>[1]Tables!F47</f>
        <v>7.8387100892997976</v>
      </c>
      <c r="G23" s="52">
        <f>[1]Tables!G47</f>
        <v>7.8387100892997976</v>
      </c>
      <c r="H23" s="52">
        <f>[1]Tables!H47</f>
        <v>7.8387100892997976</v>
      </c>
      <c r="I23" s="52">
        <f>[1]Tables!I47</f>
        <v>7.8387100892997976</v>
      </c>
      <c r="J23" s="52">
        <f>[1]Tables!J47</f>
        <v>7.8387100892997976</v>
      </c>
      <c r="K23" s="52">
        <f>[1]Tables!K47</f>
        <v>7.8387100892997976</v>
      </c>
      <c r="L23" s="123">
        <f>[1]Tables!L47</f>
        <v>0</v>
      </c>
      <c r="M23" s="15"/>
    </row>
    <row r="24" spans="2:13" x14ac:dyDescent="0.25">
      <c r="B24" s="42">
        <v>2040</v>
      </c>
      <c r="C24" s="51">
        <f>[1]Tables!C48</f>
        <v>2.086513349998</v>
      </c>
      <c r="D24" s="52">
        <f>[1]Tables!D48</f>
        <v>2.035775968636</v>
      </c>
      <c r="E24" s="52">
        <f>[1]Tables!E48</f>
        <v>2.0396545107520003</v>
      </c>
      <c r="F24" s="52">
        <f>[1]Tables!F48</f>
        <v>1.9917841623580002</v>
      </c>
      <c r="G24" s="52">
        <f>[1]Tables!G48</f>
        <v>1.766354118572</v>
      </c>
      <c r="H24" s="52">
        <f>[1]Tables!H48</f>
        <v>0</v>
      </c>
      <c r="I24" s="52">
        <f>[1]Tables!I48</f>
        <v>0</v>
      </c>
      <c r="J24" s="52">
        <f>[1]Tables!J48</f>
        <v>0</v>
      </c>
      <c r="K24" s="52">
        <f>[1]Tables!K48</f>
        <v>0</v>
      </c>
      <c r="L24" s="123">
        <f>[1]Tables!L48</f>
        <v>0</v>
      </c>
      <c r="M24" s="15"/>
    </row>
    <row r="25" spans="2:13" x14ac:dyDescent="0.25">
      <c r="B25" s="42">
        <v>2060</v>
      </c>
      <c r="C25" s="51">
        <f>[1]Tables!C49</f>
        <v>1.0733275725346656</v>
      </c>
      <c r="D25" s="52">
        <f>[1]Tables!D49</f>
        <v>1.0090787866028474</v>
      </c>
      <c r="E25" s="52">
        <f>[1]Tables!E49</f>
        <v>0.98656916784313364</v>
      </c>
      <c r="F25" s="52">
        <f>[1]Tables!F49</f>
        <v>0.99935244642575971</v>
      </c>
      <c r="G25" s="52">
        <f>[1]Tables!G49</f>
        <v>0.75531896546036037</v>
      </c>
      <c r="H25" s="52">
        <f>[1]Tables!H49</f>
        <v>0</v>
      </c>
      <c r="I25" s="52">
        <f>[1]Tables!I49</f>
        <v>0</v>
      </c>
      <c r="J25" s="52">
        <f>[1]Tables!J49</f>
        <v>0</v>
      </c>
      <c r="K25" s="52">
        <f>[1]Tables!K49</f>
        <v>0</v>
      </c>
      <c r="L25" s="123">
        <f>[1]Tables!L49</f>
        <v>0</v>
      </c>
      <c r="M25" s="15"/>
    </row>
    <row r="26" spans="2:13" x14ac:dyDescent="0.25">
      <c r="B26" s="42">
        <v>2080</v>
      </c>
      <c r="C26" s="51">
        <f>[1]Tables!C50</f>
        <v>1.065757958613045</v>
      </c>
      <c r="D26" s="52">
        <f>[1]Tables!D50</f>
        <v>1.0019622855210353</v>
      </c>
      <c r="E26" s="52">
        <f>[1]Tables!E50</f>
        <v>0.97961141524397877</v>
      </c>
      <c r="F26" s="52">
        <f>[1]Tables!F50</f>
        <v>0.99230454009721303</v>
      </c>
      <c r="G26" s="52">
        <f>[1]Tables!G50</f>
        <v>0.74999209871201789</v>
      </c>
      <c r="H26" s="52">
        <f>[1]Tables!H50</f>
        <v>0</v>
      </c>
      <c r="I26" s="52">
        <f>[1]Tables!I50</f>
        <v>0</v>
      </c>
      <c r="J26" s="52">
        <f>[1]Tables!J50</f>
        <v>0</v>
      </c>
      <c r="K26" s="52">
        <f>[1]Tables!K50</f>
        <v>0</v>
      </c>
      <c r="L26" s="123">
        <f>[1]Tables!L50</f>
        <v>0</v>
      </c>
      <c r="M26" s="15"/>
    </row>
    <row r="27" spans="2:13" x14ac:dyDescent="0.25">
      <c r="B27" s="42">
        <v>2100</v>
      </c>
      <c r="C27" s="70">
        <f>[1]Tables!C51</f>
        <v>0.99125170112457772</v>
      </c>
      <c r="D27" s="71">
        <f>[1]Tables!D51</f>
        <v>0.93191593077843016</v>
      </c>
      <c r="E27" s="71">
        <f>[1]Tables!E51</f>
        <v>0.91112759135793031</v>
      </c>
      <c r="F27" s="71">
        <f>[1]Tables!F51</f>
        <v>0.92293335035008439</v>
      </c>
      <c r="G27" s="71">
        <f>[1]Tables!G51</f>
        <v>0.69756077134602412</v>
      </c>
      <c r="H27" s="71">
        <f>[1]Tables!H51</f>
        <v>0</v>
      </c>
      <c r="I27" s="71">
        <f>[1]Tables!I51</f>
        <v>0</v>
      </c>
      <c r="J27" s="71">
        <f>[1]Tables!J51</f>
        <v>0</v>
      </c>
      <c r="K27" s="71">
        <f>[1]Tables!K51</f>
        <v>0</v>
      </c>
      <c r="L27" s="124">
        <f>[1]Tables!L51</f>
        <v>0</v>
      </c>
      <c r="M27" s="15"/>
    </row>
    <row r="28" spans="2:13" x14ac:dyDescent="0.25">
      <c r="B28" s="42"/>
      <c r="C28" s="52"/>
      <c r="D28" s="52"/>
      <c r="E28" s="52"/>
      <c r="F28" s="52"/>
      <c r="G28" s="52"/>
      <c r="H28" s="52"/>
      <c r="I28" s="52"/>
      <c r="J28" s="52"/>
      <c r="K28" s="52"/>
      <c r="L28" s="58"/>
      <c r="M28" s="15"/>
    </row>
    <row r="29" spans="2:13" x14ac:dyDescent="0.25">
      <c r="B29" s="42" t="s">
        <v>64</v>
      </c>
      <c r="C29" s="52"/>
      <c r="D29" s="52"/>
      <c r="E29" s="52"/>
      <c r="F29" s="52"/>
      <c r="G29" s="52"/>
      <c r="H29" s="52"/>
      <c r="I29" s="52"/>
      <c r="J29" s="52"/>
      <c r="K29" s="52"/>
      <c r="M29" s="15"/>
    </row>
    <row r="30" spans="2:13" x14ac:dyDescent="0.25">
      <c r="B30" s="42"/>
      <c r="C30" s="48"/>
      <c r="D30" s="49"/>
      <c r="E30" s="49"/>
      <c r="F30" s="49"/>
      <c r="G30" s="49"/>
      <c r="H30" s="49"/>
      <c r="I30" s="49"/>
      <c r="J30" s="49"/>
      <c r="K30" s="49"/>
      <c r="L30" s="50"/>
      <c r="M30" s="15"/>
    </row>
    <row r="31" spans="2:13" x14ac:dyDescent="0.25">
      <c r="B31" s="42">
        <v>2020</v>
      </c>
      <c r="C31" s="51">
        <f t="shared" ref="C31:L35" si="0">C7+C15+C23</f>
        <v>696.17448501339175</v>
      </c>
      <c r="D31" s="52">
        <f t="shared" si="0"/>
        <v>696.17448501339175</v>
      </c>
      <c r="E31" s="52">
        <f t="shared" si="0"/>
        <v>696.17448501339175</v>
      </c>
      <c r="F31" s="52">
        <f t="shared" si="0"/>
        <v>696.17448501339175</v>
      </c>
      <c r="G31" s="52">
        <f t="shared" si="0"/>
        <v>696.17448501339175</v>
      </c>
      <c r="H31" s="52">
        <f t="shared" si="0"/>
        <v>696.17448501339175</v>
      </c>
      <c r="I31" s="52">
        <f t="shared" si="0"/>
        <v>696.17448501339175</v>
      </c>
      <c r="J31" s="52">
        <f t="shared" si="0"/>
        <v>696.17448501339175</v>
      </c>
      <c r="K31" s="52">
        <f t="shared" si="0"/>
        <v>696.17448501339175</v>
      </c>
      <c r="L31" s="123">
        <f t="shared" si="0"/>
        <v>688.33577492409199</v>
      </c>
      <c r="M31" s="15"/>
    </row>
    <row r="32" spans="2:13" x14ac:dyDescent="0.25">
      <c r="B32" s="42">
        <v>2040</v>
      </c>
      <c r="C32" s="51">
        <f t="shared" si="0"/>
        <v>214.152059122498</v>
      </c>
      <c r="D32" s="52">
        <f t="shared" si="0"/>
        <v>209.834511461136</v>
      </c>
      <c r="E32" s="52">
        <f t="shared" si="0"/>
        <v>209.977106350752</v>
      </c>
      <c r="F32" s="52">
        <f>F8+F16+F24</f>
        <v>206.63902755485799</v>
      </c>
      <c r="G32" s="52">
        <f t="shared" si="0"/>
        <v>189.517506781072</v>
      </c>
      <c r="H32" s="52">
        <f t="shared" si="0"/>
        <v>0</v>
      </c>
      <c r="I32" s="52">
        <f t="shared" si="0"/>
        <v>0</v>
      </c>
      <c r="J32" s="52">
        <f t="shared" si="0"/>
        <v>0</v>
      </c>
      <c r="K32" s="52">
        <f t="shared" si="0"/>
        <v>0</v>
      </c>
      <c r="L32" s="123">
        <f t="shared" si="0"/>
        <v>0</v>
      </c>
      <c r="M32" s="15"/>
    </row>
    <row r="33" spans="2:13" x14ac:dyDescent="0.25">
      <c r="B33" s="42">
        <v>2060</v>
      </c>
      <c r="C33" s="51">
        <f t="shared" si="0"/>
        <v>124.49636078461516</v>
      </c>
      <c r="D33" s="52">
        <f t="shared" si="0"/>
        <v>119.53591796225949</v>
      </c>
      <c r="E33" s="52">
        <f t="shared" si="0"/>
        <v>117.82047311576295</v>
      </c>
      <c r="F33" s="52">
        <f t="shared" si="0"/>
        <v>118.84490320794413</v>
      </c>
      <c r="G33" s="52">
        <f t="shared" si="0"/>
        <v>100.14863138105511</v>
      </c>
      <c r="H33" s="52">
        <f t="shared" si="0"/>
        <v>0</v>
      </c>
      <c r="I33" s="52">
        <f t="shared" si="0"/>
        <v>0</v>
      </c>
      <c r="J33" s="52">
        <f t="shared" si="0"/>
        <v>0</v>
      </c>
      <c r="K33" s="52">
        <f t="shared" si="0"/>
        <v>0</v>
      </c>
      <c r="L33" s="123">
        <f t="shared" si="0"/>
        <v>0</v>
      </c>
      <c r="M33" s="15"/>
    </row>
    <row r="34" spans="2:13" x14ac:dyDescent="0.25">
      <c r="B34" s="42">
        <v>2080</v>
      </c>
      <c r="C34" s="51">
        <f t="shared" si="0"/>
        <v>123.61835353883008</v>
      </c>
      <c r="D34" s="52">
        <f t="shared" si="0"/>
        <v>118.69289410645366</v>
      </c>
      <c r="E34" s="52">
        <f t="shared" si="0"/>
        <v>116.98954738873348</v>
      </c>
      <c r="F34" s="52">
        <f t="shared" si="0"/>
        <v>118.00675271516199</v>
      </c>
      <c r="G34" s="52">
        <f t="shared" si="0"/>
        <v>99.442335843949721</v>
      </c>
      <c r="H34" s="52">
        <f t="shared" si="0"/>
        <v>0</v>
      </c>
      <c r="I34" s="52">
        <f t="shared" si="0"/>
        <v>0</v>
      </c>
      <c r="J34" s="52">
        <f t="shared" si="0"/>
        <v>0</v>
      </c>
      <c r="K34" s="52">
        <f t="shared" si="0"/>
        <v>0</v>
      </c>
      <c r="L34" s="123">
        <f t="shared" si="0"/>
        <v>0</v>
      </c>
      <c r="M34" s="15"/>
    </row>
    <row r="35" spans="2:13" x14ac:dyDescent="0.25">
      <c r="B35" s="42">
        <v>2100</v>
      </c>
      <c r="C35" s="70">
        <f t="shared" si="0"/>
        <v>114.97629667720392</v>
      </c>
      <c r="D35" s="71">
        <f t="shared" si="0"/>
        <v>110.39517204031446</v>
      </c>
      <c r="E35" s="71">
        <f t="shared" si="0"/>
        <v>108.81090488293628</v>
      </c>
      <c r="F35" s="71">
        <f t="shared" si="0"/>
        <v>109.75699822623869</v>
      </c>
      <c r="G35" s="71">
        <f t="shared" si="0"/>
        <v>92.490404385435525</v>
      </c>
      <c r="H35" s="71">
        <f t="shared" si="0"/>
        <v>0</v>
      </c>
      <c r="I35" s="71">
        <f t="shared" si="0"/>
        <v>0</v>
      </c>
      <c r="J35" s="71">
        <f t="shared" si="0"/>
        <v>0</v>
      </c>
      <c r="K35" s="71">
        <f t="shared" si="0"/>
        <v>0</v>
      </c>
      <c r="L35" s="124">
        <f t="shared" si="0"/>
        <v>0</v>
      </c>
      <c r="M35" s="15"/>
    </row>
    <row r="36" spans="2:13" x14ac:dyDescent="0.25">
      <c r="B36" s="4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5"/>
    </row>
    <row r="37" spans="2:13" ht="15.75" thickBot="1" x14ac:dyDescent="0.3">
      <c r="B37" s="84"/>
      <c r="C37" s="55"/>
      <c r="D37" s="55"/>
      <c r="E37" s="55"/>
      <c r="F37" s="55"/>
      <c r="G37" s="85"/>
      <c r="H37" s="85"/>
      <c r="I37" s="85"/>
      <c r="J37" s="85"/>
      <c r="K37" s="85"/>
      <c r="L37" s="85"/>
      <c r="M37" s="56"/>
    </row>
    <row r="38" spans="2:13" ht="15.75" thickBot="1" x14ac:dyDescent="0.3"/>
    <row r="39" spans="2:13" x14ac:dyDescent="0.25">
      <c r="C39" s="240" t="s">
        <v>65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2"/>
    </row>
    <row r="40" spans="2:13" x14ac:dyDescent="0.25">
      <c r="C40" s="243"/>
      <c r="D40" s="244"/>
      <c r="E40" s="244"/>
      <c r="F40" s="244"/>
      <c r="G40" s="244"/>
      <c r="H40" s="244"/>
      <c r="I40" s="244"/>
      <c r="J40" s="244"/>
      <c r="K40" s="244"/>
      <c r="L40" s="244"/>
      <c r="M40" s="245"/>
    </row>
    <row r="41" spans="2:13" x14ac:dyDescent="0.25">
      <c r="C41" s="23" t="s">
        <v>66</v>
      </c>
      <c r="D41" s="24"/>
      <c r="E41" s="24"/>
      <c r="F41" s="24"/>
      <c r="G41" s="24"/>
      <c r="H41" s="24"/>
      <c r="I41" s="24"/>
      <c r="J41" s="24"/>
      <c r="K41" s="24"/>
      <c r="L41" s="24"/>
      <c r="M41" s="15"/>
    </row>
    <row r="42" spans="2:13" ht="37.35" customHeight="1" x14ac:dyDescent="0.25">
      <c r="C42" s="246" t="s">
        <v>67</v>
      </c>
      <c r="D42" s="247" t="s">
        <v>68</v>
      </c>
      <c r="E42" s="247"/>
      <c r="F42" s="247"/>
      <c r="G42" s="247"/>
      <c r="H42" s="247"/>
      <c r="I42" s="247"/>
      <c r="J42" s="247"/>
      <c r="K42" s="247"/>
      <c r="L42" s="164"/>
      <c r="M42" s="15"/>
    </row>
    <row r="43" spans="2:13" ht="40.35" customHeight="1" x14ac:dyDescent="0.25">
      <c r="C43" s="246"/>
      <c r="D43" s="43" t="str">
        <f t="shared" ref="D43:L43" si="1">D4</f>
        <v>Alt. 1</v>
      </c>
      <c r="E43" s="161" t="str">
        <f t="shared" si="1"/>
        <v>Alt. 2</v>
      </c>
      <c r="F43" s="43" t="str">
        <f t="shared" si="1"/>
        <v>Alt. 3</v>
      </c>
      <c r="G43" s="43" t="str">
        <f t="shared" si="1"/>
        <v>Alt. 4</v>
      </c>
      <c r="H43" s="43" t="str">
        <f>H4</f>
        <v>Alt 5</v>
      </c>
      <c r="I43" s="43" t="str">
        <f t="shared" si="1"/>
        <v>Alt 6</v>
      </c>
      <c r="J43" s="43" t="str">
        <f t="shared" si="1"/>
        <v>Alt 7</v>
      </c>
      <c r="K43" s="43" t="str">
        <f t="shared" si="1"/>
        <v>Alt 8</v>
      </c>
      <c r="L43" s="43" t="str">
        <f t="shared" si="1"/>
        <v>Alt 10</v>
      </c>
      <c r="M43" s="15"/>
    </row>
    <row r="44" spans="2:13" x14ac:dyDescent="0.25">
      <c r="C44" s="46">
        <v>2021</v>
      </c>
      <c r="D44" s="147">
        <f>-('Emission Reductions'!C14*10^6)/'CO2 per vehicle'!$J5</f>
        <v>0</v>
      </c>
      <c r="E44" s="148">
        <f>-('Emission Reductions'!D14*10^6)/'CO2 per vehicle'!$J5</f>
        <v>0</v>
      </c>
      <c r="F44" s="148">
        <f>-('Emission Reductions'!E14*10^6)/'CO2 per vehicle'!$J5</f>
        <v>0</v>
      </c>
      <c r="G44" s="148">
        <f>-('Emission Reductions'!F14*10^6)/'CO2 per vehicle'!$J5</f>
        <v>0</v>
      </c>
      <c r="H44" s="148">
        <f>-('Emission Reductions'!G14*10^6)/'CO2 per vehicle'!$J5</f>
        <v>0</v>
      </c>
      <c r="I44" s="148">
        <f>-('Emission Reductions'!H14*10^6)/'CO2 per vehicle'!$J5</f>
        <v>0</v>
      </c>
      <c r="J44" s="148">
        <f>-('Emission Reductions'!I14*10^6)/'CO2 per vehicle'!$J5</f>
        <v>0</v>
      </c>
      <c r="K44" s="148">
        <f>-('Emission Reductions'!J14*10^6)/'CO2 per vehicle'!$J5</f>
        <v>0</v>
      </c>
      <c r="L44" s="149">
        <f>-('Emission Reductions'!K14*10^6)/'CO2 per vehicle'!$J5</f>
        <v>0</v>
      </c>
      <c r="M44" s="15"/>
    </row>
    <row r="45" spans="2:13" x14ac:dyDescent="0.25">
      <c r="C45" s="46">
        <v>2022</v>
      </c>
      <c r="D45" s="150">
        <f>-('Emission Reductions'!C15*10^6)/'CO2 per vehicle'!$J6</f>
        <v>0</v>
      </c>
      <c r="E45" s="151">
        <f>-('Emission Reductions'!D15*10^6)/'CO2 per vehicle'!$J6</f>
        <v>0</v>
      </c>
      <c r="F45" s="151">
        <f>-('Emission Reductions'!E15*10^6)/'CO2 per vehicle'!$J6</f>
        <v>0</v>
      </c>
      <c r="G45" s="151">
        <f>-('Emission Reductions'!F15*10^6)/'CO2 per vehicle'!$J6</f>
        <v>0</v>
      </c>
      <c r="H45" s="151">
        <f>-('Emission Reductions'!G15*10^6)/'CO2 per vehicle'!$J6</f>
        <v>249506429.09999999</v>
      </c>
      <c r="I45" s="151">
        <f>-('Emission Reductions'!H15*10^6)/'CO2 per vehicle'!$J6</f>
        <v>249506429.09999999</v>
      </c>
      <c r="J45" s="151">
        <f>-('Emission Reductions'!I15*10^6)/'CO2 per vehicle'!$J6</f>
        <v>249506429.09999999</v>
      </c>
      <c r="K45" s="151">
        <f>-('Emission Reductions'!J15*10^6)/'CO2 per vehicle'!$J6</f>
        <v>249506429.09999999</v>
      </c>
      <c r="L45" s="152">
        <f>-('Emission Reductions'!K15*10^6)/'CO2 per vehicle'!$J6</f>
        <v>249506429.09999999</v>
      </c>
      <c r="M45" s="15"/>
    </row>
    <row r="46" spans="2:13" x14ac:dyDescent="0.25">
      <c r="C46" s="46">
        <v>2023</v>
      </c>
      <c r="D46" s="150">
        <f>-('Emission Reductions'!C16*10^6)/'CO2 per vehicle'!$J7</f>
        <v>0</v>
      </c>
      <c r="E46" s="151">
        <f>-('Emission Reductions'!D16*10^6)/'CO2 per vehicle'!$J7</f>
        <v>0</v>
      </c>
      <c r="F46" s="151">
        <f>-('Emission Reductions'!E16*10^6)/'CO2 per vehicle'!$J7</f>
        <v>0</v>
      </c>
      <c r="G46" s="151">
        <f>-('Emission Reductions'!F16*10^6)/'CO2 per vehicle'!$J7</f>
        <v>0</v>
      </c>
      <c r="H46" s="151">
        <f>-('Emission Reductions'!G16*10^6)/'CO2 per vehicle'!$J7</f>
        <v>250449900.29999998</v>
      </c>
      <c r="I46" s="151">
        <f>-('Emission Reductions'!H16*10^6)/'CO2 per vehicle'!$J7</f>
        <v>250449900.29999998</v>
      </c>
      <c r="J46" s="151">
        <f>-('Emission Reductions'!I16*10^6)/'CO2 per vehicle'!$J7</f>
        <v>250449900.29999998</v>
      </c>
      <c r="K46" s="151">
        <f>-('Emission Reductions'!J16*10^6)/'CO2 per vehicle'!$J7</f>
        <v>250449900.29999998</v>
      </c>
      <c r="L46" s="152">
        <f>-('Emission Reductions'!K16*10^6)/'CO2 per vehicle'!$J7</f>
        <v>250449900.29999998</v>
      </c>
      <c r="M46" s="15"/>
    </row>
    <row r="47" spans="2:13" x14ac:dyDescent="0.25">
      <c r="C47" s="46">
        <v>2024</v>
      </c>
      <c r="D47" s="150">
        <f>-('Emission Reductions'!C17*10^6)/'CO2 per vehicle'!$J8</f>
        <v>0</v>
      </c>
      <c r="E47" s="151">
        <f>-('Emission Reductions'!D17*10^6)/'CO2 per vehicle'!$J8</f>
        <v>0</v>
      </c>
      <c r="F47" s="151">
        <f>-('Emission Reductions'!E17*10^6)/'CO2 per vehicle'!$J8</f>
        <v>0</v>
      </c>
      <c r="G47" s="151">
        <f>-('Emission Reductions'!F17*10^6)/'CO2 per vehicle'!$J8</f>
        <v>0</v>
      </c>
      <c r="H47" s="151">
        <f>-('Emission Reductions'!G17*10^6)/'CO2 per vehicle'!$J8</f>
        <v>252107768.90000004</v>
      </c>
      <c r="I47" s="151">
        <f>-('Emission Reductions'!H17*10^6)/'CO2 per vehicle'!$J8</f>
        <v>252107768.90000004</v>
      </c>
      <c r="J47" s="151">
        <f>-('Emission Reductions'!I17*10^6)/'CO2 per vehicle'!$J8</f>
        <v>252107768.90000004</v>
      </c>
      <c r="K47" s="151">
        <f>-('Emission Reductions'!J17*10^6)/'CO2 per vehicle'!$J8</f>
        <v>252107768.90000004</v>
      </c>
      <c r="L47" s="152">
        <f>-('Emission Reductions'!K17*10^6)/'CO2 per vehicle'!$J8</f>
        <v>252107768.90000004</v>
      </c>
      <c r="M47" s="15"/>
    </row>
    <row r="48" spans="2:13" x14ac:dyDescent="0.25">
      <c r="C48" s="46">
        <v>2025</v>
      </c>
      <c r="D48" s="153">
        <f>-('Emission Reductions'!C18*10^6)/'CO2 per vehicle'!$J9</f>
        <v>0</v>
      </c>
      <c r="E48" s="154">
        <f>-('Emission Reductions'!D18*10^6)/'CO2 per vehicle'!$J9</f>
        <v>0</v>
      </c>
      <c r="F48" s="154">
        <f>-('Emission Reductions'!E18*10^6)/'CO2 per vehicle'!$J9</f>
        <v>0</v>
      </c>
      <c r="G48" s="154">
        <f>-('Emission Reductions'!F18*10^6)/'CO2 per vehicle'!$J9</f>
        <v>0</v>
      </c>
      <c r="H48" s="154">
        <f>-('Emission Reductions'!G18*10^6)/'CO2 per vehicle'!$J9</f>
        <v>253949460.69999999</v>
      </c>
      <c r="I48" s="154">
        <f>-('Emission Reductions'!H18*10^6)/'CO2 per vehicle'!$J9</f>
        <v>253949460.69999999</v>
      </c>
      <c r="J48" s="154">
        <f>-('Emission Reductions'!I18*10^6)/'CO2 per vehicle'!$J9</f>
        <v>253949460.69999999</v>
      </c>
      <c r="K48" s="154">
        <f>-('Emission Reductions'!J18*10^6)/'CO2 per vehicle'!$J9</f>
        <v>253949460.69999999</v>
      </c>
      <c r="L48" s="155">
        <f>-('Emission Reductions'!K18*10^6)/'CO2 per vehicle'!$J9</f>
        <v>253949460.69999999</v>
      </c>
      <c r="M48" s="15"/>
    </row>
    <row r="49" spans="3:13" x14ac:dyDescent="0.25">
      <c r="C49" s="62"/>
      <c r="D49" s="156" t="s">
        <v>69</v>
      </c>
      <c r="E49" s="157"/>
      <c r="F49" s="157"/>
      <c r="G49" s="157"/>
      <c r="H49" s="157"/>
      <c r="I49" s="157"/>
      <c r="J49" s="157"/>
      <c r="K49" s="157"/>
      <c r="L49" s="157"/>
      <c r="M49" s="15"/>
    </row>
    <row r="50" spans="3:13" x14ac:dyDescent="0.25">
      <c r="C50" s="46">
        <v>2025</v>
      </c>
      <c r="D50" s="158">
        <f>D48/10^6</f>
        <v>0</v>
      </c>
      <c r="E50" s="159">
        <f t="shared" ref="E50:L50" si="2">E48/10^6</f>
        <v>0</v>
      </c>
      <c r="F50" s="159">
        <f>F48/10^6</f>
        <v>0</v>
      </c>
      <c r="G50" s="159">
        <f t="shared" si="2"/>
        <v>0</v>
      </c>
      <c r="H50" s="159">
        <f t="shared" si="2"/>
        <v>253.94946069999997</v>
      </c>
      <c r="I50" s="159">
        <f t="shared" si="2"/>
        <v>253.94946069999997</v>
      </c>
      <c r="J50" s="159">
        <f t="shared" si="2"/>
        <v>253.94946069999997</v>
      </c>
      <c r="K50" s="159">
        <f t="shared" si="2"/>
        <v>253.94946069999997</v>
      </c>
      <c r="L50" s="160">
        <f t="shared" si="2"/>
        <v>253.94946069999997</v>
      </c>
      <c r="M50" s="15"/>
    </row>
    <row r="51" spans="3:13" x14ac:dyDescent="0.25"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15"/>
    </row>
    <row r="52" spans="3:13" ht="30" customHeight="1" x14ac:dyDescent="0.25">
      <c r="C52" s="246" t="s">
        <v>70</v>
      </c>
      <c r="D52" s="52">
        <f>D48</f>
        <v>0</v>
      </c>
      <c r="E52" s="52">
        <f t="shared" ref="E52:L52" si="3">E48</f>
        <v>0</v>
      </c>
      <c r="F52" s="52">
        <f t="shared" si="3"/>
        <v>0</v>
      </c>
      <c r="G52" s="52">
        <f t="shared" si="3"/>
        <v>0</v>
      </c>
      <c r="H52" s="52">
        <f t="shared" si="3"/>
        <v>253949460.69999999</v>
      </c>
      <c r="I52" s="52">
        <f t="shared" si="3"/>
        <v>253949460.69999999</v>
      </c>
      <c r="J52" s="52">
        <f t="shared" si="3"/>
        <v>253949460.69999999</v>
      </c>
      <c r="K52" s="52">
        <f t="shared" si="3"/>
        <v>253949460.69999999</v>
      </c>
      <c r="L52" s="52">
        <f t="shared" si="3"/>
        <v>253949460.69999999</v>
      </c>
      <c r="M52" s="15"/>
    </row>
    <row r="53" spans="3:13" x14ac:dyDescent="0.25">
      <c r="C53" s="246"/>
      <c r="D53" s="44"/>
      <c r="E53" s="44"/>
      <c r="F53" s="44"/>
      <c r="G53" s="44"/>
      <c r="H53" s="44"/>
      <c r="I53" s="44"/>
      <c r="J53" s="44"/>
      <c r="K53" s="44"/>
      <c r="L53" s="44"/>
      <c r="M53" s="15"/>
    </row>
    <row r="54" spans="3:13" ht="15.75" thickBot="1" x14ac:dyDescent="0.3"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</row>
  </sheetData>
  <mergeCells count="5">
    <mergeCell ref="B2:M2"/>
    <mergeCell ref="C39:M40"/>
    <mergeCell ref="C42:C43"/>
    <mergeCell ref="C52:C53"/>
    <mergeCell ref="D42:K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1"/>
  </sheetPr>
  <dimension ref="A1"/>
  <sheetViews>
    <sheetView zoomScale="72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 tint="0.79998168889431442"/>
  </sheetPr>
  <dimension ref="A1:W21"/>
  <sheetViews>
    <sheetView workbookViewId="0"/>
  </sheetViews>
  <sheetFormatPr defaultRowHeight="15" x14ac:dyDescent="0.25"/>
  <cols>
    <col min="1" max="1" width="31" customWidth="1"/>
    <col min="7" max="11" width="9.5703125" bestFit="1" customWidth="1"/>
    <col min="13" max="13" width="17" customWidth="1"/>
    <col min="19" max="23" width="9.5703125" bestFit="1" customWidth="1"/>
  </cols>
  <sheetData>
    <row r="1" spans="1:23" x14ac:dyDescent="0.25">
      <c r="A1" s="90" t="s">
        <v>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  <c r="M1" s="92"/>
      <c r="N1" s="93"/>
      <c r="O1" s="93"/>
      <c r="P1" s="93"/>
      <c r="Q1" s="93"/>
      <c r="R1" s="93"/>
      <c r="S1" s="93"/>
    </row>
    <row r="2" spans="1:23" x14ac:dyDescent="0.25">
      <c r="A2" s="90"/>
      <c r="B2" s="91" t="s">
        <v>72</v>
      </c>
      <c r="C2" s="91"/>
      <c r="D2" s="91"/>
      <c r="E2" s="91"/>
      <c r="F2" s="91"/>
      <c r="G2" s="91"/>
      <c r="H2" s="91"/>
      <c r="I2" s="91"/>
      <c r="J2" s="91"/>
      <c r="K2" s="91"/>
      <c r="L2" s="92"/>
      <c r="M2" s="92"/>
      <c r="N2" s="93"/>
      <c r="O2" s="93"/>
      <c r="P2" s="93"/>
      <c r="Q2" s="93"/>
      <c r="R2" s="93"/>
      <c r="S2" s="93"/>
    </row>
    <row r="3" spans="1:23" ht="60" x14ac:dyDescent="0.25">
      <c r="A3" s="93"/>
      <c r="B3" s="94" t="s">
        <v>73</v>
      </c>
      <c r="C3" s="94" t="s">
        <v>74</v>
      </c>
      <c r="D3" s="94" t="s">
        <v>75</v>
      </c>
      <c r="E3" s="94" t="s">
        <v>76</v>
      </c>
      <c r="F3" s="94" t="s">
        <v>50</v>
      </c>
      <c r="G3" s="94" t="s">
        <v>51</v>
      </c>
      <c r="H3" s="94" t="s">
        <v>52</v>
      </c>
      <c r="I3" s="94" t="s">
        <v>53</v>
      </c>
      <c r="J3" s="94" t="s">
        <v>77</v>
      </c>
      <c r="K3" s="94" t="s">
        <v>54</v>
      </c>
      <c r="L3" s="95"/>
      <c r="M3" s="92"/>
      <c r="N3" s="94" t="s">
        <v>78</v>
      </c>
      <c r="O3" s="94" t="s">
        <v>74</v>
      </c>
      <c r="P3" s="94" t="s">
        <v>75</v>
      </c>
      <c r="Q3" s="94" t="s">
        <v>76</v>
      </c>
      <c r="R3" s="94" t="s">
        <v>50</v>
      </c>
      <c r="S3" s="94" t="s">
        <v>51</v>
      </c>
      <c r="T3" s="94" t="s">
        <v>52</v>
      </c>
      <c r="U3" s="94" t="s">
        <v>53</v>
      </c>
      <c r="V3" s="94" t="s">
        <v>77</v>
      </c>
      <c r="W3" s="94" t="s">
        <v>54</v>
      </c>
    </row>
    <row r="4" spans="1:23" x14ac:dyDescent="0.25">
      <c r="A4" s="96">
        <v>2005</v>
      </c>
      <c r="B4" s="97">
        <f>('[1]GHG emissions totals'!B12+'[1]GHG emissions totals'!N$12+'[1]GHG emissions totals'!Z$12)/10^6</f>
        <v>1122.3430694826832</v>
      </c>
      <c r="C4" s="97">
        <f>('[1]GHG emissions totals'!C12+'[1]GHG emissions totals'!O$12+'[1]GHG emissions totals'!AA$12)/10^6</f>
        <v>1122.3430694826832</v>
      </c>
      <c r="D4" s="97">
        <f>('[1]GHG emissions totals'!D12+'[1]GHG emissions totals'!P$12+'[1]GHG emissions totals'!AB$12)/10^6</f>
        <v>1122.3430694826832</v>
      </c>
      <c r="E4" s="97">
        <f>('[1]GHG emissions totals'!E12+'[1]GHG emissions totals'!Q$12+'[1]GHG emissions totals'!AC$12)/10^6</f>
        <v>1122.3430694826832</v>
      </c>
      <c r="F4" s="97">
        <f>('[1]GHG emissions totals'!F12+'[1]GHG emissions totals'!R$12+'[1]GHG emissions totals'!AD$12)/10^6</f>
        <v>1122.3430694826832</v>
      </c>
      <c r="G4" s="97">
        <f>('[1]GHG emissions totals'!G12+'[1]GHG emissions totals'!S$12+'[1]GHG emissions totals'!AE$12)/10^6</f>
        <v>1122.3430694826832</v>
      </c>
      <c r="H4" s="97">
        <f>('[1]GHG emissions totals'!H12+'[1]GHG emissions totals'!T$12+'[1]GHG emissions totals'!AF$12)/10^6</f>
        <v>1122.3430694826832</v>
      </c>
      <c r="I4" s="97">
        <f>('[1]GHG emissions totals'!I12+'[1]GHG emissions totals'!U$12+'[1]GHG emissions totals'!AG$12)/10^6</f>
        <v>1122.3430694826832</v>
      </c>
      <c r="J4" s="97">
        <f>('[1]GHG emissions totals'!J12+'[1]GHG emissions totals'!V$12+'[1]GHG emissions totals'!AH$12)/10^6</f>
        <v>1122.3430694826832</v>
      </c>
      <c r="K4" s="97">
        <f>('[1]GHG emissions totals'!K12+'[1]GHG emissions totals'!W$12+'[1]GHG emissions totals'!AI$12)/10^6</f>
        <v>1109.1794877240916</v>
      </c>
      <c r="L4" s="97"/>
      <c r="M4" s="92">
        <v>2005</v>
      </c>
      <c r="N4" s="97">
        <f>'[1]GHG emissions totals'!B12/10^6</f>
        <v>1072.9614356563645</v>
      </c>
      <c r="O4" s="97">
        <f>'[1]GHG emissions totals'!C12/10^6</f>
        <v>1072.9614356563645</v>
      </c>
      <c r="P4" s="97">
        <f>'[1]GHG emissions totals'!D12/10^6</f>
        <v>1072.9614356563645</v>
      </c>
      <c r="Q4" s="97">
        <f>'[1]GHG emissions totals'!E12/10^6</f>
        <v>1072.9614356563645</v>
      </c>
      <c r="R4" s="97">
        <f>'[1]GHG emissions totals'!F12/10^6</f>
        <v>1072.9614356563645</v>
      </c>
      <c r="S4" s="97">
        <f>'[1]GHG emissions totals'!G12/10^6</f>
        <v>1072.9614356563645</v>
      </c>
      <c r="T4" s="97">
        <f>'[1]GHG emissions totals'!H12/10^6</f>
        <v>1072.9614356563645</v>
      </c>
      <c r="U4" s="97">
        <f>'[1]GHG emissions totals'!I12/10^6</f>
        <v>1072.9614356563645</v>
      </c>
      <c r="V4" s="97">
        <f>'[1]GHG emissions totals'!J12/10^6</f>
        <v>1072.9614356563645</v>
      </c>
      <c r="W4" s="97">
        <f>'[1]GHG emissions totals'!K12/10^6</f>
        <v>1072.9614356563645</v>
      </c>
    </row>
    <row r="5" spans="1:23" x14ac:dyDescent="0.25">
      <c r="A5" s="96">
        <v>2030</v>
      </c>
      <c r="B5" s="97">
        <f>('[1]GHG emissions totals'!B37+'[1]GHG emissions totals'!N$37+'[1]GHG emissions totals'!Z$37)/10^6</f>
        <v>409.81988228203994</v>
      </c>
      <c r="C5" s="97">
        <f>('[1]GHG emissions totals'!C37+'[1]GHG emissions totals'!O$37+'[1]GHG emissions totals'!AA$37)/10^6</f>
        <v>408.25578913181999</v>
      </c>
      <c r="D5" s="97">
        <f>('[1]GHG emissions totals'!D37+'[1]GHG emissions totals'!P$37+'[1]GHG emissions totals'!AB$37)/10^6</f>
        <v>408.30625066436005</v>
      </c>
      <c r="E5" s="97">
        <f>('[1]GHG emissions totals'!E37+'[1]GHG emissions totals'!Q$37+'[1]GHG emissions totals'!AC$37)/10^6</f>
        <v>407.47808522823999</v>
      </c>
      <c r="F5" s="97">
        <f>('[1]GHG emissions totals'!F37+'[1]GHG emissions totals'!R$37+'[1]GHG emissions totals'!AD$37)/10^6</f>
        <v>403.96235546459997</v>
      </c>
      <c r="G5" s="97">
        <f>('[1]GHG emissions totals'!G37+'[1]GHG emissions totals'!S$37+'[1]GHG emissions totals'!AE$37)/10^6</f>
        <v>0</v>
      </c>
      <c r="H5" s="97">
        <f>('[1]GHG emissions totals'!H37+'[1]GHG emissions totals'!T$37+'[1]GHG emissions totals'!AF$37)/10^6</f>
        <v>0</v>
      </c>
      <c r="I5" s="97">
        <f>('[1]GHG emissions totals'!I37+'[1]GHG emissions totals'!U$37+'[1]GHG emissions totals'!AG$37)/10^6</f>
        <v>0</v>
      </c>
      <c r="J5" s="97">
        <f>('[1]GHG emissions totals'!J37+'[1]GHG emissions totals'!V$37+'[1]GHG emissions totals'!AH$37)/10^6</f>
        <v>0</v>
      </c>
      <c r="K5" s="97">
        <f>('[1]GHG emissions totals'!K37+'[1]GHG emissions totals'!W$37+'[1]GHG emissions totals'!AI$37)/10^6</f>
        <v>0</v>
      </c>
      <c r="L5" s="97"/>
      <c r="M5" s="92">
        <v>2025</v>
      </c>
      <c r="N5" s="97">
        <f>'[1]GHG emissions totals'!B32/10^6</f>
        <v>532.34798980000005</v>
      </c>
      <c r="O5" s="97">
        <f>'[1]GHG emissions totals'!C32/10^6</f>
        <v>532.34798980000005</v>
      </c>
      <c r="P5" s="97">
        <f>'[1]GHG emissions totals'!D32/10^6</f>
        <v>532.34798980000005</v>
      </c>
      <c r="Q5" s="97">
        <f>'[1]GHG emissions totals'!E32/10^6</f>
        <v>532.34798980000005</v>
      </c>
      <c r="R5" s="97">
        <f>'[1]GHG emissions totals'!F32/10^6</f>
        <v>532.34798980000005</v>
      </c>
      <c r="S5" s="97">
        <f>'[1]GHG emissions totals'!G32/10^6</f>
        <v>0</v>
      </c>
      <c r="T5" s="97">
        <f>'[1]GHG emissions totals'!H32/10^6</f>
        <v>0</v>
      </c>
      <c r="U5" s="97">
        <f>'[1]GHG emissions totals'!I32/10^6</f>
        <v>0</v>
      </c>
      <c r="V5" s="97">
        <f>'[1]GHG emissions totals'!J32/10^6</f>
        <v>0</v>
      </c>
      <c r="W5" s="97">
        <f>'[1]GHG emissions totals'!K32/10^6</f>
        <v>0</v>
      </c>
    </row>
    <row r="6" spans="1:23" x14ac:dyDescent="0.2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2"/>
      <c r="N6" s="93"/>
      <c r="O6" s="93"/>
      <c r="P6" s="93"/>
      <c r="Q6" s="93"/>
      <c r="R6" s="93"/>
      <c r="S6" s="93"/>
      <c r="T6" s="93"/>
      <c r="U6" s="93"/>
      <c r="V6" s="93"/>
      <c r="W6" s="93"/>
    </row>
    <row r="7" spans="1:23" x14ac:dyDescent="0.25">
      <c r="A7" s="98" t="s">
        <v>79</v>
      </c>
      <c r="B7" s="99">
        <f t="shared" ref="B7:K7" si="0">B4*(1-0.17)</f>
        <v>931.54474767062698</v>
      </c>
      <c r="C7" s="99">
        <f t="shared" si="0"/>
        <v>931.54474767062698</v>
      </c>
      <c r="D7" s="99">
        <f t="shared" si="0"/>
        <v>931.54474767062698</v>
      </c>
      <c r="E7" s="99">
        <f t="shared" si="0"/>
        <v>931.54474767062698</v>
      </c>
      <c r="F7" s="99">
        <f t="shared" si="0"/>
        <v>931.54474767062698</v>
      </c>
      <c r="G7" s="99">
        <f t="shared" si="0"/>
        <v>931.54474767062698</v>
      </c>
      <c r="H7" s="99">
        <f t="shared" si="0"/>
        <v>931.54474767062698</v>
      </c>
      <c r="I7" s="99">
        <f t="shared" si="0"/>
        <v>931.54474767062698</v>
      </c>
      <c r="J7" s="99">
        <f t="shared" si="0"/>
        <v>931.54474767062698</v>
      </c>
      <c r="K7" s="99">
        <f t="shared" si="0"/>
        <v>920.61897481099595</v>
      </c>
      <c r="L7" s="99"/>
      <c r="M7" s="98" t="s">
        <v>80</v>
      </c>
      <c r="N7" s="99">
        <f t="shared" ref="N7:W7" si="1">N4*(1-0.26)</f>
        <v>793.99146238570972</v>
      </c>
      <c r="O7" s="99">
        <f t="shared" si="1"/>
        <v>793.99146238570972</v>
      </c>
      <c r="P7" s="99">
        <f t="shared" si="1"/>
        <v>793.99146238570972</v>
      </c>
      <c r="Q7" s="99">
        <f t="shared" si="1"/>
        <v>793.99146238570972</v>
      </c>
      <c r="R7" s="99">
        <f t="shared" si="1"/>
        <v>793.99146238570972</v>
      </c>
      <c r="S7" s="99">
        <f t="shared" si="1"/>
        <v>793.99146238570972</v>
      </c>
      <c r="T7" s="99">
        <f t="shared" si="1"/>
        <v>793.99146238570972</v>
      </c>
      <c r="U7" s="99">
        <f t="shared" si="1"/>
        <v>793.99146238570972</v>
      </c>
      <c r="V7" s="99">
        <f t="shared" si="1"/>
        <v>793.99146238570972</v>
      </c>
      <c r="W7" s="99">
        <f t="shared" si="1"/>
        <v>793.99146238570972</v>
      </c>
    </row>
    <row r="8" spans="1:23" x14ac:dyDescent="0.25">
      <c r="A8" s="100" t="s">
        <v>81</v>
      </c>
      <c r="B8" s="99">
        <f>B4-B7</f>
        <v>190.7983218120562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8" t="s">
        <v>82</v>
      </c>
      <c r="N8" s="99">
        <f t="shared" ref="N8:W8" si="2">N4*(1-0.28)</f>
        <v>772.53223367258238</v>
      </c>
      <c r="O8" s="99">
        <f t="shared" si="2"/>
        <v>772.53223367258238</v>
      </c>
      <c r="P8" s="99">
        <f t="shared" si="2"/>
        <v>772.53223367258238</v>
      </c>
      <c r="Q8" s="99">
        <f t="shared" si="2"/>
        <v>772.53223367258238</v>
      </c>
      <c r="R8" s="99">
        <f t="shared" si="2"/>
        <v>772.53223367258238</v>
      </c>
      <c r="S8" s="99">
        <f t="shared" si="2"/>
        <v>772.53223367258238</v>
      </c>
      <c r="T8" s="99">
        <f t="shared" si="2"/>
        <v>772.53223367258238</v>
      </c>
      <c r="U8" s="99">
        <f t="shared" si="2"/>
        <v>772.53223367258238</v>
      </c>
      <c r="V8" s="99">
        <f t="shared" si="2"/>
        <v>772.53223367258238</v>
      </c>
      <c r="W8" s="99">
        <f t="shared" si="2"/>
        <v>772.53223367258238</v>
      </c>
    </row>
    <row r="9" spans="1:23" x14ac:dyDescent="0.25">
      <c r="A9" s="100" t="s">
        <v>83</v>
      </c>
      <c r="B9" s="99">
        <f>B5-B7</f>
        <v>-521.72486538858698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100" t="s">
        <v>81</v>
      </c>
      <c r="N9" s="99">
        <f>N4-N7</f>
        <v>278.9699732706548</v>
      </c>
      <c r="O9" s="99"/>
      <c r="P9" s="99"/>
      <c r="Q9" s="99"/>
      <c r="R9" s="99"/>
      <c r="S9" s="99"/>
      <c r="T9" s="99"/>
      <c r="U9" s="99"/>
      <c r="V9" s="99"/>
      <c r="W9" s="99"/>
    </row>
    <row r="10" spans="1:23" x14ac:dyDescent="0.25">
      <c r="A10" s="93"/>
      <c r="B10" s="99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100" t="s">
        <v>83</v>
      </c>
      <c r="N10" s="99">
        <f>N5-N7</f>
        <v>-261.64347258570967</v>
      </c>
      <c r="O10" s="92"/>
      <c r="P10" s="92"/>
      <c r="Q10" s="92"/>
      <c r="R10" s="92"/>
      <c r="S10" s="92"/>
      <c r="T10" s="92"/>
      <c r="U10" s="92"/>
      <c r="V10" s="92"/>
      <c r="W10" s="92"/>
    </row>
    <row r="11" spans="1:23" x14ac:dyDescent="0.25">
      <c r="A11" s="101" t="s">
        <v>84</v>
      </c>
      <c r="B11" s="102">
        <f t="shared" ref="B11:K11" si="3">B5-B4</f>
        <v>-712.52318720064318</v>
      </c>
      <c r="C11" s="102">
        <f t="shared" si="3"/>
        <v>-714.08728035086324</v>
      </c>
      <c r="D11" s="102">
        <f t="shared" si="3"/>
        <v>-714.03681881832313</v>
      </c>
      <c r="E11" s="102">
        <f t="shared" si="3"/>
        <v>-714.86498425444324</v>
      </c>
      <c r="F11" s="102">
        <f t="shared" si="3"/>
        <v>-718.38071401808315</v>
      </c>
      <c r="G11" s="102">
        <f t="shared" si="3"/>
        <v>-1122.3430694826832</v>
      </c>
      <c r="H11" s="102">
        <f t="shared" si="3"/>
        <v>-1122.3430694826832</v>
      </c>
      <c r="I11" s="102">
        <f t="shared" si="3"/>
        <v>-1122.3430694826832</v>
      </c>
      <c r="J11" s="102">
        <f t="shared" si="3"/>
        <v>-1122.3430694826832</v>
      </c>
      <c r="K11" s="102">
        <f t="shared" si="3"/>
        <v>-1109.1794877240916</v>
      </c>
      <c r="L11" s="102"/>
      <c r="M11" s="93"/>
      <c r="N11" s="99"/>
      <c r="O11" s="92"/>
      <c r="P11" s="92"/>
      <c r="Q11" s="92"/>
      <c r="R11" s="92"/>
      <c r="S11" s="92"/>
      <c r="T11" s="92"/>
      <c r="U11" s="92"/>
      <c r="V11" s="92"/>
      <c r="W11" s="92"/>
    </row>
    <row r="12" spans="1:23" x14ac:dyDescent="0.25">
      <c r="A12" s="101" t="s">
        <v>85</v>
      </c>
      <c r="B12" s="103">
        <f t="shared" ref="B12:K12" si="4">B11/B4</f>
        <v>-0.6348532873545194</v>
      </c>
      <c r="C12" s="103">
        <f t="shared" si="4"/>
        <v>-0.63624688365564053</v>
      </c>
      <c r="D12" s="103">
        <f t="shared" si="4"/>
        <v>-0.63620192277521803</v>
      </c>
      <c r="E12" s="103">
        <f t="shared" si="4"/>
        <v>-0.63693981251556431</v>
      </c>
      <c r="F12" s="103">
        <f t="shared" si="4"/>
        <v>-0.64007230369338253</v>
      </c>
      <c r="G12" s="103">
        <f t="shared" si="4"/>
        <v>-1</v>
      </c>
      <c r="H12" s="103">
        <f t="shared" si="4"/>
        <v>-1</v>
      </c>
      <c r="I12" s="103">
        <f t="shared" si="4"/>
        <v>-1</v>
      </c>
      <c r="J12" s="103">
        <f t="shared" si="4"/>
        <v>-1</v>
      </c>
      <c r="K12" s="103">
        <f t="shared" si="4"/>
        <v>-1</v>
      </c>
      <c r="L12" s="103"/>
      <c r="M12" s="101" t="s">
        <v>84</v>
      </c>
      <c r="N12" s="102">
        <f t="shared" ref="N12:W12" si="5">N5-N4</f>
        <v>-540.61344585636448</v>
      </c>
      <c r="O12" s="102">
        <f t="shared" si="5"/>
        <v>-540.61344585636448</v>
      </c>
      <c r="P12" s="102">
        <f t="shared" si="5"/>
        <v>-540.61344585636448</v>
      </c>
      <c r="Q12" s="102">
        <f t="shared" si="5"/>
        <v>-540.61344585636448</v>
      </c>
      <c r="R12" s="102">
        <f t="shared" si="5"/>
        <v>-540.61344585636448</v>
      </c>
      <c r="S12" s="102">
        <f t="shared" si="5"/>
        <v>-1072.9614356563645</v>
      </c>
      <c r="T12" s="102">
        <f t="shared" si="5"/>
        <v>-1072.9614356563645</v>
      </c>
      <c r="U12" s="102">
        <f t="shared" si="5"/>
        <v>-1072.9614356563645</v>
      </c>
      <c r="V12" s="102">
        <f t="shared" si="5"/>
        <v>-1072.9614356563645</v>
      </c>
      <c r="W12" s="102">
        <f t="shared" si="5"/>
        <v>-1072.9614356563645</v>
      </c>
    </row>
    <row r="13" spans="1:23" x14ac:dyDescent="0.25">
      <c r="A13" s="93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101" t="s">
        <v>85</v>
      </c>
      <c r="N13" s="103">
        <f t="shared" ref="N13:W13" si="6">N12/N4</f>
        <v>-0.50385170229874487</v>
      </c>
      <c r="O13" s="103">
        <f t="shared" si="6"/>
        <v>-0.50385170229874487</v>
      </c>
      <c r="P13" s="103">
        <f t="shared" si="6"/>
        <v>-0.50385170229874487</v>
      </c>
      <c r="Q13" s="103">
        <f t="shared" si="6"/>
        <v>-0.50385170229874487</v>
      </c>
      <c r="R13" s="103">
        <f t="shared" si="6"/>
        <v>-0.50385170229874487</v>
      </c>
      <c r="S13" s="103">
        <f t="shared" si="6"/>
        <v>-1</v>
      </c>
      <c r="T13" s="103">
        <f t="shared" si="6"/>
        <v>-1</v>
      </c>
      <c r="U13" s="103">
        <f t="shared" si="6"/>
        <v>-1</v>
      </c>
      <c r="V13" s="103">
        <f t="shared" si="6"/>
        <v>-1</v>
      </c>
      <c r="W13" s="103">
        <f t="shared" si="6"/>
        <v>-1</v>
      </c>
    </row>
    <row r="14" spans="1:23" x14ac:dyDescent="0.25">
      <c r="A14" s="93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/>
      <c r="O14" s="93"/>
      <c r="P14" s="93"/>
      <c r="Q14" s="93"/>
      <c r="R14" s="93"/>
      <c r="S14" s="93"/>
    </row>
    <row r="15" spans="1:23" x14ac:dyDescent="0.25">
      <c r="A15" s="93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O15" s="93"/>
      <c r="P15" s="93"/>
      <c r="Q15" s="93"/>
      <c r="R15" s="93"/>
      <c r="S15" s="93"/>
    </row>
    <row r="16" spans="1:23" x14ac:dyDescent="0.25">
      <c r="A16" s="93"/>
      <c r="B16" s="104" t="s">
        <v>86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3"/>
      <c r="O16" s="93"/>
      <c r="P16" s="93"/>
      <c r="Q16" s="93"/>
      <c r="R16" s="93"/>
      <c r="S16" s="93"/>
    </row>
    <row r="17" spans="1:19" x14ac:dyDescent="0.25">
      <c r="A17" s="93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/>
      <c r="O17" s="93"/>
      <c r="P17" s="93"/>
      <c r="Q17" s="93"/>
      <c r="R17" s="93"/>
      <c r="S17" s="93"/>
    </row>
    <row r="18" spans="1:19" x14ac:dyDescent="0.25">
      <c r="A18" s="93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  <c r="O18" s="93"/>
      <c r="P18" s="93"/>
      <c r="Q18" s="93"/>
      <c r="R18" s="93"/>
      <c r="S18" s="93"/>
    </row>
    <row r="19" spans="1:19" x14ac:dyDescent="0.25">
      <c r="A19" s="93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  <c r="O19" s="93"/>
      <c r="P19" s="93"/>
      <c r="Q19" s="93"/>
      <c r="R19" s="93"/>
      <c r="S19" s="93"/>
    </row>
    <row r="20" spans="1:19" x14ac:dyDescent="0.25">
      <c r="A20" s="93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93"/>
      <c r="P20" s="93"/>
      <c r="Q20" s="93"/>
      <c r="R20" s="93"/>
      <c r="S20" s="93"/>
    </row>
    <row r="21" spans="1:19" x14ac:dyDescent="0.25">
      <c r="A21" s="93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93"/>
      <c r="P21" s="93"/>
      <c r="Q21" s="93"/>
      <c r="R21" s="93"/>
      <c r="S21" s="9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763135"/>
  </sheetPr>
  <dimension ref="A1:Y108"/>
  <sheetViews>
    <sheetView workbookViewId="0"/>
  </sheetViews>
  <sheetFormatPr defaultRowHeight="15" x14ac:dyDescent="0.25"/>
  <cols>
    <col min="3" max="3" width="8.5703125" customWidth="1"/>
  </cols>
  <sheetData>
    <row r="1" spans="1:25" x14ac:dyDescent="0.25">
      <c r="A1" s="100" t="s">
        <v>87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25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4" spans="1:25" x14ac:dyDescent="0.25">
      <c r="A4" s="93"/>
      <c r="B4" s="93" t="s">
        <v>88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x14ac:dyDescent="0.25">
      <c r="A5" s="93" t="s">
        <v>89</v>
      </c>
      <c r="B5" s="168" t="s">
        <v>90</v>
      </c>
      <c r="C5" s="168" t="s">
        <v>46</v>
      </c>
      <c r="D5" s="168" t="s">
        <v>74</v>
      </c>
      <c r="E5" s="168" t="s">
        <v>91</v>
      </c>
      <c r="F5" s="168" t="s">
        <v>76</v>
      </c>
      <c r="G5" s="168" t="s">
        <v>50</v>
      </c>
      <c r="H5" s="168" t="s">
        <v>51</v>
      </c>
      <c r="I5" s="168" t="s">
        <v>52</v>
      </c>
      <c r="J5" s="168" t="s">
        <v>53</v>
      </c>
      <c r="K5" s="168" t="s">
        <v>77</v>
      </c>
      <c r="L5" s="93" t="s">
        <v>79</v>
      </c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</row>
    <row r="6" spans="1:25" x14ac:dyDescent="0.25">
      <c r="A6" s="93">
        <v>2000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5" x14ac:dyDescent="0.25">
      <c r="A7" s="93">
        <v>2001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x14ac:dyDescent="0.25">
      <c r="A8" s="93">
        <v>2002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1:25" x14ac:dyDescent="0.25">
      <c r="A9" s="93">
        <v>2003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</row>
    <row r="10" spans="1:25" x14ac:dyDescent="0.25">
      <c r="A10" s="93">
        <v>2004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5" x14ac:dyDescent="0.25">
      <c r="A11" s="93">
        <v>2005</v>
      </c>
      <c r="B11" s="93">
        <f>'17 Percent Below'!B4</f>
        <v>1122.3430694826832</v>
      </c>
      <c r="C11" s="93">
        <f>'17 Percent Below'!C4</f>
        <v>1122.3430694826832</v>
      </c>
      <c r="D11" s="93">
        <f>'17 Percent Below'!D4</f>
        <v>1122.3430694826832</v>
      </c>
      <c r="E11" s="93">
        <f>'17 Percent Below'!E4</f>
        <v>1122.3430694826832</v>
      </c>
      <c r="F11" s="93">
        <f>'17 Percent Below'!F4</f>
        <v>1122.3430694826832</v>
      </c>
      <c r="G11" s="93">
        <f>'17 Percent Below'!L4</f>
        <v>0</v>
      </c>
      <c r="H11" s="93">
        <f>'17 Percent Below'!M4</f>
        <v>2005</v>
      </c>
      <c r="I11" s="93">
        <f>'17 Percent Below'!N4</f>
        <v>1072.9614356563645</v>
      </c>
      <c r="J11" s="93">
        <f>'17 Percent Below'!O4</f>
        <v>1072.9614356563645</v>
      </c>
      <c r="K11" s="93">
        <f>'17 Percent Below'!P4</f>
        <v>1072.9614356563645</v>
      </c>
      <c r="L11" s="93">
        <f>$B$11*(1-0.17)</f>
        <v>931.54474767062698</v>
      </c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5" x14ac:dyDescent="0.25">
      <c r="A12" s="93">
        <v>2006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6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5" x14ac:dyDescent="0.25">
      <c r="A13" s="93">
        <v>2007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6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</row>
    <row r="14" spans="1:25" x14ac:dyDescent="0.25">
      <c r="A14" s="93">
        <v>2008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6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</row>
    <row r="15" spans="1:25" x14ac:dyDescent="0.25">
      <c r="A15" s="93">
        <v>2009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6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</row>
    <row r="16" spans="1:25" x14ac:dyDescent="0.2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</row>
    <row r="17" spans="1:25" x14ac:dyDescent="0.25">
      <c r="A17" s="93"/>
      <c r="B17" s="168" t="s">
        <v>45</v>
      </c>
      <c r="C17" s="168" t="s">
        <v>46</v>
      </c>
      <c r="D17" s="168" t="s">
        <v>47</v>
      </c>
      <c r="E17" s="168" t="s">
        <v>48</v>
      </c>
      <c r="F17" s="168" t="s">
        <v>76</v>
      </c>
      <c r="G17" s="168" t="s">
        <v>50</v>
      </c>
      <c r="H17" s="168" t="s">
        <v>51</v>
      </c>
      <c r="I17" s="168" t="s">
        <v>52</v>
      </c>
      <c r="J17" s="168" t="s">
        <v>53</v>
      </c>
      <c r="K17" s="168" t="s">
        <v>77</v>
      </c>
      <c r="L17" s="107" t="s">
        <v>79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 t="s">
        <v>92</v>
      </c>
      <c r="Y17" s="93"/>
    </row>
    <row r="18" spans="1:25" x14ac:dyDescent="0.25">
      <c r="A18" s="93">
        <v>2010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7"/>
      <c r="M18" s="106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</row>
    <row r="19" spans="1:25" x14ac:dyDescent="0.25">
      <c r="A19" s="93">
        <v>2011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7"/>
      <c r="M19" s="106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</row>
    <row r="20" spans="1:25" x14ac:dyDescent="0.25">
      <c r="A20" s="93">
        <v>2012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7"/>
      <c r="M20" s="106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</row>
    <row r="21" spans="1:25" x14ac:dyDescent="0.25">
      <c r="A21" s="93">
        <v>2013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7"/>
      <c r="M21" s="106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107" t="s">
        <v>80</v>
      </c>
      <c r="Y21" s="107" t="s">
        <v>93</v>
      </c>
    </row>
    <row r="22" spans="1:25" x14ac:dyDescent="0.25">
      <c r="A22" s="93">
        <v>2014</v>
      </c>
      <c r="B22" s="93">
        <f>'[1]GHG emissions totals'!B21/10^6</f>
        <v>828.52166420727542</v>
      </c>
      <c r="C22" s="93">
        <f>'[1]GHG emissions totals'!C21/10^6</f>
        <v>828.52166420727542</v>
      </c>
      <c r="D22" s="93">
        <f>'[1]GHG emissions totals'!D21/10^6</f>
        <v>828.52166420727542</v>
      </c>
      <c r="E22" s="93">
        <f>'[1]GHG emissions totals'!E21/10^6</f>
        <v>828.52166420727542</v>
      </c>
      <c r="F22" s="93">
        <f>'[1]GHG emissions totals'!F21/10^6</f>
        <v>828.52166420727542</v>
      </c>
      <c r="G22" s="93">
        <f>'[1]GHG emissions totals'!G21/10^6</f>
        <v>828.52166420727542</v>
      </c>
      <c r="H22" s="93">
        <f>'[1]GHG emissions totals'!H21/10^6</f>
        <v>828.52166420727542</v>
      </c>
      <c r="I22" s="93">
        <f>'[1]GHG emissions totals'!I21/10^6</f>
        <v>828.52166420727542</v>
      </c>
      <c r="J22" s="93">
        <f>'[1]GHG emissions totals'!J21/10^6</f>
        <v>828.52166420727542</v>
      </c>
      <c r="K22" s="93">
        <f>'[1]GHG emissions totals'!K21/10^6</f>
        <v>828.52166420727542</v>
      </c>
      <c r="L22" s="107"/>
      <c r="M22" s="106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107"/>
      <c r="Y22" s="107"/>
    </row>
    <row r="23" spans="1:25" x14ac:dyDescent="0.25">
      <c r="A23" s="93">
        <v>2015</v>
      </c>
      <c r="B23" s="93">
        <f>'[1]GHG emissions totals'!B22/10^6</f>
        <v>801.36168960182192</v>
      </c>
      <c r="C23" s="93">
        <f>'[1]GHG emissions totals'!C22/10^6</f>
        <v>801.36168960182192</v>
      </c>
      <c r="D23" s="93">
        <f>'[1]GHG emissions totals'!D22/10^6</f>
        <v>801.36168960182192</v>
      </c>
      <c r="E23" s="93">
        <f>'[1]GHG emissions totals'!E22/10^6</f>
        <v>801.36168960182192</v>
      </c>
      <c r="F23" s="93">
        <f>'[1]GHG emissions totals'!F22/10^6</f>
        <v>801.36168960182192</v>
      </c>
      <c r="G23" s="93">
        <f>'[1]GHG emissions totals'!G22/10^6</f>
        <v>801.36168960182192</v>
      </c>
      <c r="H23" s="93">
        <f>'[1]GHG emissions totals'!H22/10^6</f>
        <v>801.36168960182192</v>
      </c>
      <c r="I23" s="93">
        <f>'[1]GHG emissions totals'!I22/10^6</f>
        <v>801.36168960182192</v>
      </c>
      <c r="J23" s="93">
        <f>'[1]GHG emissions totals'!J22/10^6</f>
        <v>801.36168960182192</v>
      </c>
      <c r="K23" s="93">
        <f>'[1]GHG emissions totals'!K22/10^6</f>
        <v>801.36168960182192</v>
      </c>
      <c r="L23" s="107"/>
      <c r="M23" s="106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107"/>
      <c r="Y23" s="107"/>
    </row>
    <row r="24" spans="1:25" x14ac:dyDescent="0.25">
      <c r="A24" s="93">
        <v>2016</v>
      </c>
      <c r="B24" s="93">
        <f>'[1]GHG emissions totals'!B23/10^6</f>
        <v>774.20171499636081</v>
      </c>
      <c r="C24" s="93">
        <f>'[1]GHG emissions totals'!C23/10^6</f>
        <v>774.20171499636081</v>
      </c>
      <c r="D24" s="93">
        <f>'[1]GHG emissions totals'!D23/10^6</f>
        <v>774.20171499636081</v>
      </c>
      <c r="E24" s="93">
        <f>'[1]GHG emissions totals'!E23/10^6</f>
        <v>774.20171499636081</v>
      </c>
      <c r="F24" s="93">
        <f>'[1]GHG emissions totals'!F23/10^6</f>
        <v>774.20171499636081</v>
      </c>
      <c r="G24" s="93">
        <f>'[1]GHG emissions totals'!G23/10^6</f>
        <v>774.20171499636081</v>
      </c>
      <c r="H24" s="93">
        <f>'[1]GHG emissions totals'!H23/10^6</f>
        <v>774.20171499636081</v>
      </c>
      <c r="I24" s="93">
        <f>'[1]GHG emissions totals'!I23/10^6</f>
        <v>774.20171499636081</v>
      </c>
      <c r="J24" s="93">
        <f>'[1]GHG emissions totals'!J23/10^6</f>
        <v>774.20171499636081</v>
      </c>
      <c r="K24" s="93">
        <f>'[1]GHG emissions totals'!K23/10^6</f>
        <v>774.20171499636081</v>
      </c>
      <c r="L24" s="107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107"/>
      <c r="Y24" s="107"/>
    </row>
    <row r="25" spans="1:25" x14ac:dyDescent="0.25">
      <c r="A25" s="93">
        <v>2017</v>
      </c>
      <c r="B25" s="93">
        <f>'[1]GHG emissions totals'!B24/10^6</f>
        <v>747.04174039090731</v>
      </c>
      <c r="C25" s="93">
        <f>'[1]GHG emissions totals'!C24/10^6</f>
        <v>747.04174039090731</v>
      </c>
      <c r="D25" s="93">
        <f>'[1]GHG emissions totals'!D24/10^6</f>
        <v>747.04174039090731</v>
      </c>
      <c r="E25" s="93">
        <f>'[1]GHG emissions totals'!E24/10^6</f>
        <v>747.04174039090731</v>
      </c>
      <c r="F25" s="93">
        <f>'[1]GHG emissions totals'!F24/10^6</f>
        <v>747.04174039090731</v>
      </c>
      <c r="G25" s="93">
        <f>'[1]GHG emissions totals'!G24/10^6</f>
        <v>747.04174039090731</v>
      </c>
      <c r="H25" s="93">
        <f>'[1]GHG emissions totals'!H24/10^6</f>
        <v>747.04174039090731</v>
      </c>
      <c r="I25" s="93">
        <f>'[1]GHG emissions totals'!I24/10^6</f>
        <v>747.04174039090731</v>
      </c>
      <c r="J25" s="93">
        <f>'[1]GHG emissions totals'!J24/10^6</f>
        <v>747.04174039090731</v>
      </c>
      <c r="K25" s="93">
        <f>'[1]GHG emissions totals'!K24/10^6</f>
        <v>747.04174039090731</v>
      </c>
      <c r="L25" s="107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107"/>
      <c r="Y25" s="107"/>
    </row>
    <row r="26" spans="1:25" x14ac:dyDescent="0.25">
      <c r="A26" s="93">
        <v>2018</v>
      </c>
      <c r="B26" s="93">
        <f>'[1]GHG emissions totals'!B25/10^6</f>
        <v>719.88176578545381</v>
      </c>
      <c r="C26" s="93">
        <f>'[1]GHG emissions totals'!C25/10^6</f>
        <v>719.88176578545381</v>
      </c>
      <c r="D26" s="93">
        <f>'[1]GHG emissions totals'!D25/10^6</f>
        <v>719.88176578545381</v>
      </c>
      <c r="E26" s="93">
        <f>'[1]GHG emissions totals'!E25/10^6</f>
        <v>719.88176578545381</v>
      </c>
      <c r="F26" s="93">
        <f>'[1]GHG emissions totals'!F25/10^6</f>
        <v>719.88176578545381</v>
      </c>
      <c r="G26" s="93">
        <f>'[1]GHG emissions totals'!G25/10^6</f>
        <v>719.88176578545381</v>
      </c>
      <c r="H26" s="93">
        <f>'[1]GHG emissions totals'!H25/10^6</f>
        <v>719.88176578545381</v>
      </c>
      <c r="I26" s="93">
        <f>'[1]GHG emissions totals'!I25/10^6</f>
        <v>719.88176578545381</v>
      </c>
      <c r="J26" s="93">
        <f>'[1]GHG emissions totals'!J25/10^6</f>
        <v>719.88176578545381</v>
      </c>
      <c r="K26" s="93">
        <f>'[1]GHG emissions totals'!K25/10^6</f>
        <v>719.88176578545381</v>
      </c>
      <c r="L26" s="107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107"/>
      <c r="Y26" s="107"/>
    </row>
    <row r="27" spans="1:25" x14ac:dyDescent="0.25">
      <c r="A27" s="93">
        <v>2019</v>
      </c>
      <c r="B27" s="93">
        <f>'[1]GHG emissions totals'!B26/10^6</f>
        <v>692.72179118000031</v>
      </c>
      <c r="C27" s="93">
        <f>'[1]GHG emissions totals'!C26/10^6</f>
        <v>692.72179118000031</v>
      </c>
      <c r="D27" s="93">
        <f>'[1]GHG emissions totals'!D26/10^6</f>
        <v>692.72179118000031</v>
      </c>
      <c r="E27" s="93">
        <f>'[1]GHG emissions totals'!E26/10^6</f>
        <v>692.72179118000031</v>
      </c>
      <c r="F27" s="93">
        <f>'[1]GHG emissions totals'!F26/10^6</f>
        <v>692.72179118000031</v>
      </c>
      <c r="G27" s="93">
        <f>'[1]GHG emissions totals'!G26/10^6</f>
        <v>692.72179118000031</v>
      </c>
      <c r="H27" s="93">
        <f>'[1]GHG emissions totals'!H26/10^6</f>
        <v>692.72179118000031</v>
      </c>
      <c r="I27" s="93">
        <f>'[1]GHG emissions totals'!I26/10^6</f>
        <v>692.72179118000031</v>
      </c>
      <c r="J27" s="93">
        <f>'[1]GHG emissions totals'!J26/10^6</f>
        <v>692.72179118000031</v>
      </c>
      <c r="K27" s="93">
        <f>'[1]GHG emissions totals'!K26/10^6</f>
        <v>692.72179118000031</v>
      </c>
      <c r="L27" s="107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107"/>
      <c r="Y27" s="107"/>
    </row>
    <row r="28" spans="1:25" x14ac:dyDescent="0.25">
      <c r="A28" s="93">
        <v>2020</v>
      </c>
      <c r="B28" s="93">
        <f>'[1]GHG emissions totals'!B27/10^6</f>
        <v>665.56181657454681</v>
      </c>
      <c r="C28" s="93">
        <f>'[1]GHG emissions totals'!C27/10^6</f>
        <v>665.56181657454681</v>
      </c>
      <c r="D28" s="93">
        <f>'[1]GHG emissions totals'!D27/10^6</f>
        <v>665.56181657454681</v>
      </c>
      <c r="E28" s="93">
        <f>'[1]GHG emissions totals'!E27/10^6</f>
        <v>665.56181657454681</v>
      </c>
      <c r="F28" s="93">
        <f>'[1]GHG emissions totals'!F27/10^6</f>
        <v>665.56181657454681</v>
      </c>
      <c r="G28" s="93">
        <f>'[1]GHG emissions totals'!G27/10^6</f>
        <v>665.56181657454681</v>
      </c>
      <c r="H28" s="93">
        <f>'[1]GHG emissions totals'!H27/10^6</f>
        <v>665.56181657454681</v>
      </c>
      <c r="I28" s="93">
        <f>'[1]GHG emissions totals'!I27/10^6</f>
        <v>665.56181657454681</v>
      </c>
      <c r="J28" s="93">
        <f>'[1]GHG emissions totals'!J27/10^6</f>
        <v>665.56181657454681</v>
      </c>
      <c r="K28" s="93">
        <f>'[1]GHG emissions totals'!K27/10^6</f>
        <v>665.56181657454681</v>
      </c>
      <c r="L28" s="107">
        <f t="shared" ref="L28:L58" si="0">$B$11*(1-0.17)</f>
        <v>931.54474767062698</v>
      </c>
      <c r="M28" s="93"/>
      <c r="N28" s="93"/>
      <c r="O28" s="93"/>
      <c r="P28" s="93"/>
      <c r="Q28" s="93"/>
      <c r="R28" s="93"/>
      <c r="S28" s="93"/>
      <c r="T28" s="93"/>
      <c r="U28" s="93"/>
      <c r="V28" s="108"/>
      <c r="W28" s="108"/>
      <c r="X28" s="107"/>
      <c r="Y28" s="107"/>
    </row>
    <row r="29" spans="1:25" x14ac:dyDescent="0.25">
      <c r="A29" s="93">
        <v>2021</v>
      </c>
      <c r="B29" s="93">
        <f>'[1]GHG emissions totals'!B28/10^6</f>
        <v>638.40184196909331</v>
      </c>
      <c r="C29" s="93">
        <f>'[1]GHG emissions totals'!C28/10^6</f>
        <v>638.40184196909331</v>
      </c>
      <c r="D29" s="93">
        <f>'[1]GHG emissions totals'!D28/10^6</f>
        <v>638.40184196909331</v>
      </c>
      <c r="E29" s="93">
        <f>'[1]GHG emissions totals'!E28/10^6</f>
        <v>638.40184196909331</v>
      </c>
      <c r="F29" s="93">
        <f>'[1]GHG emissions totals'!F28/10^6</f>
        <v>638.40184196909331</v>
      </c>
      <c r="G29" s="93">
        <f>'[1]GHG emissions totals'!G28/10^6</f>
        <v>638.40184196909331</v>
      </c>
      <c r="H29" s="93">
        <f>'[1]GHG emissions totals'!H28/10^6</f>
        <v>638.40184196909331</v>
      </c>
      <c r="I29" s="93">
        <f>'[1]GHG emissions totals'!I28/10^6</f>
        <v>638.40184196909331</v>
      </c>
      <c r="J29" s="93">
        <f>'[1]GHG emissions totals'!J28/10^6</f>
        <v>638.40184196909331</v>
      </c>
      <c r="K29" s="93">
        <f>'[1]GHG emissions totals'!K28/10^6</f>
        <v>638.40184196909331</v>
      </c>
      <c r="L29" s="107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107"/>
      <c r="Y29" s="107"/>
    </row>
    <row r="30" spans="1:25" x14ac:dyDescent="0.25">
      <c r="A30" s="93">
        <v>2022</v>
      </c>
      <c r="B30" s="93">
        <f>'[1]GHG emissions totals'!B29/10^6</f>
        <v>602.48597710000001</v>
      </c>
      <c r="C30" s="93">
        <f>'[1]GHG emissions totals'!C29/10^6</f>
        <v>602.48597710000001</v>
      </c>
      <c r="D30" s="93">
        <f>'[1]GHG emissions totals'!D29/10^6</f>
        <v>602.48597710000001</v>
      </c>
      <c r="E30" s="93">
        <f>'[1]GHG emissions totals'!E29/10^6</f>
        <v>602.48597710000001</v>
      </c>
      <c r="F30" s="93">
        <f>'[1]GHG emissions totals'!F29/10^6</f>
        <v>602.48597710000001</v>
      </c>
      <c r="G30" s="93">
        <f>'[1]GHG emissions totals'!G29/10^6</f>
        <v>0</v>
      </c>
      <c r="H30" s="93">
        <f>'[1]GHG emissions totals'!H29/10^6</f>
        <v>0</v>
      </c>
      <c r="I30" s="93">
        <f>'[1]GHG emissions totals'!I29/10^6</f>
        <v>0</v>
      </c>
      <c r="J30" s="93">
        <f>'[1]GHG emissions totals'!J29/10^6</f>
        <v>0</v>
      </c>
      <c r="K30" s="93">
        <f>'[1]GHG emissions totals'!K29/10^6</f>
        <v>0</v>
      </c>
      <c r="L30" s="107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107"/>
      <c r="Y30" s="107"/>
    </row>
    <row r="31" spans="1:25" x14ac:dyDescent="0.25">
      <c r="A31" s="93">
        <v>2023</v>
      </c>
      <c r="B31" s="93">
        <f>'[1]GHG emissions totals'!B30/10^6</f>
        <v>588.74140720000003</v>
      </c>
      <c r="C31" s="93">
        <f>'[1]GHG emissions totals'!C30/10^6</f>
        <v>588.74140720000003</v>
      </c>
      <c r="D31" s="93">
        <f>'[1]GHG emissions totals'!D30/10^6</f>
        <v>588.74140720000003</v>
      </c>
      <c r="E31" s="93">
        <f>'[1]GHG emissions totals'!E30/10^6</f>
        <v>588.74140720000003</v>
      </c>
      <c r="F31" s="93">
        <f>'[1]GHG emissions totals'!F30/10^6</f>
        <v>588.74140720000003</v>
      </c>
      <c r="G31" s="93">
        <f>'[1]GHG emissions totals'!G30/10^6</f>
        <v>0</v>
      </c>
      <c r="H31" s="93">
        <f>'[1]GHG emissions totals'!H30/10^6</f>
        <v>0</v>
      </c>
      <c r="I31" s="93">
        <f>'[1]GHG emissions totals'!I30/10^6</f>
        <v>0</v>
      </c>
      <c r="J31" s="93">
        <f>'[1]GHG emissions totals'!J30/10^6</f>
        <v>0</v>
      </c>
      <c r="K31" s="93">
        <f>'[1]GHG emissions totals'!K30/10^6</f>
        <v>0</v>
      </c>
      <c r="L31" s="107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107"/>
      <c r="Y31" s="107"/>
    </row>
    <row r="32" spans="1:25" x14ac:dyDescent="0.25">
      <c r="A32" s="93">
        <v>2024</v>
      </c>
      <c r="B32" s="93">
        <f>'[1]GHG emissions totals'!B31/10^6</f>
        <v>564.2377338</v>
      </c>
      <c r="C32" s="93">
        <f>'[1]GHG emissions totals'!C31/10^6</f>
        <v>564.2377338</v>
      </c>
      <c r="D32" s="93">
        <f>'[1]GHG emissions totals'!D31/10^6</f>
        <v>564.2377338</v>
      </c>
      <c r="E32" s="93">
        <f>'[1]GHG emissions totals'!E31/10^6</f>
        <v>564.2377338</v>
      </c>
      <c r="F32" s="93">
        <f>'[1]GHG emissions totals'!F31/10^6</f>
        <v>564.2377338</v>
      </c>
      <c r="G32" s="93">
        <f>'[1]GHG emissions totals'!G31/10^6</f>
        <v>0</v>
      </c>
      <c r="H32" s="93">
        <f>'[1]GHG emissions totals'!H31/10^6</f>
        <v>0</v>
      </c>
      <c r="I32" s="93">
        <f>'[1]GHG emissions totals'!I31/10^6</f>
        <v>0</v>
      </c>
      <c r="J32" s="93">
        <f>'[1]GHG emissions totals'!J31/10^6</f>
        <v>0</v>
      </c>
      <c r="K32" s="93">
        <f>'[1]GHG emissions totals'!K31/10^6</f>
        <v>0</v>
      </c>
      <c r="L32" s="107"/>
      <c r="M32" s="93" t="s">
        <v>94</v>
      </c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107"/>
      <c r="Y32" s="107"/>
    </row>
    <row r="33" spans="1:25" x14ac:dyDescent="0.25">
      <c r="A33" s="93">
        <v>2025</v>
      </c>
      <c r="B33" s="93">
        <f>'[1]GHG emissions totals'!B32/10^6</f>
        <v>532.34798980000005</v>
      </c>
      <c r="C33" s="93">
        <f>'[1]GHG emissions totals'!C32/10^6</f>
        <v>532.34798980000005</v>
      </c>
      <c r="D33" s="93">
        <f>'[1]GHG emissions totals'!D32/10^6</f>
        <v>532.34798980000005</v>
      </c>
      <c r="E33" s="93">
        <f>'[1]GHG emissions totals'!E32/10^6</f>
        <v>532.34798980000005</v>
      </c>
      <c r="F33" s="93">
        <f>'[1]GHG emissions totals'!F32/10^6</f>
        <v>532.34798980000005</v>
      </c>
      <c r="G33" s="93">
        <f>'[1]GHG emissions totals'!G32/10^6</f>
        <v>0</v>
      </c>
      <c r="H33" s="93">
        <f>'[1]GHG emissions totals'!H32/10^6</f>
        <v>0</v>
      </c>
      <c r="I33" s="93">
        <f>'[1]GHG emissions totals'!I32/10^6</f>
        <v>0</v>
      </c>
      <c r="J33" s="93">
        <f>'[1]GHG emissions totals'!J32/10^6</f>
        <v>0</v>
      </c>
      <c r="K33" s="93">
        <f>'[1]GHG emissions totals'!K32/10^6</f>
        <v>0</v>
      </c>
      <c r="L33" s="107"/>
      <c r="M33" s="108">
        <f>(C33-$B$11)/$B$11</f>
        <v>-0.52568158143893295</v>
      </c>
      <c r="N33" s="108">
        <f t="shared" ref="N33:U33" si="1">(D33-$B$11)/$B$11</f>
        <v>-0.52568158143893295</v>
      </c>
      <c r="O33" s="108">
        <f t="shared" si="1"/>
        <v>-0.52568158143893295</v>
      </c>
      <c r="P33" s="108">
        <f t="shared" si="1"/>
        <v>-0.52568158143893295</v>
      </c>
      <c r="Q33" s="108">
        <f t="shared" si="1"/>
        <v>-1</v>
      </c>
      <c r="R33" s="108">
        <f t="shared" si="1"/>
        <v>-1</v>
      </c>
      <c r="S33" s="108">
        <f t="shared" si="1"/>
        <v>-1</v>
      </c>
      <c r="T33" s="108">
        <f t="shared" si="1"/>
        <v>-1</v>
      </c>
      <c r="U33" s="108">
        <f t="shared" si="1"/>
        <v>-1</v>
      </c>
      <c r="V33" s="93"/>
      <c r="W33" s="93"/>
      <c r="X33" s="107">
        <f>$B$11*(1-0.26)</f>
        <v>830.53387141718554</v>
      </c>
      <c r="Y33" s="107">
        <f>$B$11*(1-0.27)</f>
        <v>819.31044072235875</v>
      </c>
    </row>
    <row r="34" spans="1:25" x14ac:dyDescent="0.25">
      <c r="A34" s="93">
        <v>2026</v>
      </c>
      <c r="B34" s="93">
        <f>'[1]GHG emissions totals'!B33/10^6</f>
        <v>502.61796399999997</v>
      </c>
      <c r="C34" s="93">
        <f>'[1]GHG emissions totals'!C33/10^6</f>
        <v>502.61796399999997</v>
      </c>
      <c r="D34" s="93">
        <f>'[1]GHG emissions totals'!D33/10^6</f>
        <v>502.61796399999997</v>
      </c>
      <c r="E34" s="93">
        <f>'[1]GHG emissions totals'!E33/10^6</f>
        <v>502.61796399999997</v>
      </c>
      <c r="F34" s="93">
        <f>'[1]GHG emissions totals'!F33/10^6</f>
        <v>502.61796399999997</v>
      </c>
      <c r="G34" s="93">
        <f>'[1]GHG emissions totals'!G33/10^6</f>
        <v>0</v>
      </c>
      <c r="H34" s="93">
        <f>'[1]GHG emissions totals'!H33/10^6</f>
        <v>0</v>
      </c>
      <c r="I34" s="93">
        <f>'[1]GHG emissions totals'!I33/10^6</f>
        <v>0</v>
      </c>
      <c r="J34" s="93">
        <f>'[1]GHG emissions totals'!J33/10^6</f>
        <v>0</v>
      </c>
      <c r="K34" s="93">
        <f>'[1]GHG emissions totals'!K33/10^6</f>
        <v>0</v>
      </c>
      <c r="L34" s="93">
        <f t="shared" si="0"/>
        <v>931.54474767062698</v>
      </c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</row>
    <row r="35" spans="1:25" x14ac:dyDescent="0.25">
      <c r="A35" s="93">
        <v>2027</v>
      </c>
      <c r="B35" s="93">
        <f>'[1]GHG emissions totals'!B34/10^6</f>
        <v>474.15811480000002</v>
      </c>
      <c r="C35" s="93">
        <f>'[1]GHG emissions totals'!C34/10^6</f>
        <v>473.83033769999997</v>
      </c>
      <c r="D35" s="93">
        <f>'[1]GHG emissions totals'!D34/10^6</f>
        <v>473.89923660000005</v>
      </c>
      <c r="E35" s="93">
        <f>'[1]GHG emissions totals'!E34/10^6</f>
        <v>473.71282880000001</v>
      </c>
      <c r="F35" s="93">
        <f>'[1]GHG emissions totals'!F34/10^6</f>
        <v>473.50274969999998</v>
      </c>
      <c r="G35" s="93">
        <f>'[1]GHG emissions totals'!G34/10^6</f>
        <v>0</v>
      </c>
      <c r="H35" s="93">
        <f>'[1]GHG emissions totals'!H34/10^6</f>
        <v>0</v>
      </c>
      <c r="I35" s="93">
        <f>'[1]GHG emissions totals'!I34/10^6</f>
        <v>0</v>
      </c>
      <c r="J35" s="93">
        <f>'[1]GHG emissions totals'!J34/10^6</f>
        <v>0</v>
      </c>
      <c r="K35" s="93">
        <f>'[1]GHG emissions totals'!K34/10^6</f>
        <v>0</v>
      </c>
      <c r="L35" s="93">
        <f t="shared" si="0"/>
        <v>931.54474767062698</v>
      </c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1:25" x14ac:dyDescent="0.25">
      <c r="A36" s="93">
        <v>2028</v>
      </c>
      <c r="B36" s="93">
        <f>'[1]GHG emissions totals'!B35/10^6</f>
        <v>445.48217739999996</v>
      </c>
      <c r="C36" s="93">
        <f>'[1]GHG emissions totals'!C35/10^6</f>
        <v>444.80183019999998</v>
      </c>
      <c r="D36" s="93">
        <f>'[1]GHG emissions totals'!D35/10^6</f>
        <v>444.8913407</v>
      </c>
      <c r="E36" s="93">
        <f>'[1]GHG emissions totals'!E35/10^6</f>
        <v>444.45587180000001</v>
      </c>
      <c r="F36" s="93">
        <f>'[1]GHG emissions totals'!F35/10^6</f>
        <v>443.32465410000003</v>
      </c>
      <c r="G36" s="93">
        <f>'[1]GHG emissions totals'!G35/10^6</f>
        <v>0</v>
      </c>
      <c r="H36" s="93">
        <f>'[1]GHG emissions totals'!H35/10^6</f>
        <v>0</v>
      </c>
      <c r="I36" s="93">
        <f>'[1]GHG emissions totals'!I35/10^6</f>
        <v>0</v>
      </c>
      <c r="J36" s="93">
        <f>'[1]GHG emissions totals'!J35/10^6</f>
        <v>0</v>
      </c>
      <c r="K36" s="93">
        <f>'[1]GHG emissions totals'!K35/10^6</f>
        <v>0</v>
      </c>
      <c r="L36" s="93">
        <f t="shared" si="0"/>
        <v>931.54474767062698</v>
      </c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1:25" x14ac:dyDescent="0.25">
      <c r="A37" s="93">
        <v>2029</v>
      </c>
      <c r="B37" s="93">
        <f>'[1]GHG emissions totals'!B36/10^6</f>
        <v>417.91480369999999</v>
      </c>
      <c r="C37" s="93">
        <f>'[1]GHG emissions totals'!C36/10^6</f>
        <v>416.7376615</v>
      </c>
      <c r="D37" s="93">
        <f>'[1]GHG emissions totals'!D36/10^6</f>
        <v>416.8255575</v>
      </c>
      <c r="E37" s="93">
        <f>'[1]GHG emissions totals'!E36/10^6</f>
        <v>416.22488279999999</v>
      </c>
      <c r="F37" s="93">
        <f>'[1]GHG emissions totals'!F36/10^6</f>
        <v>414.04767289999995</v>
      </c>
      <c r="G37" s="93">
        <f>'[1]GHG emissions totals'!G36/10^6</f>
        <v>0</v>
      </c>
      <c r="H37" s="93">
        <f>'[1]GHG emissions totals'!H36/10^6</f>
        <v>0</v>
      </c>
      <c r="I37" s="93">
        <f>'[1]GHG emissions totals'!I36/10^6</f>
        <v>0</v>
      </c>
      <c r="J37" s="93">
        <f>'[1]GHG emissions totals'!J36/10^6</f>
        <v>0</v>
      </c>
      <c r="K37" s="93">
        <f>'[1]GHG emissions totals'!K36/10^6</f>
        <v>0</v>
      </c>
      <c r="L37" s="93">
        <f t="shared" si="0"/>
        <v>931.54474767062698</v>
      </c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spans="1:25" x14ac:dyDescent="0.25">
      <c r="A38" s="93">
        <v>2030</v>
      </c>
      <c r="B38" s="93">
        <f>'[1]GHG emissions totals'!B37/10^6</f>
        <v>391.83915639999998</v>
      </c>
      <c r="C38" s="93">
        <f>'[1]GHG emissions totals'!C37/10^6</f>
        <v>390.33739680000002</v>
      </c>
      <c r="D38" s="93">
        <f>'[1]GHG emissions totals'!D37/10^6</f>
        <v>390.38575480000003</v>
      </c>
      <c r="E38" s="93">
        <f>'[1]GHG emissions totals'!E37/10^6</f>
        <v>389.58917489999999</v>
      </c>
      <c r="F38" s="93">
        <f>'[1]GHG emissions totals'!F37/10^6</f>
        <v>386.21134239999998</v>
      </c>
      <c r="G38" s="93">
        <f>'[1]GHG emissions totals'!G37/10^6</f>
        <v>0</v>
      </c>
      <c r="H38" s="93">
        <f>'[1]GHG emissions totals'!H37/10^6</f>
        <v>0</v>
      </c>
      <c r="I38" s="93">
        <f>'[1]GHG emissions totals'!I37/10^6</f>
        <v>0</v>
      </c>
      <c r="J38" s="93">
        <f>'[1]GHG emissions totals'!J37/10^6</f>
        <v>0</v>
      </c>
      <c r="K38" s="93">
        <f>'[1]GHG emissions totals'!K37/10^6</f>
        <v>0</v>
      </c>
      <c r="L38" s="93">
        <f t="shared" si="0"/>
        <v>931.54474767062698</v>
      </c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</row>
    <row r="39" spans="1:25" x14ac:dyDescent="0.25">
      <c r="A39" s="93">
        <v>2031</v>
      </c>
      <c r="B39" s="93">
        <f>'[1]GHG emissions totals'!B38/10^6</f>
        <v>367.18686880000001</v>
      </c>
      <c r="C39" s="93">
        <f>'[1]GHG emissions totals'!C38/10^6</f>
        <v>365.3746744</v>
      </c>
      <c r="D39" s="93">
        <f>'[1]GHG emissions totals'!D38/10^6</f>
        <v>365.38707599999998</v>
      </c>
      <c r="E39" s="93">
        <f>'[1]GHG emissions totals'!E38/10^6</f>
        <v>364.2284545</v>
      </c>
      <c r="F39" s="93">
        <f>'[1]GHG emissions totals'!F38/10^6</f>
        <v>359.54881769999997</v>
      </c>
      <c r="G39" s="93">
        <f>'[1]GHG emissions totals'!G38/10^6</f>
        <v>0</v>
      </c>
      <c r="H39" s="93">
        <f>'[1]GHG emissions totals'!H38/10^6</f>
        <v>0</v>
      </c>
      <c r="I39" s="93">
        <f>'[1]GHG emissions totals'!I38/10^6</f>
        <v>0</v>
      </c>
      <c r="J39" s="93">
        <f>'[1]GHG emissions totals'!J38/10^6</f>
        <v>0</v>
      </c>
      <c r="K39" s="93">
        <f>'[1]GHG emissions totals'!K38/10^6</f>
        <v>0</v>
      </c>
      <c r="L39" s="93">
        <f t="shared" si="0"/>
        <v>931.54474767062698</v>
      </c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</row>
    <row r="40" spans="1:25" x14ac:dyDescent="0.25">
      <c r="A40" s="93">
        <v>2032</v>
      </c>
      <c r="B40" s="93">
        <f>'[1]GHG emissions totals'!B39/10^6</f>
        <v>342.84974469999997</v>
      </c>
      <c r="C40" s="93">
        <f>'[1]GHG emissions totals'!C39/10^6</f>
        <v>340.59520630000003</v>
      </c>
      <c r="D40" s="93">
        <f>'[1]GHG emissions totals'!D39/10^6</f>
        <v>340.59513889999999</v>
      </c>
      <c r="E40" s="93">
        <f>'[1]GHG emissions totals'!E39/10^6</f>
        <v>339.26351419999997</v>
      </c>
      <c r="F40" s="93">
        <f>'[1]GHG emissions totals'!F39/10^6</f>
        <v>332.8920316</v>
      </c>
      <c r="G40" s="93">
        <f>'[1]GHG emissions totals'!G39/10^6</f>
        <v>0</v>
      </c>
      <c r="H40" s="93">
        <f>'[1]GHG emissions totals'!H39/10^6</f>
        <v>0</v>
      </c>
      <c r="I40" s="93">
        <f>'[1]GHG emissions totals'!I39/10^6</f>
        <v>0</v>
      </c>
      <c r="J40" s="93">
        <f>'[1]GHG emissions totals'!J39/10^6</f>
        <v>0</v>
      </c>
      <c r="K40" s="93">
        <f>'[1]GHG emissions totals'!K39/10^6</f>
        <v>0</v>
      </c>
      <c r="L40" s="93">
        <f t="shared" si="0"/>
        <v>931.54474767062698</v>
      </c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x14ac:dyDescent="0.25">
      <c r="A41" s="93">
        <v>2033</v>
      </c>
      <c r="B41" s="93">
        <f>'[1]GHG emissions totals'!B40/10^6</f>
        <v>320.07432030000001</v>
      </c>
      <c r="C41" s="93">
        <f>'[1]GHG emissions totals'!C40/10^6</f>
        <v>317.3837236</v>
      </c>
      <c r="D41" s="93">
        <f>'[1]GHG emissions totals'!D40/10^6</f>
        <v>317.39336830000002</v>
      </c>
      <c r="E41" s="93">
        <f>'[1]GHG emissions totals'!E40/10^6</f>
        <v>315.88996600000002</v>
      </c>
      <c r="F41" s="93">
        <f>'[1]GHG emissions totals'!F40/10^6</f>
        <v>307.95103460000001</v>
      </c>
      <c r="G41" s="93">
        <f>'[1]GHG emissions totals'!G40/10^6</f>
        <v>0</v>
      </c>
      <c r="H41" s="93">
        <f>'[1]GHG emissions totals'!H40/10^6</f>
        <v>0</v>
      </c>
      <c r="I41" s="93">
        <f>'[1]GHG emissions totals'!I40/10^6</f>
        <v>0</v>
      </c>
      <c r="J41" s="93">
        <f>'[1]GHG emissions totals'!J40/10^6</f>
        <v>0</v>
      </c>
      <c r="K41" s="93">
        <f>'[1]GHG emissions totals'!K40/10^6</f>
        <v>0</v>
      </c>
      <c r="L41" s="93">
        <f t="shared" si="0"/>
        <v>931.54474767062698</v>
      </c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</row>
    <row r="42" spans="1:25" x14ac:dyDescent="0.25">
      <c r="A42" s="93">
        <v>2034</v>
      </c>
      <c r="B42" s="93">
        <f>'[1]GHG emissions totals'!B41/10^6</f>
        <v>298.95303869999998</v>
      </c>
      <c r="C42" s="93">
        <f>'[1]GHG emissions totals'!C41/10^6</f>
        <v>295.87270160000003</v>
      </c>
      <c r="D42" s="93">
        <f>'[1]GHG emissions totals'!D41/10^6</f>
        <v>295.85991000000001</v>
      </c>
      <c r="E42" s="93">
        <f>'[1]GHG emissions totals'!E41/10^6</f>
        <v>294.01592060000002</v>
      </c>
      <c r="F42" s="93">
        <f>'[1]GHG emissions totals'!F41/10^6</f>
        <v>284.86047819999999</v>
      </c>
      <c r="G42" s="93">
        <f>'[1]GHG emissions totals'!G41/10^6</f>
        <v>0</v>
      </c>
      <c r="H42" s="93">
        <f>'[1]GHG emissions totals'!H41/10^6</f>
        <v>0</v>
      </c>
      <c r="I42" s="93">
        <f>'[1]GHG emissions totals'!I41/10^6</f>
        <v>0</v>
      </c>
      <c r="J42" s="93">
        <f>'[1]GHG emissions totals'!J41/10^6</f>
        <v>0</v>
      </c>
      <c r="K42" s="93">
        <f>'[1]GHG emissions totals'!K41/10^6</f>
        <v>0</v>
      </c>
      <c r="L42" s="93">
        <f t="shared" si="0"/>
        <v>931.54474767062698</v>
      </c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</row>
    <row r="43" spans="1:25" x14ac:dyDescent="0.25">
      <c r="A43" s="93">
        <v>2035</v>
      </c>
      <c r="B43" s="93">
        <f>'[1]GHG emissions totals'!B42/10^6</f>
        <v>280.27256799999998</v>
      </c>
      <c r="C43" s="93">
        <f>'[1]GHG emissions totals'!C42/10^6</f>
        <v>276.84380219999997</v>
      </c>
      <c r="D43" s="93">
        <f>'[1]GHG emissions totals'!D42/10^6</f>
        <v>276.83909749999998</v>
      </c>
      <c r="E43" s="93">
        <f>'[1]GHG emissions totals'!E42/10^6</f>
        <v>274.79092889999998</v>
      </c>
      <c r="F43" s="93">
        <f>'[1]GHG emissions totals'!F42/10^6</f>
        <v>264.5112537</v>
      </c>
      <c r="G43" s="93">
        <f>'[1]GHG emissions totals'!G42/10^6</f>
        <v>0</v>
      </c>
      <c r="H43" s="93">
        <f>'[1]GHG emissions totals'!H42/10^6</f>
        <v>0</v>
      </c>
      <c r="I43" s="93">
        <f>'[1]GHG emissions totals'!I42/10^6</f>
        <v>0</v>
      </c>
      <c r="J43" s="93">
        <f>'[1]GHG emissions totals'!J42/10^6</f>
        <v>0</v>
      </c>
      <c r="K43" s="93">
        <f>'[1]GHG emissions totals'!K42/10^6</f>
        <v>0</v>
      </c>
      <c r="L43" s="93">
        <f t="shared" si="0"/>
        <v>931.54474767062698</v>
      </c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x14ac:dyDescent="0.25">
      <c r="A44" s="93">
        <v>2036</v>
      </c>
      <c r="B44" s="93">
        <f>'[1]GHG emissions totals'!B43/10^6</f>
        <v>262.18475410000002</v>
      </c>
      <c r="C44" s="93">
        <f>'[1]GHG emissions totals'!C43/10^6</f>
        <v>258.40894500000002</v>
      </c>
      <c r="D44" s="93">
        <f>'[1]GHG emissions totals'!D43/10^6</f>
        <v>258.49734080000002</v>
      </c>
      <c r="E44" s="93">
        <f>'[1]GHG emissions totals'!E43/10^6</f>
        <v>256.1656011</v>
      </c>
      <c r="F44" s="93">
        <f>'[1]GHG emissions totals'!F43/10^6</f>
        <v>244.42007040000001</v>
      </c>
      <c r="G44" s="93">
        <f>'[1]GHG emissions totals'!G43/10^6</f>
        <v>0</v>
      </c>
      <c r="H44" s="93">
        <f>'[1]GHG emissions totals'!H43/10^6</f>
        <v>0</v>
      </c>
      <c r="I44" s="93">
        <f>'[1]GHG emissions totals'!I43/10^6</f>
        <v>0</v>
      </c>
      <c r="J44" s="93">
        <f>'[1]GHG emissions totals'!J43/10^6</f>
        <v>0</v>
      </c>
      <c r="K44" s="93">
        <f>'[1]GHG emissions totals'!K43/10^6</f>
        <v>0</v>
      </c>
      <c r="L44" s="93">
        <f t="shared" si="0"/>
        <v>931.54474767062698</v>
      </c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</row>
    <row r="45" spans="1:25" x14ac:dyDescent="0.25">
      <c r="A45" s="93">
        <v>2037</v>
      </c>
      <c r="B45" s="93">
        <f>'[1]GHG emissions totals'!B44/10^6</f>
        <v>245.51741699999999</v>
      </c>
      <c r="C45" s="93">
        <f>'[1]GHG emissions totals'!C44/10^6</f>
        <v>241.691192</v>
      </c>
      <c r="D45" s="93">
        <f>'[1]GHG emissions totals'!D44/10^6</f>
        <v>241.85109030000001</v>
      </c>
      <c r="E45" s="93">
        <f>'[1]GHG emissions totals'!E44/10^6</f>
        <v>239.20877040000002</v>
      </c>
      <c r="F45" s="93">
        <f>'[1]GHG emissions totals'!F44/10^6</f>
        <v>226.07961710000001</v>
      </c>
      <c r="G45" s="93">
        <f>'[1]GHG emissions totals'!G44/10^6</f>
        <v>0</v>
      </c>
      <c r="H45" s="93">
        <f>'[1]GHG emissions totals'!H44/10^6</f>
        <v>0</v>
      </c>
      <c r="I45" s="93">
        <f>'[1]GHG emissions totals'!I44/10^6</f>
        <v>0</v>
      </c>
      <c r="J45" s="93">
        <f>'[1]GHG emissions totals'!J44/10^6</f>
        <v>0</v>
      </c>
      <c r="K45" s="93">
        <f>'[1]GHG emissions totals'!K44/10^6</f>
        <v>0</v>
      </c>
      <c r="L45" s="93">
        <f t="shared" si="0"/>
        <v>931.54474767062698</v>
      </c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</row>
    <row r="46" spans="1:25" x14ac:dyDescent="0.25">
      <c r="A46" s="93">
        <v>2038</v>
      </c>
      <c r="B46" s="93">
        <f>'[1]GHG emissions totals'!B45/10^6</f>
        <v>230.43120880000001</v>
      </c>
      <c r="C46" s="93">
        <f>'[1]GHG emissions totals'!C45/10^6</f>
        <v>226.579126</v>
      </c>
      <c r="D46" s="93">
        <f>'[1]GHG emissions totals'!D45/10^6</f>
        <v>226.87748430000002</v>
      </c>
      <c r="E46" s="93">
        <f>'[1]GHG emissions totals'!E45/10^6</f>
        <v>223.8743565</v>
      </c>
      <c r="F46" s="93">
        <f>'[1]GHG emissions totals'!F45/10^6</f>
        <v>209.4376886</v>
      </c>
      <c r="G46" s="93">
        <f>'[1]GHG emissions totals'!G45/10^6</f>
        <v>0</v>
      </c>
      <c r="H46" s="93">
        <f>'[1]GHG emissions totals'!H45/10^6</f>
        <v>0</v>
      </c>
      <c r="I46" s="93">
        <f>'[1]GHG emissions totals'!I45/10^6</f>
        <v>0</v>
      </c>
      <c r="J46" s="93">
        <f>'[1]GHG emissions totals'!J45/10^6</f>
        <v>0</v>
      </c>
      <c r="K46" s="93">
        <f>'[1]GHG emissions totals'!K45/10^6</f>
        <v>0</v>
      </c>
      <c r="L46" s="93">
        <f t="shared" si="0"/>
        <v>931.54474767062698</v>
      </c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</row>
    <row r="47" spans="1:25" x14ac:dyDescent="0.25">
      <c r="A47" s="93">
        <v>2039</v>
      </c>
      <c r="B47" s="93">
        <f>'[1]GHG emissions totals'!B46/10^6</f>
        <v>216.77470580000002</v>
      </c>
      <c r="C47" s="93">
        <f>'[1]GHG emissions totals'!C46/10^6</f>
        <v>212.90597740000001</v>
      </c>
      <c r="D47" s="93">
        <f>'[1]GHG emissions totals'!D46/10^6</f>
        <v>213.25643690000001</v>
      </c>
      <c r="E47" s="93">
        <f>'[1]GHG emissions totals'!E46/10^6</f>
        <v>209.9923215</v>
      </c>
      <c r="F47" s="93">
        <f>'[1]GHG emissions totals'!F46/10^6</f>
        <v>194.4483505</v>
      </c>
      <c r="G47" s="93">
        <f>'[1]GHG emissions totals'!G46/10^6</f>
        <v>0</v>
      </c>
      <c r="H47" s="93">
        <f>'[1]GHG emissions totals'!H46/10^6</f>
        <v>0</v>
      </c>
      <c r="I47" s="93">
        <f>'[1]GHG emissions totals'!I46/10^6</f>
        <v>0</v>
      </c>
      <c r="J47" s="93">
        <f>'[1]GHG emissions totals'!J46/10^6</f>
        <v>0</v>
      </c>
      <c r="K47" s="93">
        <f>'[1]GHG emissions totals'!K46/10^6</f>
        <v>0</v>
      </c>
      <c r="L47" s="93">
        <f t="shared" si="0"/>
        <v>931.54474767062698</v>
      </c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</row>
    <row r="48" spans="1:25" x14ac:dyDescent="0.25">
      <c r="A48" s="93">
        <v>2040</v>
      </c>
      <c r="B48" s="93">
        <f>'[1]GHG emissions totals'!B47/10^6</f>
        <v>204.16399949999999</v>
      </c>
      <c r="C48" s="93">
        <f>'[1]GHG emissions totals'!C47/10^6</f>
        <v>200.02018990000002</v>
      </c>
      <c r="D48" s="93">
        <f>'[1]GHG emissions totals'!D47/10^6</f>
        <v>200.159389</v>
      </c>
      <c r="E48" s="93">
        <f>'[1]GHG emissions totals'!E47/10^6</f>
        <v>196.9539264</v>
      </c>
      <c r="F48" s="93">
        <f>'[1]GHG emissions totals'!F47/10^6</f>
        <v>180.51156950000001</v>
      </c>
      <c r="G48" s="93">
        <f>'[1]GHG emissions totals'!G47/10^6</f>
        <v>0</v>
      </c>
      <c r="H48" s="93">
        <f>'[1]GHG emissions totals'!H47/10^6</f>
        <v>0</v>
      </c>
      <c r="I48" s="93">
        <f>'[1]GHG emissions totals'!I47/10^6</f>
        <v>0</v>
      </c>
      <c r="J48" s="93">
        <f>'[1]GHG emissions totals'!J47/10^6</f>
        <v>0</v>
      </c>
      <c r="K48" s="93">
        <f>'[1]GHG emissions totals'!K47/10^6</f>
        <v>0</v>
      </c>
      <c r="L48" s="93">
        <f t="shared" si="0"/>
        <v>931.54474767062698</v>
      </c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</row>
    <row r="49" spans="1:25" x14ac:dyDescent="0.25">
      <c r="A49" s="93">
        <v>2041</v>
      </c>
      <c r="B49" s="93">
        <f>'[1]GHG emissions totals'!B48/10^6</f>
        <v>192.7796827</v>
      </c>
      <c r="C49" s="93">
        <f>'[1]GHG emissions totals'!C48/10^6</f>
        <v>188.53855250000001</v>
      </c>
      <c r="D49" s="93">
        <f>'[1]GHG emissions totals'!D48/10^6</f>
        <v>188.2802021</v>
      </c>
      <c r="E49" s="93">
        <f>'[1]GHG emissions totals'!E48/10^6</f>
        <v>185.30137630000002</v>
      </c>
      <c r="F49" s="93">
        <f>'[1]GHG emissions totals'!F48/10^6</f>
        <v>168.35958769999999</v>
      </c>
      <c r="G49" s="93">
        <f>'[1]GHG emissions totals'!G48/10^6</f>
        <v>0</v>
      </c>
      <c r="H49" s="93">
        <f>'[1]GHG emissions totals'!H48/10^6</f>
        <v>0</v>
      </c>
      <c r="I49" s="93">
        <f>'[1]GHG emissions totals'!I48/10^6</f>
        <v>0</v>
      </c>
      <c r="J49" s="93">
        <f>'[1]GHG emissions totals'!J48/10^6</f>
        <v>0</v>
      </c>
      <c r="K49" s="93">
        <f>'[1]GHG emissions totals'!K48/10^6</f>
        <v>0</v>
      </c>
      <c r="L49" s="93">
        <f t="shared" si="0"/>
        <v>931.54474767062698</v>
      </c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</row>
    <row r="50" spans="1:25" x14ac:dyDescent="0.25">
      <c r="A50" s="93">
        <v>2042</v>
      </c>
      <c r="B50" s="93">
        <f>'[1]GHG emissions totals'!B49/10^6</f>
        <v>182.39768169999999</v>
      </c>
      <c r="C50" s="93">
        <f>'[1]GHG emissions totals'!C49/10^6</f>
        <v>177.877002</v>
      </c>
      <c r="D50" s="93">
        <f>'[1]GHG emissions totals'!D49/10^6</f>
        <v>177.2947954</v>
      </c>
      <c r="E50" s="93">
        <f>'[1]GHG emissions totals'!E49/10^6</f>
        <v>174.5889876</v>
      </c>
      <c r="F50" s="93">
        <f>'[1]GHG emissions totals'!F49/10^6</f>
        <v>157.50674619999998</v>
      </c>
      <c r="G50" s="93">
        <f>'[1]GHG emissions totals'!G49/10^6</f>
        <v>0</v>
      </c>
      <c r="H50" s="93">
        <f>'[1]GHG emissions totals'!H49/10^6</f>
        <v>0</v>
      </c>
      <c r="I50" s="93">
        <f>'[1]GHG emissions totals'!I49/10^6</f>
        <v>0</v>
      </c>
      <c r="J50" s="93">
        <f>'[1]GHG emissions totals'!J49/10^6</f>
        <v>0</v>
      </c>
      <c r="K50" s="93">
        <f>'[1]GHG emissions totals'!K49/10^6</f>
        <v>0</v>
      </c>
      <c r="L50" s="93">
        <f t="shared" si="0"/>
        <v>931.54474767062698</v>
      </c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</row>
    <row r="51" spans="1:25" x14ac:dyDescent="0.25">
      <c r="A51" s="93">
        <v>2043</v>
      </c>
      <c r="B51" s="93">
        <f>'[1]GHG emissions totals'!B50/10^6</f>
        <v>172.55058059999999</v>
      </c>
      <c r="C51" s="93">
        <f>'[1]GHG emissions totals'!C50/10^6</f>
        <v>167.86301409999999</v>
      </c>
      <c r="D51" s="93">
        <f>'[1]GHG emissions totals'!D50/10^6</f>
        <v>167.14527369999999</v>
      </c>
      <c r="E51" s="93">
        <f>'[1]GHG emissions totals'!E50/10^6</f>
        <v>164.91517949999999</v>
      </c>
      <c r="F51" s="93">
        <f>'[1]GHG emissions totals'!F50/10^6</f>
        <v>147.54510149999999</v>
      </c>
      <c r="G51" s="93">
        <f>'[1]GHG emissions totals'!G50/10^6</f>
        <v>0</v>
      </c>
      <c r="H51" s="93">
        <f>'[1]GHG emissions totals'!H50/10^6</f>
        <v>0</v>
      </c>
      <c r="I51" s="93">
        <f>'[1]GHG emissions totals'!I50/10^6</f>
        <v>0</v>
      </c>
      <c r="J51" s="93">
        <f>'[1]GHG emissions totals'!J50/10^6</f>
        <v>0</v>
      </c>
      <c r="K51" s="93">
        <f>'[1]GHG emissions totals'!K50/10^6</f>
        <v>0</v>
      </c>
      <c r="L51" s="93">
        <f t="shared" si="0"/>
        <v>931.54474767062698</v>
      </c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</row>
    <row r="52" spans="1:25" x14ac:dyDescent="0.25">
      <c r="A52" s="93">
        <v>2044</v>
      </c>
      <c r="B52" s="93">
        <f>'[1]GHG emissions totals'!B51/10^6</f>
        <v>163.50189980000002</v>
      </c>
      <c r="C52" s="93">
        <f>'[1]GHG emissions totals'!C51/10^6</f>
        <v>158.62430080000001</v>
      </c>
      <c r="D52" s="93">
        <f>'[1]GHG emissions totals'!D51/10^6</f>
        <v>157.74702919999999</v>
      </c>
      <c r="E52" s="93">
        <f>'[1]GHG emissions totals'!E51/10^6</f>
        <v>156.05883399999999</v>
      </c>
      <c r="F52" s="93">
        <f>'[1]GHG emissions totals'!F51/10^6</f>
        <v>137.9198111</v>
      </c>
      <c r="G52" s="93">
        <f>'[1]GHG emissions totals'!G51/10^6</f>
        <v>0</v>
      </c>
      <c r="H52" s="93">
        <f>'[1]GHG emissions totals'!H51/10^6</f>
        <v>0</v>
      </c>
      <c r="I52" s="93">
        <f>'[1]GHG emissions totals'!I51/10^6</f>
        <v>0</v>
      </c>
      <c r="J52" s="93">
        <f>'[1]GHG emissions totals'!J51/10^6</f>
        <v>0</v>
      </c>
      <c r="K52" s="93">
        <f>'[1]GHG emissions totals'!K51/10^6</f>
        <v>0</v>
      </c>
      <c r="L52" s="93">
        <f t="shared" si="0"/>
        <v>931.54474767062698</v>
      </c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</row>
    <row r="53" spans="1:25" x14ac:dyDescent="0.25">
      <c r="A53" s="93">
        <v>2045</v>
      </c>
      <c r="B53" s="93">
        <f>'[1]GHG emissions totals'!B52/10^6</f>
        <v>155.34708119999999</v>
      </c>
      <c r="C53" s="93">
        <f>'[1]GHG emissions totals'!C52/10^6</f>
        <v>150.30249309999999</v>
      </c>
      <c r="D53" s="93">
        <f>'[1]GHG emissions totals'!D52/10^6</f>
        <v>149.2772803</v>
      </c>
      <c r="E53" s="93">
        <f>'[1]GHG emissions totals'!E52/10^6</f>
        <v>148.12350619999998</v>
      </c>
      <c r="F53" s="93">
        <f>'[1]GHG emissions totals'!F52/10^6</f>
        <v>129.3253722</v>
      </c>
      <c r="G53" s="93">
        <f>'[1]GHG emissions totals'!G52/10^6</f>
        <v>0</v>
      </c>
      <c r="H53" s="93">
        <f>'[1]GHG emissions totals'!H52/10^6</f>
        <v>0</v>
      </c>
      <c r="I53" s="93">
        <f>'[1]GHG emissions totals'!I52/10^6</f>
        <v>0</v>
      </c>
      <c r="J53" s="93">
        <f>'[1]GHG emissions totals'!J52/10^6</f>
        <v>0</v>
      </c>
      <c r="K53" s="93">
        <f>'[1]GHG emissions totals'!K52/10^6</f>
        <v>0</v>
      </c>
      <c r="L53" s="93">
        <f t="shared" si="0"/>
        <v>931.54474767062698</v>
      </c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</row>
    <row r="54" spans="1:25" x14ac:dyDescent="0.25">
      <c r="A54" s="93">
        <v>2046</v>
      </c>
      <c r="B54" s="93">
        <f>'[1]GHG emissions totals'!B53/10^6</f>
        <v>147.1741069</v>
      </c>
      <c r="C54" s="93">
        <f>'[1]GHG emissions totals'!C53/10^6</f>
        <v>142.22434819999998</v>
      </c>
      <c r="D54" s="93">
        <f>'[1]GHG emissions totals'!D53/10^6</f>
        <v>141.1028239</v>
      </c>
      <c r="E54" s="93">
        <f>'[1]GHG emissions totals'!E53/10^6</f>
        <v>140.3778437</v>
      </c>
      <c r="F54" s="93">
        <f>'[1]GHG emissions totals'!F53/10^6</f>
        <v>121.39740949999999</v>
      </c>
      <c r="G54" s="93">
        <f>'[1]GHG emissions totals'!G53/10^6</f>
        <v>0</v>
      </c>
      <c r="H54" s="93">
        <f>'[1]GHG emissions totals'!H53/10^6</f>
        <v>0</v>
      </c>
      <c r="I54" s="93">
        <f>'[1]GHG emissions totals'!I53/10^6</f>
        <v>0</v>
      </c>
      <c r="J54" s="93">
        <f>'[1]GHG emissions totals'!J53/10^6</f>
        <v>0</v>
      </c>
      <c r="K54" s="93">
        <f>'[1]GHG emissions totals'!K53/10^6</f>
        <v>0</v>
      </c>
      <c r="L54" s="93">
        <f t="shared" si="0"/>
        <v>931.54474767062698</v>
      </c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</row>
    <row r="55" spans="1:25" x14ac:dyDescent="0.25">
      <c r="A55" s="93">
        <v>2047</v>
      </c>
      <c r="B55" s="93">
        <f>'[1]GHG emissions totals'!B54/10^6</f>
        <v>139.43808380000002</v>
      </c>
      <c r="C55" s="93">
        <f>'[1]GHG emissions totals'!C54/10^6</f>
        <v>134.5797747</v>
      </c>
      <c r="D55" s="93">
        <f>'[1]GHG emissions totals'!D54/10^6</f>
        <v>133.36613829999999</v>
      </c>
      <c r="E55" s="93">
        <f>'[1]GHG emissions totals'!E54/10^6</f>
        <v>133.0935715</v>
      </c>
      <c r="F55" s="93">
        <f>'[1]GHG emissions totals'!F54/10^6</f>
        <v>113.92147270000001</v>
      </c>
      <c r="G55" s="93">
        <f>'[1]GHG emissions totals'!G54/10^6</f>
        <v>0</v>
      </c>
      <c r="H55" s="93">
        <f>'[1]GHG emissions totals'!H54/10^6</f>
        <v>0</v>
      </c>
      <c r="I55" s="93">
        <f>'[1]GHG emissions totals'!I54/10^6</f>
        <v>0</v>
      </c>
      <c r="J55" s="93">
        <f>'[1]GHG emissions totals'!J54/10^6</f>
        <v>0</v>
      </c>
      <c r="K55" s="93">
        <f>'[1]GHG emissions totals'!K54/10^6</f>
        <v>0</v>
      </c>
      <c r="L55" s="93">
        <f t="shared" si="0"/>
        <v>931.54474767062698</v>
      </c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</row>
    <row r="56" spans="1:25" x14ac:dyDescent="0.25">
      <c r="A56" s="93">
        <v>2048</v>
      </c>
      <c r="B56" s="93">
        <f>'[1]GHG emissions totals'!B55/10^6</f>
        <v>132.37399690000001</v>
      </c>
      <c r="C56" s="93">
        <f>'[1]GHG emissions totals'!C55/10^6</f>
        <v>127.5067348</v>
      </c>
      <c r="D56" s="93">
        <f>'[1]GHG emissions totals'!D55/10^6</f>
        <v>126.25868440000001</v>
      </c>
      <c r="E56" s="93">
        <f>'[1]GHG emissions totals'!E55/10^6</f>
        <v>126.43917379999999</v>
      </c>
      <c r="F56" s="93">
        <f>'[1]GHG emissions totals'!F55/10^6</f>
        <v>107.26546570000001</v>
      </c>
      <c r="G56" s="93">
        <f>'[1]GHG emissions totals'!G55/10^6</f>
        <v>0</v>
      </c>
      <c r="H56" s="93">
        <f>'[1]GHG emissions totals'!H55/10^6</f>
        <v>0</v>
      </c>
      <c r="I56" s="93">
        <f>'[1]GHG emissions totals'!I55/10^6</f>
        <v>0</v>
      </c>
      <c r="J56" s="93">
        <f>'[1]GHG emissions totals'!J55/10^6</f>
        <v>0</v>
      </c>
      <c r="K56" s="93">
        <f>'[1]GHG emissions totals'!K55/10^6</f>
        <v>0</v>
      </c>
      <c r="L56" s="93">
        <f t="shared" si="0"/>
        <v>931.54474767062698</v>
      </c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</row>
    <row r="57" spans="1:25" x14ac:dyDescent="0.25">
      <c r="A57" s="93">
        <v>2049</v>
      </c>
      <c r="B57" s="93">
        <f>'[1]GHG emissions totals'!B56/10^6</f>
        <v>125.543402</v>
      </c>
      <c r="C57" s="93">
        <f>'[1]GHG emissions totals'!C56/10^6</f>
        <v>120.7053209</v>
      </c>
      <c r="D57" s="93">
        <f>'[1]GHG emissions totals'!D56/10^6</f>
        <v>119.26869690000001</v>
      </c>
      <c r="E57" s="93">
        <f>'[1]GHG emissions totals'!E56/10^6</f>
        <v>119.90360079999999</v>
      </c>
      <c r="F57" s="93">
        <f>'[1]GHG emissions totals'!F56/10^6</f>
        <v>100.9925667</v>
      </c>
      <c r="G57" s="93">
        <f>'[1]GHG emissions totals'!G56/10^6</f>
        <v>0</v>
      </c>
      <c r="H57" s="93">
        <f>'[1]GHG emissions totals'!H56/10^6</f>
        <v>0</v>
      </c>
      <c r="I57" s="93">
        <f>'[1]GHG emissions totals'!I56/10^6</f>
        <v>0</v>
      </c>
      <c r="J57" s="93">
        <f>'[1]GHG emissions totals'!J56/10^6</f>
        <v>0</v>
      </c>
      <c r="K57" s="93">
        <f>'[1]GHG emissions totals'!K56/10^6</f>
        <v>0</v>
      </c>
      <c r="L57" s="93">
        <f t="shared" si="0"/>
        <v>931.54474767062698</v>
      </c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</row>
    <row r="58" spans="1:25" x14ac:dyDescent="0.25">
      <c r="A58" s="93">
        <v>2050</v>
      </c>
      <c r="B58" s="93">
        <f>'[1]GHG emissions totals'!B57/10^6</f>
        <v>118.75868990000001</v>
      </c>
      <c r="C58" s="93">
        <f>'[1]GHG emissions totals'!C57/10^6</f>
        <v>113.9731218</v>
      </c>
      <c r="D58" s="93">
        <f>'[1]GHG emissions totals'!D57/10^6</f>
        <v>112.32284199999999</v>
      </c>
      <c r="E58" s="93">
        <f>'[1]GHG emissions totals'!E57/10^6</f>
        <v>113.31187009999999</v>
      </c>
      <c r="F58" s="93">
        <f>'[1]GHG emissions totals'!F57/10^6</f>
        <v>95.267334030000001</v>
      </c>
      <c r="G58" s="93">
        <f>'[1]GHG emissions totals'!G57/10^6</f>
        <v>0</v>
      </c>
      <c r="H58" s="93">
        <f>'[1]GHG emissions totals'!H57/10^6</f>
        <v>0</v>
      </c>
      <c r="I58" s="93">
        <f>'[1]GHG emissions totals'!I57/10^6</f>
        <v>0</v>
      </c>
      <c r="J58" s="93">
        <f>'[1]GHG emissions totals'!J57/10^6</f>
        <v>0</v>
      </c>
      <c r="K58" s="93">
        <f>'[1]GHG emissions totals'!K57/10^6</f>
        <v>0</v>
      </c>
      <c r="L58" s="93">
        <f t="shared" si="0"/>
        <v>931.54474767062698</v>
      </c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</row>
    <row r="59" spans="1:25" x14ac:dyDescent="0.25">
      <c r="A59" s="93">
        <v>2051</v>
      </c>
      <c r="B59" s="93">
        <f>'[1]GHG emissions totals'!B58/10^6</f>
        <v>118.69765485949594</v>
      </c>
      <c r="C59" s="93">
        <f>'[1]GHG emissions totals'!C58/10^6</f>
        <v>113.91454626240106</v>
      </c>
      <c r="D59" s="93">
        <f>'[1]GHG emissions totals'!D58/10^6</f>
        <v>112.26511460997258</v>
      </c>
      <c r="E59" s="93">
        <f>'[1]GHG emissions totals'!E58/10^6</f>
        <v>113.25363440721011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</row>
    <row r="60" spans="1:25" x14ac:dyDescent="0.25">
      <c r="A60" s="93">
        <v>2052</v>
      </c>
      <c r="B60" s="93">
        <f>'[1]GHG emissions totals'!B59/10^6</f>
        <v>118.63661981899187</v>
      </c>
      <c r="C60" s="93">
        <f>'[1]GHG emissions totals'!C59/10^6</f>
        <v>113.85597072480212</v>
      </c>
      <c r="D60" s="93">
        <f>'[1]GHG emissions totals'!D59/10^6</f>
        <v>112.20738721994516</v>
      </c>
      <c r="E60" s="93">
        <f>'[1]GHG emissions totals'!E59/10^6</f>
        <v>113.19539871442024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</row>
    <row r="61" spans="1:25" x14ac:dyDescent="0.25">
      <c r="A61" s="93">
        <v>2053</v>
      </c>
      <c r="B61" s="93">
        <f>'[1]GHG emissions totals'!B60/10^6</f>
        <v>118.57558477848781</v>
      </c>
      <c r="C61" s="93">
        <f>'[1]GHG emissions totals'!C60/10^6</f>
        <v>113.79739518720318</v>
      </c>
      <c r="D61" s="93">
        <f>'[1]GHG emissions totals'!D60/10^6</f>
        <v>112.14965982991774</v>
      </c>
      <c r="E61" s="93">
        <f>'[1]GHG emissions totals'!E60/10^6</f>
        <v>113.13716302163034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</row>
    <row r="62" spans="1:25" x14ac:dyDescent="0.25">
      <c r="A62" s="93">
        <v>2054</v>
      </c>
      <c r="B62" s="93">
        <f>'[1]GHG emissions totals'!B61/10^6</f>
        <v>118.51454973798373</v>
      </c>
      <c r="C62" s="93">
        <f>'[1]GHG emissions totals'!C61/10^6</f>
        <v>113.73881964960425</v>
      </c>
      <c r="D62" s="93">
        <f>'[1]GHG emissions totals'!D61/10^6</f>
        <v>112.09193243989033</v>
      </c>
      <c r="E62" s="93">
        <f>'[1]GHG emissions totals'!E61/10^6</f>
        <v>113.07892732884046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</row>
    <row r="63" spans="1:25" x14ac:dyDescent="0.25">
      <c r="A63" s="93">
        <v>2055</v>
      </c>
      <c r="B63" s="93">
        <f>'[1]GHG emissions totals'!B62/10^6</f>
        <v>118.45351469747966</v>
      </c>
      <c r="C63" s="93">
        <f>'[1]GHG emissions totals'!C62/10^6</f>
        <v>113.68024411200531</v>
      </c>
      <c r="D63" s="93">
        <f>'[1]GHG emissions totals'!D62/10^6</f>
        <v>112.0342050498629</v>
      </c>
      <c r="E63" s="93">
        <f>'[1]GHG emissions totals'!E62/10^6</f>
        <v>113.02069163605059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</row>
    <row r="64" spans="1:25" x14ac:dyDescent="0.25">
      <c r="A64" s="93">
        <v>2056</v>
      </c>
      <c r="B64" s="93">
        <f>'[1]GHG emissions totals'!B63/10^6</f>
        <v>118.3924796569756</v>
      </c>
      <c r="C64" s="93">
        <f>'[1]GHG emissions totals'!C63/10^6</f>
        <v>113.62166857440637</v>
      </c>
      <c r="D64" s="93">
        <f>'[1]GHG emissions totals'!D63/10^6</f>
        <v>111.97647765983548</v>
      </c>
      <c r="E64" s="93">
        <f>'[1]GHG emissions totals'!E63/10^6</f>
        <v>112.96245594326069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</row>
    <row r="65" spans="1:25" x14ac:dyDescent="0.25">
      <c r="A65" s="93">
        <v>2057</v>
      </c>
      <c r="B65" s="93">
        <f>'[1]GHG emissions totals'!B64/10^6</f>
        <v>118.33144461647153</v>
      </c>
      <c r="C65" s="93">
        <f>'[1]GHG emissions totals'!C64/10^6</f>
        <v>113.56309303680743</v>
      </c>
      <c r="D65" s="93">
        <f>'[1]GHG emissions totals'!D64/10^6</f>
        <v>111.91875026980807</v>
      </c>
      <c r="E65" s="93">
        <f>'[1]GHG emissions totals'!E64/10^6</f>
        <v>112.90422025047081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</row>
    <row r="66" spans="1:25" x14ac:dyDescent="0.25">
      <c r="A66" s="93">
        <v>2058</v>
      </c>
      <c r="B66" s="93">
        <f>'[1]GHG emissions totals'!B65/10^6</f>
        <v>118.27040957596746</v>
      </c>
      <c r="C66" s="93">
        <f>'[1]GHG emissions totals'!C65/10^6</f>
        <v>113.50451749920849</v>
      </c>
      <c r="D66" s="93">
        <f>'[1]GHG emissions totals'!D65/10^6</f>
        <v>111.86102287978065</v>
      </c>
      <c r="E66" s="93">
        <f>'[1]GHG emissions totals'!E65/10^6</f>
        <v>112.84598455768094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</row>
    <row r="67" spans="1:25" x14ac:dyDescent="0.25">
      <c r="A67" s="93">
        <v>2059</v>
      </c>
      <c r="B67" s="93">
        <f>'[1]GHG emissions totals'!B66/10^6</f>
        <v>118.2093745354634</v>
      </c>
      <c r="C67" s="93">
        <f>'[1]GHG emissions totals'!C66/10^6</f>
        <v>113.44594196160956</v>
      </c>
      <c r="D67" s="93">
        <f>'[1]GHG emissions totals'!D66/10^6</f>
        <v>111.80329548975322</v>
      </c>
      <c r="E67" s="93">
        <f>'[1]GHG emissions totals'!E66/10^6</f>
        <v>112.78774886489106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</row>
    <row r="68" spans="1:25" x14ac:dyDescent="0.25">
      <c r="A68" s="93">
        <v>2060</v>
      </c>
      <c r="B68" s="93">
        <f>'[1]GHG emissions totals'!B67/10^6</f>
        <v>118.14833949495933</v>
      </c>
      <c r="C68" s="93">
        <f>'[1]GHG emissions totals'!C67/10^6</f>
        <v>113.38736642401062</v>
      </c>
      <c r="D68" s="93">
        <f>'[1]GHG emissions totals'!D67/10^6</f>
        <v>111.74556809972582</v>
      </c>
      <c r="E68" s="93">
        <f>'[1]GHG emissions totals'!E67/10^6</f>
        <v>112.72951317210116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</row>
    <row r="69" spans="1:25" x14ac:dyDescent="0.25">
      <c r="A69" s="93">
        <v>2061</v>
      </c>
      <c r="B69" s="93">
        <f>'[1]GHG emissions totals'!B68/10^6</f>
        <v>118.08730445445525</v>
      </c>
      <c r="C69" s="93">
        <f>'[1]GHG emissions totals'!C68/10^6</f>
        <v>113.32879088641168</v>
      </c>
      <c r="D69" s="93">
        <f>'[1]GHG emissions totals'!D68/10^6</f>
        <v>111.68784070969839</v>
      </c>
      <c r="E69" s="93">
        <f>'[1]GHG emissions totals'!E68/10^6</f>
        <v>112.67127747931129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</row>
    <row r="70" spans="1:25" x14ac:dyDescent="0.25">
      <c r="A70" s="93">
        <v>2062</v>
      </c>
      <c r="B70" s="93">
        <f>'[1]GHG emissions totals'!B69/10^6</f>
        <v>118.02626941395118</v>
      </c>
      <c r="C70" s="93">
        <f>'[1]GHG emissions totals'!C69/10^6</f>
        <v>113.27021534881274</v>
      </c>
      <c r="D70" s="93">
        <f>'[1]GHG emissions totals'!D69/10^6</f>
        <v>111.63011331967097</v>
      </c>
      <c r="E70" s="93">
        <f>'[1]GHG emissions totals'!E69/10^6</f>
        <v>112.61304178652141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</row>
    <row r="71" spans="1:25" x14ac:dyDescent="0.25">
      <c r="A71" s="93">
        <v>2063</v>
      </c>
      <c r="B71" s="93">
        <f>'[1]GHG emissions totals'!B70/10^6</f>
        <v>117.96523437344712</v>
      </c>
      <c r="C71" s="93">
        <f>'[1]GHG emissions totals'!C70/10^6</f>
        <v>113.2116398112138</v>
      </c>
      <c r="D71" s="93">
        <f>'[1]GHG emissions totals'!D70/10^6</f>
        <v>111.57238592964356</v>
      </c>
      <c r="E71" s="93">
        <f>'[1]GHG emissions totals'!E70/10^6</f>
        <v>112.55480609373153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</row>
    <row r="72" spans="1:25" x14ac:dyDescent="0.25">
      <c r="A72" s="93">
        <v>2064</v>
      </c>
      <c r="B72" s="93">
        <f>'[1]GHG emissions totals'!B71/10^6</f>
        <v>117.90419933294305</v>
      </c>
      <c r="C72" s="93">
        <f>'[1]GHG emissions totals'!C71/10^6</f>
        <v>113.15306427361487</v>
      </c>
      <c r="D72" s="93">
        <f>'[1]GHG emissions totals'!D71/10^6</f>
        <v>111.51465853961614</v>
      </c>
      <c r="E72" s="93">
        <f>'[1]GHG emissions totals'!E71/10^6</f>
        <v>112.49657040094164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</row>
    <row r="73" spans="1:25" x14ac:dyDescent="0.25">
      <c r="A73" s="93">
        <v>2065</v>
      </c>
      <c r="B73" s="93">
        <f>'[1]GHG emissions totals'!B72/10^6</f>
        <v>117.84316429243898</v>
      </c>
      <c r="C73" s="93">
        <f>'[1]GHG emissions totals'!C72/10^6</f>
        <v>113.09448873601593</v>
      </c>
      <c r="D73" s="93">
        <f>'[1]GHG emissions totals'!D72/10^6</f>
        <v>111.45693114958871</v>
      </c>
      <c r="E73" s="93">
        <f>'[1]GHG emissions totals'!E72/10^6</f>
        <v>112.43833470815176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</row>
    <row r="74" spans="1:25" x14ac:dyDescent="0.25">
      <c r="A74" s="93">
        <v>2066</v>
      </c>
      <c r="B74" s="93">
        <f>'[1]GHG emissions totals'!B73/10^6</f>
        <v>117.80796010621525</v>
      </c>
      <c r="C74" s="93">
        <f>'[1]GHG emissions totals'!C73/10^6</f>
        <v>113.0607031578176</v>
      </c>
      <c r="D74" s="93">
        <f>'[1]GHG emissions totals'!D73/10^6</f>
        <v>111.42363477144345</v>
      </c>
      <c r="E74" s="93">
        <f>'[1]GHG emissions totals'!E73/10^6</f>
        <v>112.40474514784489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</row>
    <row r="75" spans="1:25" x14ac:dyDescent="0.25">
      <c r="A75" s="93">
        <v>2067</v>
      </c>
      <c r="B75" s="93">
        <f>'[1]GHG emissions totals'!B74/10^6</f>
        <v>117.77275591999154</v>
      </c>
      <c r="C75" s="93">
        <f>'[1]GHG emissions totals'!C74/10^6</f>
        <v>113.02691757961929</v>
      </c>
      <c r="D75" s="93">
        <f>'[1]GHG emissions totals'!D74/10^6</f>
        <v>111.39033839329819</v>
      </c>
      <c r="E75" s="93">
        <f>'[1]GHG emissions totals'!E74/10^6</f>
        <v>112.37115558753806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</row>
    <row r="76" spans="1:25" x14ac:dyDescent="0.25">
      <c r="A76" s="93">
        <v>2068</v>
      </c>
      <c r="B76" s="93">
        <f>'[1]GHG emissions totals'!B75/10^6</f>
        <v>117.7375517337678</v>
      </c>
      <c r="C76" s="93">
        <f>'[1]GHG emissions totals'!C75/10^6</f>
        <v>112.99313200142096</v>
      </c>
      <c r="D76" s="93">
        <f>'[1]GHG emissions totals'!D75/10^6</f>
        <v>111.35704201515291</v>
      </c>
      <c r="E76" s="93">
        <f>'[1]GHG emissions totals'!E75/10^6</f>
        <v>112.33756602723119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</row>
    <row r="77" spans="1:25" x14ac:dyDescent="0.25">
      <c r="A77" s="93">
        <v>2069</v>
      </c>
      <c r="B77" s="93">
        <f>'[1]GHG emissions totals'!B76/10^6</f>
        <v>117.70234754754409</v>
      </c>
      <c r="C77" s="93">
        <f>'[1]GHG emissions totals'!C76/10^6</f>
        <v>112.95934642322264</v>
      </c>
      <c r="D77" s="93">
        <f>'[1]GHG emissions totals'!D76/10^6</f>
        <v>111.32374563700768</v>
      </c>
      <c r="E77" s="93">
        <f>'[1]GHG emissions totals'!E76/10^6</f>
        <v>112.30397646692434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</row>
    <row r="78" spans="1:25" x14ac:dyDescent="0.25">
      <c r="A78" s="93">
        <v>2070</v>
      </c>
      <c r="B78" s="93">
        <f>'[1]GHG emissions totals'!B77/10^6</f>
        <v>117.66714336132037</v>
      </c>
      <c r="C78" s="93">
        <f>'[1]GHG emissions totals'!C77/10^6</f>
        <v>112.92556084502434</v>
      </c>
      <c r="D78" s="93">
        <f>'[1]GHG emissions totals'!D77/10^6</f>
        <v>111.29044925886242</v>
      </c>
      <c r="E78" s="93">
        <f>'[1]GHG emissions totals'!E77/10^6</f>
        <v>112.27038690661749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x14ac:dyDescent="0.25">
      <c r="A79" s="93">
        <v>2071</v>
      </c>
      <c r="B79" s="93">
        <f>'[1]GHG emissions totals'!B78/10^6</f>
        <v>117.63193917509665</v>
      </c>
      <c r="C79" s="93">
        <f>'[1]GHG emissions totals'!C78/10^6</f>
        <v>112.891775266826</v>
      </c>
      <c r="D79" s="93">
        <f>'[1]GHG emissions totals'!D78/10^6</f>
        <v>111.25715288071714</v>
      </c>
      <c r="E79" s="93">
        <f>'[1]GHG emissions totals'!E78/10^6</f>
        <v>112.23679734631062</v>
      </c>
    </row>
    <row r="80" spans="1:25" x14ac:dyDescent="0.25">
      <c r="A80" s="93">
        <v>2072</v>
      </c>
      <c r="B80" s="93">
        <f>'[1]GHG emissions totals'!B79/10^6</f>
        <v>117.59673498887292</v>
      </c>
      <c r="C80" s="93">
        <f>'[1]GHG emissions totals'!C79/10^6</f>
        <v>112.8579896886277</v>
      </c>
      <c r="D80" s="93">
        <f>'[1]GHG emissions totals'!D79/10^6</f>
        <v>111.22385650257189</v>
      </c>
      <c r="E80" s="93">
        <f>'[1]GHG emissions totals'!E79/10^6</f>
        <v>112.20320778600379</v>
      </c>
    </row>
    <row r="81" spans="1:5" x14ac:dyDescent="0.25">
      <c r="A81" s="93">
        <v>2073</v>
      </c>
      <c r="B81" s="93">
        <f>'[1]GHG emissions totals'!B80/10^6</f>
        <v>117.5615308026492</v>
      </c>
      <c r="C81" s="93">
        <f>'[1]GHG emissions totals'!C80/10^6</f>
        <v>112.82420411042936</v>
      </c>
      <c r="D81" s="93">
        <f>'[1]GHG emissions totals'!D80/10^6</f>
        <v>111.19056012442663</v>
      </c>
      <c r="E81" s="93">
        <f>'[1]GHG emissions totals'!E80/10^6</f>
        <v>112.16961822569692</v>
      </c>
    </row>
    <row r="82" spans="1:5" x14ac:dyDescent="0.25">
      <c r="A82" s="93">
        <v>2074</v>
      </c>
      <c r="B82" s="93">
        <f>'[1]GHG emissions totals'!B81/10^6</f>
        <v>117.52632661642548</v>
      </c>
      <c r="C82" s="93">
        <f>'[1]GHG emissions totals'!C81/10^6</f>
        <v>112.79041853223104</v>
      </c>
      <c r="D82" s="93">
        <f>'[1]GHG emissions totals'!D81/10^6</f>
        <v>111.15726374628137</v>
      </c>
      <c r="E82" s="93">
        <f>'[1]GHG emissions totals'!E81/10^6</f>
        <v>112.13602866539007</v>
      </c>
    </row>
    <row r="83" spans="1:5" x14ac:dyDescent="0.25">
      <c r="A83" s="93">
        <v>2075</v>
      </c>
      <c r="B83" s="93">
        <f>'[1]GHG emissions totals'!B82/10^6</f>
        <v>117.49112243020177</v>
      </c>
      <c r="C83" s="93">
        <f>'[1]GHG emissions totals'!C82/10^6</f>
        <v>112.75663295403274</v>
      </c>
      <c r="D83" s="93">
        <f>'[1]GHG emissions totals'!D82/10^6</f>
        <v>111.12396736813612</v>
      </c>
      <c r="E83" s="93">
        <f>'[1]GHG emissions totals'!E82/10^6</f>
        <v>112.10243910508322</v>
      </c>
    </row>
    <row r="84" spans="1:5" x14ac:dyDescent="0.25">
      <c r="A84" s="93">
        <v>2076</v>
      </c>
      <c r="B84" s="93">
        <f>'[1]GHG emissions totals'!B83/10^6</f>
        <v>117.45591824397803</v>
      </c>
      <c r="C84" s="93">
        <f>'[1]GHG emissions totals'!C83/10^6</f>
        <v>112.72284737583441</v>
      </c>
      <c r="D84" s="93">
        <f>'[1]GHG emissions totals'!D83/10^6</f>
        <v>111.09067098999084</v>
      </c>
      <c r="E84" s="93">
        <f>'[1]GHG emissions totals'!E83/10^6</f>
        <v>112.06884954477637</v>
      </c>
    </row>
    <row r="85" spans="1:5" x14ac:dyDescent="0.25">
      <c r="A85" s="93">
        <v>2077</v>
      </c>
      <c r="B85" s="93">
        <f>'[1]GHG emissions totals'!B84/10^6</f>
        <v>117.42071405775432</v>
      </c>
      <c r="C85" s="93">
        <f>'[1]GHG emissions totals'!C84/10^6</f>
        <v>112.68906179763609</v>
      </c>
      <c r="D85" s="93">
        <f>'[1]GHG emissions totals'!D84/10^6</f>
        <v>111.0573746118456</v>
      </c>
      <c r="E85" s="93">
        <f>'[1]GHG emissions totals'!E84/10^6</f>
        <v>112.03525998446952</v>
      </c>
    </row>
    <row r="86" spans="1:5" x14ac:dyDescent="0.25">
      <c r="A86" s="93">
        <v>2078</v>
      </c>
      <c r="B86" s="93">
        <f>'[1]GHG emissions totals'!B85/10^6</f>
        <v>117.38550987153059</v>
      </c>
      <c r="C86" s="93">
        <f>'[1]GHG emissions totals'!C85/10^6</f>
        <v>112.65527621943777</v>
      </c>
      <c r="D86" s="93">
        <f>'[1]GHG emissions totals'!D85/10^6</f>
        <v>111.02407823370032</v>
      </c>
      <c r="E86" s="93">
        <f>'[1]GHG emissions totals'!E85/10^6</f>
        <v>112.00167042416265</v>
      </c>
    </row>
    <row r="87" spans="1:5" x14ac:dyDescent="0.25">
      <c r="A87" s="93">
        <v>2079</v>
      </c>
      <c r="B87" s="93">
        <f>'[1]GHG emissions totals'!B86/10^6</f>
        <v>117.35030568530688</v>
      </c>
      <c r="C87" s="93">
        <f>'[1]GHG emissions totals'!C86/10^6</f>
        <v>112.62149064123945</v>
      </c>
      <c r="D87" s="93">
        <f>'[1]GHG emissions totals'!D86/10^6</f>
        <v>110.99078185555507</v>
      </c>
      <c r="E87" s="93">
        <f>'[1]GHG emissions totals'!E86/10^6</f>
        <v>111.9680808638558</v>
      </c>
    </row>
    <row r="88" spans="1:5" x14ac:dyDescent="0.25">
      <c r="A88" s="93">
        <v>2080</v>
      </c>
      <c r="B88" s="93">
        <f>'[1]GHG emissions totals'!B87/10^6</f>
        <v>117.31510149908314</v>
      </c>
      <c r="C88" s="93">
        <f>'[1]GHG emissions totals'!C87/10^6</f>
        <v>112.58770506304113</v>
      </c>
      <c r="D88" s="93">
        <f>'[1]GHG emissions totals'!D87/10^6</f>
        <v>110.95748547740979</v>
      </c>
      <c r="E88" s="93">
        <f>'[1]GHG emissions totals'!E87/10^6</f>
        <v>111.93449130354895</v>
      </c>
    </row>
    <row r="89" spans="1:5" x14ac:dyDescent="0.25">
      <c r="A89" s="93">
        <v>2081</v>
      </c>
      <c r="B89" s="93">
        <f>'[1]GHG emissions totals'!B88/10^6</f>
        <v>116.76834138412227</v>
      </c>
      <c r="C89" s="93">
        <f>'[1]GHG emissions totals'!C88/10^6</f>
        <v>112.06297750642786</v>
      </c>
      <c r="D89" s="93">
        <f>'[1]GHG emissions totals'!D88/10^6</f>
        <v>110.44035574099752</v>
      </c>
      <c r="E89" s="93">
        <f>'[1]GHG emissions totals'!E88/10^6</f>
        <v>111.41280812251624</v>
      </c>
    </row>
    <row r="90" spans="1:5" x14ac:dyDescent="0.25">
      <c r="A90" s="93">
        <v>2082</v>
      </c>
      <c r="B90" s="93">
        <f>'[1]GHG emissions totals'!B89/10^6</f>
        <v>116.22158126916136</v>
      </c>
      <c r="C90" s="93">
        <f>'[1]GHG emissions totals'!C89/10^6</f>
        <v>111.53824994981457</v>
      </c>
      <c r="D90" s="93">
        <f>'[1]GHG emissions totals'!D89/10^6</f>
        <v>109.92322600458523</v>
      </c>
      <c r="E90" s="93">
        <f>'[1]GHG emissions totals'!E89/10^6</f>
        <v>110.89112494148353</v>
      </c>
    </row>
    <row r="91" spans="1:5" x14ac:dyDescent="0.25">
      <c r="A91" s="93">
        <v>2083</v>
      </c>
      <c r="B91" s="93">
        <f>'[1]GHG emissions totals'!B90/10^6</f>
        <v>115.67482115420044</v>
      </c>
      <c r="C91" s="93">
        <f>'[1]GHG emissions totals'!C90/10^6</f>
        <v>111.01352239320128</v>
      </c>
      <c r="D91" s="93">
        <f>'[1]GHG emissions totals'!D90/10^6</f>
        <v>109.40609626817294</v>
      </c>
      <c r="E91" s="93">
        <f>'[1]GHG emissions totals'!E90/10^6</f>
        <v>110.36944176045081</v>
      </c>
    </row>
    <row r="92" spans="1:5" x14ac:dyDescent="0.25">
      <c r="A92" s="93">
        <v>2084</v>
      </c>
      <c r="B92" s="93">
        <f>'[1]GHG emissions totals'!B91/10^6</f>
        <v>115.12806103923954</v>
      </c>
      <c r="C92" s="93">
        <f>'[1]GHG emissions totals'!C91/10^6</f>
        <v>110.48879483658801</v>
      </c>
      <c r="D92" s="93">
        <f>'[1]GHG emissions totals'!D91/10^6</f>
        <v>108.88896653176066</v>
      </c>
      <c r="E92" s="93">
        <f>'[1]GHG emissions totals'!E91/10^6</f>
        <v>109.8477585794181</v>
      </c>
    </row>
    <row r="93" spans="1:5" x14ac:dyDescent="0.25">
      <c r="A93" s="93">
        <v>2085</v>
      </c>
      <c r="B93" s="93">
        <f>'[1]GHG emissions totals'!B92/10^6</f>
        <v>114.58130092427866</v>
      </c>
      <c r="C93" s="93">
        <f>'[1]GHG emissions totals'!C92/10^6</f>
        <v>109.96406727997474</v>
      </c>
      <c r="D93" s="93">
        <f>'[1]GHG emissions totals'!D92/10^6</f>
        <v>108.37183679534839</v>
      </c>
      <c r="E93" s="93">
        <f>'[1]GHG emissions totals'!E92/10^6</f>
        <v>109.32607539838538</v>
      </c>
    </row>
    <row r="94" spans="1:5" x14ac:dyDescent="0.25">
      <c r="A94" s="93">
        <v>2086</v>
      </c>
      <c r="B94" s="93">
        <f>'[1]GHG emissions totals'!B93/10^6</f>
        <v>114.03454080931775</v>
      </c>
      <c r="C94" s="93">
        <f>'[1]GHG emissions totals'!C93/10^6</f>
        <v>109.43933972336146</v>
      </c>
      <c r="D94" s="93">
        <f>'[1]GHG emissions totals'!D93/10^6</f>
        <v>107.8547070589361</v>
      </c>
      <c r="E94" s="93">
        <f>'[1]GHG emissions totals'!E93/10^6</f>
        <v>108.80439221735267</v>
      </c>
    </row>
    <row r="95" spans="1:5" x14ac:dyDescent="0.25">
      <c r="A95" s="93">
        <v>2087</v>
      </c>
      <c r="B95" s="93">
        <f>'[1]GHG emissions totals'!B94/10^6</f>
        <v>113.48778069435684</v>
      </c>
      <c r="C95" s="93">
        <f>'[1]GHG emissions totals'!C94/10^6</f>
        <v>108.91461216674819</v>
      </c>
      <c r="D95" s="93">
        <f>'[1]GHG emissions totals'!D94/10^6</f>
        <v>107.33757732252381</v>
      </c>
      <c r="E95" s="93">
        <f>'[1]GHG emissions totals'!E94/10^6</f>
        <v>108.28270903631996</v>
      </c>
    </row>
    <row r="96" spans="1:5" x14ac:dyDescent="0.25">
      <c r="A96" s="93">
        <v>2088</v>
      </c>
      <c r="B96" s="93">
        <f>'[1]GHG emissions totals'!B95/10^6</f>
        <v>112.94102057939594</v>
      </c>
      <c r="C96" s="93">
        <f>'[1]GHG emissions totals'!C95/10^6</f>
        <v>108.3898846101349</v>
      </c>
      <c r="D96" s="93">
        <f>'[1]GHG emissions totals'!D95/10^6</f>
        <v>106.82044758611153</v>
      </c>
      <c r="E96" s="93">
        <f>'[1]GHG emissions totals'!E95/10^6</f>
        <v>107.76102585528724</v>
      </c>
    </row>
    <row r="97" spans="1:5" x14ac:dyDescent="0.25">
      <c r="A97" s="93">
        <v>2089</v>
      </c>
      <c r="B97" s="93">
        <f>'[1]GHG emissions totals'!B96/10^6</f>
        <v>112.39426046443505</v>
      </c>
      <c r="C97" s="93">
        <f>'[1]GHG emissions totals'!C96/10^6</f>
        <v>107.86515705352163</v>
      </c>
      <c r="D97" s="93">
        <f>'[1]GHG emissions totals'!D96/10^6</f>
        <v>106.30331784969925</v>
      </c>
      <c r="E97" s="93">
        <f>'[1]GHG emissions totals'!E96/10^6</f>
        <v>107.23934267425453</v>
      </c>
    </row>
    <row r="98" spans="1:5" x14ac:dyDescent="0.25">
      <c r="A98" s="93">
        <v>2090</v>
      </c>
      <c r="B98" s="93">
        <f>'[1]GHG emissions totals'!B97/10^6</f>
        <v>111.84750034947415</v>
      </c>
      <c r="C98" s="93">
        <f>'[1]GHG emissions totals'!C97/10^6</f>
        <v>107.34042949690836</v>
      </c>
      <c r="D98" s="93">
        <f>'[1]GHG emissions totals'!D97/10^6</f>
        <v>105.78618811328697</v>
      </c>
      <c r="E98" s="93">
        <f>'[1]GHG emissions totals'!E97/10^6</f>
        <v>106.71765949322182</v>
      </c>
    </row>
    <row r="99" spans="1:5" x14ac:dyDescent="0.25">
      <c r="A99" s="93">
        <v>2091</v>
      </c>
      <c r="B99" s="93">
        <f>'[1]GHG emissions totals'!B98/10^6</f>
        <v>111.30074023451324</v>
      </c>
      <c r="C99" s="93">
        <f>'[1]GHG emissions totals'!C98/10^6</f>
        <v>106.81570194029507</v>
      </c>
      <c r="D99" s="93">
        <f>'[1]GHG emissions totals'!D98/10^6</f>
        <v>105.26905837687468</v>
      </c>
      <c r="E99" s="93">
        <f>'[1]GHG emissions totals'!E98/10^6</f>
        <v>106.1959763121891</v>
      </c>
    </row>
    <row r="100" spans="1:5" x14ac:dyDescent="0.25">
      <c r="A100" s="93">
        <v>2092</v>
      </c>
      <c r="B100" s="93">
        <f>'[1]GHG emissions totals'!B99/10^6</f>
        <v>110.75398011955232</v>
      </c>
      <c r="C100" s="93">
        <f>'[1]GHG emissions totals'!C99/10^6</f>
        <v>106.29097438368179</v>
      </c>
      <c r="D100" s="93">
        <f>'[1]GHG emissions totals'!D99/10^6</f>
        <v>104.7519286404624</v>
      </c>
      <c r="E100" s="93">
        <f>'[1]GHG emissions totals'!E99/10^6</f>
        <v>105.67429313115639</v>
      </c>
    </row>
    <row r="101" spans="1:5" x14ac:dyDescent="0.25">
      <c r="A101" s="93">
        <v>2093</v>
      </c>
      <c r="B101" s="93">
        <f>'[1]GHG emissions totals'!B100/10^6</f>
        <v>110.20722000459145</v>
      </c>
      <c r="C101" s="93">
        <f>'[1]GHG emissions totals'!C100/10^6</f>
        <v>105.76624682706853</v>
      </c>
      <c r="D101" s="93">
        <f>'[1]GHG emissions totals'!D100/10^6</f>
        <v>104.23479890405012</v>
      </c>
      <c r="E101" s="93">
        <f>'[1]GHG emissions totals'!E100/10^6</f>
        <v>105.15260995012368</v>
      </c>
    </row>
    <row r="102" spans="1:5" x14ac:dyDescent="0.25">
      <c r="A102" s="93">
        <v>2094</v>
      </c>
      <c r="B102" s="93">
        <f>'[1]GHG emissions totals'!B101/10^6</f>
        <v>109.66045988963054</v>
      </c>
      <c r="C102" s="93">
        <f>'[1]GHG emissions totals'!C101/10^6</f>
        <v>105.24151927045524</v>
      </c>
      <c r="D102" s="93">
        <f>'[1]GHG emissions totals'!D101/10^6</f>
        <v>103.71766916763784</v>
      </c>
      <c r="E102" s="93">
        <f>'[1]GHG emissions totals'!E101/10^6</f>
        <v>104.63092676909096</v>
      </c>
    </row>
    <row r="103" spans="1:5" x14ac:dyDescent="0.25">
      <c r="A103" s="93">
        <v>2095</v>
      </c>
      <c r="B103" s="93">
        <f>'[1]GHG emissions totals'!B102/10^6</f>
        <v>109.11369977466963</v>
      </c>
      <c r="C103" s="93">
        <f>'[1]GHG emissions totals'!C102/10^6</f>
        <v>104.71679171384196</v>
      </c>
      <c r="D103" s="93">
        <f>'[1]GHG emissions totals'!D102/10^6</f>
        <v>103.20053943122555</v>
      </c>
      <c r="E103" s="93">
        <f>'[1]GHG emissions totals'!E102/10^6</f>
        <v>104.10924358805825</v>
      </c>
    </row>
    <row r="104" spans="1:5" x14ac:dyDescent="0.25">
      <c r="A104" s="93">
        <v>2096</v>
      </c>
      <c r="B104" s="93">
        <f>'[1]GHG emissions totals'!B103/10^6</f>
        <v>109.11369977466963</v>
      </c>
      <c r="C104" s="93">
        <f>'[1]GHG emissions totals'!C103/10^6</f>
        <v>104.71679171384196</v>
      </c>
      <c r="D104" s="93">
        <f>'[1]GHG emissions totals'!D103/10^6</f>
        <v>103.20053943122555</v>
      </c>
      <c r="E104" s="93">
        <f>'[1]GHG emissions totals'!E103/10^6</f>
        <v>104.10924358805825</v>
      </c>
    </row>
    <row r="105" spans="1:5" x14ac:dyDescent="0.25">
      <c r="A105" s="93">
        <v>2097</v>
      </c>
      <c r="B105" s="93">
        <f>'[1]GHG emissions totals'!B104/10^6</f>
        <v>109.11369977466963</v>
      </c>
      <c r="C105" s="93">
        <f>'[1]GHG emissions totals'!C104/10^6</f>
        <v>104.71679171384196</v>
      </c>
      <c r="D105" s="93">
        <f>'[1]GHG emissions totals'!D104/10^6</f>
        <v>103.20053943122555</v>
      </c>
      <c r="E105" s="93">
        <f>'[1]GHG emissions totals'!E104/10^6</f>
        <v>104.10924358805825</v>
      </c>
    </row>
    <row r="106" spans="1:5" x14ac:dyDescent="0.25">
      <c r="A106" s="93">
        <v>2098</v>
      </c>
      <c r="B106" s="93">
        <f>'[1]GHG emissions totals'!B105/10^6</f>
        <v>109.11369977466963</v>
      </c>
      <c r="C106" s="93">
        <f>'[1]GHG emissions totals'!C105/10^6</f>
        <v>104.71679171384196</v>
      </c>
      <c r="D106" s="93">
        <f>'[1]GHG emissions totals'!D105/10^6</f>
        <v>103.20053943122555</v>
      </c>
      <c r="E106" s="93">
        <f>'[1]GHG emissions totals'!E105/10^6</f>
        <v>104.10924358805825</v>
      </c>
    </row>
    <row r="107" spans="1:5" x14ac:dyDescent="0.25">
      <c r="A107" s="93">
        <v>2099</v>
      </c>
      <c r="B107" s="93">
        <f>'[1]GHG emissions totals'!B106/10^6</f>
        <v>109.11369977466963</v>
      </c>
      <c r="C107" s="93">
        <f>'[1]GHG emissions totals'!C106/10^6</f>
        <v>104.71679171384196</v>
      </c>
      <c r="D107" s="93">
        <f>'[1]GHG emissions totals'!D106/10^6</f>
        <v>103.20053943122555</v>
      </c>
      <c r="E107" s="93">
        <f>'[1]GHG emissions totals'!E106/10^6</f>
        <v>104.10924358805825</v>
      </c>
    </row>
    <row r="108" spans="1:5" x14ac:dyDescent="0.25">
      <c r="A108" s="93">
        <v>2100</v>
      </c>
      <c r="B108" s="93">
        <f>'[1]GHG emissions totals'!B107/10^6</f>
        <v>109.11369977466963</v>
      </c>
      <c r="C108" s="93">
        <f>'[1]GHG emissions totals'!C107/10^6</f>
        <v>104.71679171384196</v>
      </c>
      <c r="D108" s="93">
        <f>'[1]GHG emissions totals'!D107/10^6</f>
        <v>103.20053943122555</v>
      </c>
      <c r="E108" s="93">
        <f>'[1]GHG emissions totals'!E107/10^6</f>
        <v>104.10924358805825</v>
      </c>
    </row>
  </sheetData>
  <phoneticPr fontId="17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8" tint="0.79998168889431442"/>
  </sheetPr>
  <dimension ref="A1:J11"/>
  <sheetViews>
    <sheetView workbookViewId="0"/>
  </sheetViews>
  <sheetFormatPr defaultRowHeight="15" x14ac:dyDescent="0.25"/>
  <cols>
    <col min="7" max="7" width="23.5703125" customWidth="1"/>
    <col min="10" max="10" width="10.42578125" customWidth="1"/>
  </cols>
  <sheetData>
    <row r="1" spans="1:10" x14ac:dyDescent="0.25">
      <c r="A1" s="44" t="s">
        <v>95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39" customHeight="1" x14ac:dyDescent="0.25">
      <c r="A3" s="248" t="s">
        <v>67</v>
      </c>
      <c r="B3" s="248" t="s">
        <v>96</v>
      </c>
      <c r="C3" s="248"/>
      <c r="D3" s="248"/>
      <c r="E3" s="248" t="s">
        <v>97</v>
      </c>
      <c r="F3" s="248"/>
      <c r="G3" s="248"/>
      <c r="H3" s="248" t="s">
        <v>98</v>
      </c>
      <c r="I3" s="248"/>
      <c r="J3" s="248"/>
    </row>
    <row r="4" spans="1:10" ht="25.5" x14ac:dyDescent="0.25">
      <c r="A4" s="248"/>
      <c r="B4" s="109"/>
      <c r="C4" s="109"/>
      <c r="D4" s="109" t="s">
        <v>99</v>
      </c>
      <c r="E4" s="109"/>
      <c r="F4" s="109"/>
      <c r="G4" s="109" t="s">
        <v>99</v>
      </c>
      <c r="H4" s="109"/>
      <c r="I4" s="109"/>
      <c r="J4" s="109" t="s">
        <v>99</v>
      </c>
    </row>
    <row r="5" spans="1:10" x14ac:dyDescent="0.25">
      <c r="A5" s="89">
        <v>2021</v>
      </c>
      <c r="B5" s="110"/>
      <c r="C5" s="110"/>
      <c r="D5" s="111">
        <f>'[1]GHG emissions totals'!B28/10^6</f>
        <v>638.40184196909331</v>
      </c>
      <c r="E5" s="47"/>
      <c r="F5" s="47"/>
      <c r="G5" s="173">
        <v>248509762.09999999</v>
      </c>
      <c r="H5" s="112"/>
      <c r="I5" s="112"/>
      <c r="J5" s="128">
        <f>D5*10^6/G5</f>
        <v>2.5689205791127083</v>
      </c>
    </row>
    <row r="6" spans="1:10" x14ac:dyDescent="0.25">
      <c r="A6" s="89">
        <v>2022</v>
      </c>
      <c r="B6" s="110"/>
      <c r="C6" s="110"/>
      <c r="D6" s="111">
        <f>'[1]GHG emissions totals'!B29/10^6</f>
        <v>602.48597710000001</v>
      </c>
      <c r="E6" s="47"/>
      <c r="F6" s="47"/>
      <c r="G6" s="173">
        <v>249506429.09999999</v>
      </c>
      <c r="H6" s="112"/>
      <c r="I6" s="112"/>
      <c r="J6" s="128">
        <f>D6*10^6/G6</f>
        <v>2.414711233186416</v>
      </c>
    </row>
    <row r="7" spans="1:10" x14ac:dyDescent="0.25">
      <c r="A7" s="89">
        <v>2023</v>
      </c>
      <c r="B7" s="110"/>
      <c r="C7" s="110"/>
      <c r="D7" s="111">
        <f>'[1]GHG emissions totals'!B30/10^6</f>
        <v>588.74140720000003</v>
      </c>
      <c r="E7" s="47"/>
      <c r="F7" s="47"/>
      <c r="G7" s="173">
        <v>250449900.30000001</v>
      </c>
      <c r="H7" s="112"/>
      <c r="I7" s="112"/>
      <c r="J7" s="128">
        <f>D7*10^6/G7</f>
        <v>2.3507352428361101</v>
      </c>
    </row>
    <row r="8" spans="1:10" x14ac:dyDescent="0.25">
      <c r="A8" s="89">
        <v>2024</v>
      </c>
      <c r="B8" s="110"/>
      <c r="C8" s="110"/>
      <c r="D8" s="111">
        <f>'[1]GHG emissions totals'!B31/10^6</f>
        <v>564.2377338</v>
      </c>
      <c r="E8" s="47"/>
      <c r="F8" s="47"/>
      <c r="G8" s="173">
        <v>252107768.90000001</v>
      </c>
      <c r="H8" s="112"/>
      <c r="I8" s="112"/>
      <c r="J8" s="128">
        <f>D8*10^6/G8</f>
        <v>2.2380815008672266</v>
      </c>
    </row>
    <row r="9" spans="1:10" x14ac:dyDescent="0.25">
      <c r="A9" s="89">
        <v>2025</v>
      </c>
      <c r="B9" s="110"/>
      <c r="C9" s="110"/>
      <c r="D9" s="111">
        <f>'[1]GHG emissions totals'!B32/10^6</f>
        <v>532.34798980000005</v>
      </c>
      <c r="E9" s="47"/>
      <c r="F9" s="47"/>
      <c r="G9" s="173">
        <v>253949460.69999999</v>
      </c>
      <c r="H9" s="112"/>
      <c r="I9" s="112"/>
      <c r="J9" s="128">
        <f>D9*10^6/G9</f>
        <v>2.0962753310544837</v>
      </c>
    </row>
    <row r="11" spans="1:10" x14ac:dyDescent="0.25">
      <c r="G11" t="s">
        <v>100</v>
      </c>
    </row>
  </sheetData>
  <mergeCells count="4">
    <mergeCell ref="A3:A4"/>
    <mergeCell ref="B3:D3"/>
    <mergeCell ref="E3:G3"/>
    <mergeCell ref="H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8" tint="0.39997558519241921"/>
  </sheetPr>
  <dimension ref="A1:K18"/>
  <sheetViews>
    <sheetView workbookViewId="0"/>
  </sheetViews>
  <sheetFormatPr defaultRowHeight="15" x14ac:dyDescent="0.25"/>
  <cols>
    <col min="2" max="2" width="12" bestFit="1" customWidth="1"/>
  </cols>
  <sheetData>
    <row r="1" spans="1:11" x14ac:dyDescent="0.25">
      <c r="A1" s="44" t="s">
        <v>101</v>
      </c>
      <c r="B1" s="24"/>
      <c r="C1" s="24"/>
      <c r="D1" s="24"/>
      <c r="E1" s="24"/>
      <c r="F1" s="24"/>
      <c r="G1" s="24"/>
    </row>
    <row r="2" spans="1:11" x14ac:dyDescent="0.25">
      <c r="A2" s="24"/>
      <c r="B2" s="24"/>
      <c r="C2" s="24"/>
      <c r="D2" s="24"/>
      <c r="E2" s="24"/>
      <c r="F2" s="24"/>
      <c r="G2" s="24"/>
    </row>
    <row r="3" spans="1:11" x14ac:dyDescent="0.25">
      <c r="A3" s="248" t="s">
        <v>67</v>
      </c>
      <c r="B3" s="249" t="s">
        <v>102</v>
      </c>
      <c r="C3" s="249"/>
      <c r="D3" s="249"/>
      <c r="E3" s="249"/>
      <c r="F3" s="249"/>
      <c r="G3" s="249"/>
    </row>
    <row r="4" spans="1:11" x14ac:dyDescent="0.25">
      <c r="A4" s="248"/>
      <c r="B4" s="89" t="s">
        <v>103</v>
      </c>
      <c r="C4" s="44" t="s">
        <v>104</v>
      </c>
      <c r="D4" s="89" t="s">
        <v>105</v>
      </c>
      <c r="E4" s="44" t="s">
        <v>106</v>
      </c>
      <c r="F4" s="89" t="s">
        <v>107</v>
      </c>
      <c r="G4" s="44" t="s">
        <v>108</v>
      </c>
      <c r="H4" s="89" t="s">
        <v>109</v>
      </c>
      <c r="I4" s="44" t="s">
        <v>110</v>
      </c>
      <c r="J4" s="89" t="s">
        <v>111</v>
      </c>
      <c r="K4" s="44" t="s">
        <v>112</v>
      </c>
    </row>
    <row r="5" spans="1:11" x14ac:dyDescent="0.25">
      <c r="A5" s="89">
        <v>2021</v>
      </c>
      <c r="B5" s="110">
        <f>'[1]GHG emissions totals'!B28/10^6</f>
        <v>638.40184196909331</v>
      </c>
      <c r="C5" s="110">
        <f>'[1]GHG emissions totals'!C28/10^6</f>
        <v>638.40184196909331</v>
      </c>
      <c r="D5" s="110">
        <f>'[1]GHG emissions totals'!D28/10^6</f>
        <v>638.40184196909331</v>
      </c>
      <c r="E5" s="110">
        <f>'[1]GHG emissions totals'!E28/10^6</f>
        <v>638.40184196909331</v>
      </c>
      <c r="F5" s="110">
        <f>'[1]GHG emissions totals'!F28/10^6</f>
        <v>638.40184196909331</v>
      </c>
      <c r="G5" s="110">
        <f>'[1]GHG emissions totals'!G28/10^6</f>
        <v>638.40184196909331</v>
      </c>
      <c r="H5" s="110">
        <f>'[1]GHG emissions totals'!H28/10^6</f>
        <v>638.40184196909331</v>
      </c>
      <c r="I5" s="110">
        <f>'[1]GHG emissions totals'!I28/10^6</f>
        <v>638.40184196909331</v>
      </c>
      <c r="J5" s="110">
        <f>'[1]GHG emissions totals'!J28/10^6</f>
        <v>638.40184196909331</v>
      </c>
      <c r="K5" s="110">
        <f>'[1]GHG emissions totals'!K28/10^6</f>
        <v>638.40184196909331</v>
      </c>
    </row>
    <row r="6" spans="1:11" x14ac:dyDescent="0.25">
      <c r="A6" s="89">
        <v>2022</v>
      </c>
      <c r="B6" s="110">
        <f>'[1]GHG emissions totals'!B29/10^6</f>
        <v>602.48597710000001</v>
      </c>
      <c r="C6" s="110">
        <f>'[1]GHG emissions totals'!C29/10^6</f>
        <v>602.48597710000001</v>
      </c>
      <c r="D6" s="110">
        <f>'[1]GHG emissions totals'!D29/10^6</f>
        <v>602.48597710000001</v>
      </c>
      <c r="E6" s="110">
        <f>'[1]GHG emissions totals'!E29/10^6</f>
        <v>602.48597710000001</v>
      </c>
      <c r="F6" s="110">
        <f>'[1]GHG emissions totals'!F29/10^6</f>
        <v>602.48597710000001</v>
      </c>
      <c r="G6" s="110">
        <f>'[1]GHG emissions totals'!G29/10^6</f>
        <v>0</v>
      </c>
      <c r="H6" s="110">
        <f>'[1]GHG emissions totals'!H29/10^6</f>
        <v>0</v>
      </c>
      <c r="I6" s="110">
        <f>'[1]GHG emissions totals'!I29/10^6</f>
        <v>0</v>
      </c>
      <c r="J6" s="110">
        <f>'[1]GHG emissions totals'!J29/10^6</f>
        <v>0</v>
      </c>
      <c r="K6" s="110">
        <f>'[1]GHG emissions totals'!K29/10^6</f>
        <v>0</v>
      </c>
    </row>
    <row r="7" spans="1:11" x14ac:dyDescent="0.25">
      <c r="A7" s="89">
        <v>2023</v>
      </c>
      <c r="B7" s="110">
        <f>'[1]GHG emissions totals'!B30/10^6</f>
        <v>588.74140720000003</v>
      </c>
      <c r="C7" s="110">
        <f>'[1]GHG emissions totals'!C30/10^6</f>
        <v>588.74140720000003</v>
      </c>
      <c r="D7" s="110">
        <f>'[1]GHG emissions totals'!D30/10^6</f>
        <v>588.74140720000003</v>
      </c>
      <c r="E7" s="110">
        <f>'[1]GHG emissions totals'!E30/10^6</f>
        <v>588.74140720000003</v>
      </c>
      <c r="F7" s="110">
        <f>'[1]GHG emissions totals'!F30/10^6</f>
        <v>588.74140720000003</v>
      </c>
      <c r="G7" s="110">
        <f>'[1]GHG emissions totals'!G30/10^6</f>
        <v>0</v>
      </c>
      <c r="H7" s="110">
        <f>'[1]GHG emissions totals'!H30/10^6</f>
        <v>0</v>
      </c>
      <c r="I7" s="110">
        <f>'[1]GHG emissions totals'!I30/10^6</f>
        <v>0</v>
      </c>
      <c r="J7" s="110">
        <f>'[1]GHG emissions totals'!J30/10^6</f>
        <v>0</v>
      </c>
      <c r="K7" s="110">
        <f>'[1]GHG emissions totals'!K30/10^6</f>
        <v>0</v>
      </c>
    </row>
    <row r="8" spans="1:11" x14ac:dyDescent="0.25">
      <c r="A8" s="89">
        <v>2024</v>
      </c>
      <c r="B8" s="110">
        <f>'[1]GHG emissions totals'!B31/10^6</f>
        <v>564.2377338</v>
      </c>
      <c r="C8" s="110">
        <f>'[1]GHG emissions totals'!C31/10^6</f>
        <v>564.2377338</v>
      </c>
      <c r="D8" s="110">
        <f>'[1]GHG emissions totals'!D31/10^6</f>
        <v>564.2377338</v>
      </c>
      <c r="E8" s="110">
        <f>'[1]GHG emissions totals'!E31/10^6</f>
        <v>564.2377338</v>
      </c>
      <c r="F8" s="110">
        <f>'[1]GHG emissions totals'!F31/10^6</f>
        <v>564.2377338</v>
      </c>
      <c r="G8" s="110">
        <f>'[1]GHG emissions totals'!G31/10^6</f>
        <v>0</v>
      </c>
      <c r="H8" s="110">
        <f>'[1]GHG emissions totals'!H31/10^6</f>
        <v>0</v>
      </c>
      <c r="I8" s="110">
        <f>'[1]GHG emissions totals'!I31/10^6</f>
        <v>0</v>
      </c>
      <c r="J8" s="110">
        <f>'[1]GHG emissions totals'!J31/10^6</f>
        <v>0</v>
      </c>
      <c r="K8" s="110">
        <f>'[1]GHG emissions totals'!K31/10^6</f>
        <v>0</v>
      </c>
    </row>
    <row r="9" spans="1:11" x14ac:dyDescent="0.25">
      <c r="A9" s="89">
        <v>2025</v>
      </c>
      <c r="B9" s="110">
        <f>'[1]GHG emissions totals'!B32/10^6</f>
        <v>532.34798980000005</v>
      </c>
      <c r="C9" s="110">
        <f>'[1]GHG emissions totals'!C32/10^6</f>
        <v>532.34798980000005</v>
      </c>
      <c r="D9" s="110">
        <f>'[1]GHG emissions totals'!D32/10^6</f>
        <v>532.34798980000005</v>
      </c>
      <c r="E9" s="110">
        <f>'[1]GHG emissions totals'!E32/10^6</f>
        <v>532.34798980000005</v>
      </c>
      <c r="F9" s="110">
        <f>'[1]GHG emissions totals'!F32/10^6</f>
        <v>532.34798980000005</v>
      </c>
      <c r="G9" s="110">
        <f>'[1]GHG emissions totals'!G32/10^6</f>
        <v>0</v>
      </c>
      <c r="H9" s="110">
        <f>'[1]GHG emissions totals'!H32/10^6</f>
        <v>0</v>
      </c>
      <c r="I9" s="110">
        <f>'[1]GHG emissions totals'!I32/10^6</f>
        <v>0</v>
      </c>
      <c r="J9" s="110">
        <f>'[1]GHG emissions totals'!J32/10^6</f>
        <v>0</v>
      </c>
      <c r="K9" s="110">
        <f>'[1]GHG emissions totals'!K32/10^6</f>
        <v>0</v>
      </c>
    </row>
    <row r="10" spans="1:11" x14ac:dyDescent="0.25">
      <c r="A10" s="24"/>
      <c r="B10" s="24">
        <f>B9/'CO2 per vehicle'!$J9</f>
        <v>253.94946069999997</v>
      </c>
      <c r="C10" s="24"/>
      <c r="D10" s="24"/>
      <c r="E10" s="24"/>
      <c r="F10" s="24"/>
      <c r="G10" s="24"/>
    </row>
    <row r="11" spans="1:11" x14ac:dyDescent="0.25">
      <c r="A11" s="24"/>
      <c r="B11" s="24"/>
      <c r="C11" s="24"/>
      <c r="D11" s="24"/>
      <c r="E11" s="24"/>
      <c r="F11" s="24"/>
      <c r="G11" s="24"/>
    </row>
    <row r="12" spans="1:11" x14ac:dyDescent="0.25">
      <c r="A12" s="248" t="s">
        <v>67</v>
      </c>
      <c r="B12" s="249" t="s">
        <v>113</v>
      </c>
      <c r="C12" s="249"/>
      <c r="D12" s="249"/>
      <c r="E12" s="249"/>
      <c r="F12" s="249"/>
      <c r="G12" s="249"/>
    </row>
    <row r="13" spans="1:11" x14ac:dyDescent="0.25">
      <c r="A13" s="248"/>
      <c r="B13" s="24" t="s">
        <v>114</v>
      </c>
      <c r="C13" s="44" t="s">
        <v>104</v>
      </c>
      <c r="D13" s="44" t="s">
        <v>105</v>
      </c>
      <c r="E13" s="44" t="s">
        <v>106</v>
      </c>
      <c r="F13" s="44" t="s">
        <v>107</v>
      </c>
      <c r="G13" s="44" t="s">
        <v>108</v>
      </c>
      <c r="H13" s="44" t="s">
        <v>109</v>
      </c>
      <c r="I13" s="44" t="s">
        <v>110</v>
      </c>
      <c r="J13" s="44" t="s">
        <v>111</v>
      </c>
      <c r="K13" s="44" t="s">
        <v>112</v>
      </c>
    </row>
    <row r="14" spans="1:11" x14ac:dyDescent="0.25">
      <c r="A14" s="89">
        <v>2021</v>
      </c>
      <c r="B14" s="24"/>
      <c r="C14" s="110">
        <f>C5-$B5</f>
        <v>0</v>
      </c>
      <c r="D14" s="110">
        <f t="shared" ref="C14:F18" si="0">D5-$B5</f>
        <v>0</v>
      </c>
      <c r="E14" s="110">
        <f t="shared" si="0"/>
        <v>0</v>
      </c>
      <c r="F14" s="110">
        <f t="shared" si="0"/>
        <v>0</v>
      </c>
      <c r="G14" s="110">
        <f t="shared" ref="G14:K18" si="1">G5-$B5</f>
        <v>0</v>
      </c>
      <c r="H14" s="110">
        <f t="shared" si="1"/>
        <v>0</v>
      </c>
      <c r="I14" s="110">
        <f t="shared" si="1"/>
        <v>0</v>
      </c>
      <c r="J14" s="110">
        <f t="shared" si="1"/>
        <v>0</v>
      </c>
      <c r="K14" s="110">
        <f t="shared" si="1"/>
        <v>0</v>
      </c>
    </row>
    <row r="15" spans="1:11" x14ac:dyDescent="0.25">
      <c r="A15" s="89">
        <v>2022</v>
      </c>
      <c r="B15" s="24"/>
      <c r="C15" s="110">
        <f t="shared" si="0"/>
        <v>0</v>
      </c>
      <c r="D15" s="110">
        <f t="shared" si="0"/>
        <v>0</v>
      </c>
      <c r="E15" s="110">
        <f t="shared" si="0"/>
        <v>0</v>
      </c>
      <c r="F15" s="110">
        <f t="shared" si="0"/>
        <v>0</v>
      </c>
      <c r="G15" s="110">
        <f t="shared" si="1"/>
        <v>-602.48597710000001</v>
      </c>
      <c r="H15" s="110">
        <f t="shared" si="1"/>
        <v>-602.48597710000001</v>
      </c>
      <c r="I15" s="110">
        <f t="shared" si="1"/>
        <v>-602.48597710000001</v>
      </c>
      <c r="J15" s="110">
        <f t="shared" si="1"/>
        <v>-602.48597710000001</v>
      </c>
      <c r="K15" s="110">
        <f t="shared" si="1"/>
        <v>-602.48597710000001</v>
      </c>
    </row>
    <row r="16" spans="1:11" x14ac:dyDescent="0.25">
      <c r="A16" s="89">
        <v>2023</v>
      </c>
      <c r="B16" s="24"/>
      <c r="C16" s="110">
        <f t="shared" si="0"/>
        <v>0</v>
      </c>
      <c r="D16" s="110">
        <f t="shared" si="0"/>
        <v>0</v>
      </c>
      <c r="E16" s="110">
        <f t="shared" si="0"/>
        <v>0</v>
      </c>
      <c r="F16" s="110">
        <f t="shared" si="0"/>
        <v>0</v>
      </c>
      <c r="G16" s="110">
        <f t="shared" si="1"/>
        <v>-588.74140720000003</v>
      </c>
      <c r="H16" s="110">
        <f t="shared" si="1"/>
        <v>-588.74140720000003</v>
      </c>
      <c r="I16" s="110">
        <f t="shared" si="1"/>
        <v>-588.74140720000003</v>
      </c>
      <c r="J16" s="110">
        <f t="shared" si="1"/>
        <v>-588.74140720000003</v>
      </c>
      <c r="K16" s="110">
        <f t="shared" si="1"/>
        <v>-588.74140720000003</v>
      </c>
    </row>
    <row r="17" spans="1:11" x14ac:dyDescent="0.25">
      <c r="A17" s="89">
        <v>2024</v>
      </c>
      <c r="B17" s="24"/>
      <c r="C17" s="110">
        <f t="shared" si="0"/>
        <v>0</v>
      </c>
      <c r="D17" s="110">
        <f t="shared" si="0"/>
        <v>0</v>
      </c>
      <c r="E17" s="110">
        <f t="shared" si="0"/>
        <v>0</v>
      </c>
      <c r="F17" s="110">
        <f t="shared" si="0"/>
        <v>0</v>
      </c>
      <c r="G17" s="110">
        <f t="shared" si="1"/>
        <v>-564.2377338</v>
      </c>
      <c r="H17" s="110">
        <f t="shared" si="1"/>
        <v>-564.2377338</v>
      </c>
      <c r="I17" s="110">
        <f t="shared" si="1"/>
        <v>-564.2377338</v>
      </c>
      <c r="J17" s="110">
        <f t="shared" si="1"/>
        <v>-564.2377338</v>
      </c>
      <c r="K17" s="110">
        <f t="shared" si="1"/>
        <v>-564.2377338</v>
      </c>
    </row>
    <row r="18" spans="1:11" x14ac:dyDescent="0.25">
      <c r="A18" s="89">
        <v>2025</v>
      </c>
      <c r="B18" s="24"/>
      <c r="C18" s="110">
        <f>C9-$B9</f>
        <v>0</v>
      </c>
      <c r="D18" s="110">
        <f>D9-$B9</f>
        <v>0</v>
      </c>
      <c r="E18" s="110">
        <f>E9-$B9</f>
        <v>0</v>
      </c>
      <c r="F18" s="110">
        <f t="shared" si="0"/>
        <v>0</v>
      </c>
      <c r="G18" s="110">
        <f t="shared" si="1"/>
        <v>-532.34798980000005</v>
      </c>
      <c r="H18" s="110">
        <f t="shared" si="1"/>
        <v>-532.34798980000005</v>
      </c>
      <c r="I18" s="110">
        <f>I9-$B9</f>
        <v>-532.34798980000005</v>
      </c>
      <c r="J18" s="110">
        <f t="shared" si="1"/>
        <v>-532.34798980000005</v>
      </c>
      <c r="K18" s="110">
        <f t="shared" si="1"/>
        <v>-532.34798980000005</v>
      </c>
    </row>
  </sheetData>
  <mergeCells count="4">
    <mergeCell ref="A3:A4"/>
    <mergeCell ref="B3:G3"/>
    <mergeCell ref="A12:A13"/>
    <mergeCell ref="B12:G12"/>
  </mergeCells>
  <phoneticPr fontId="1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5"/>
  </sheetPr>
  <dimension ref="A4:F7"/>
  <sheetViews>
    <sheetView workbookViewId="0"/>
  </sheetViews>
  <sheetFormatPr defaultRowHeight="15" x14ac:dyDescent="0.25"/>
  <cols>
    <col min="1" max="1" width="17.140625" customWidth="1"/>
  </cols>
  <sheetData>
    <row r="4" spans="1:6" x14ac:dyDescent="0.25">
      <c r="B4" s="113" t="s">
        <v>115</v>
      </c>
      <c r="C4" s="114" t="s">
        <v>116</v>
      </c>
      <c r="D4" s="114" t="s">
        <v>117</v>
      </c>
      <c r="E4" s="114" t="s">
        <v>118</v>
      </c>
      <c r="F4" s="114" t="s">
        <v>119</v>
      </c>
    </row>
    <row r="5" spans="1:6" x14ac:dyDescent="0.25">
      <c r="A5" s="2" t="s">
        <v>11</v>
      </c>
      <c r="B5" s="113">
        <v>5.3476672985517185E-2</v>
      </c>
      <c r="C5" s="113"/>
      <c r="D5" s="113"/>
      <c r="E5" s="113">
        <v>0.12875236669567175</v>
      </c>
      <c r="F5" s="113">
        <v>0.36310159551688348</v>
      </c>
    </row>
    <row r="6" spans="1:6" x14ac:dyDescent="0.25">
      <c r="A6" s="2" t="s">
        <v>8</v>
      </c>
      <c r="B6" s="113">
        <v>5.0204760649369504E-2</v>
      </c>
      <c r="C6" s="113"/>
      <c r="D6" s="113"/>
      <c r="E6" s="113">
        <v>0.20014414173847508</v>
      </c>
      <c r="F6" s="113">
        <v>0.23477832540634516</v>
      </c>
    </row>
    <row r="7" spans="1:6" x14ac:dyDescent="0.25">
      <c r="A7" s="2" t="s">
        <v>5</v>
      </c>
      <c r="B7" s="113">
        <v>4.7211341248418998E-2</v>
      </c>
      <c r="C7" s="113"/>
      <c r="D7" s="113"/>
      <c r="E7" s="113">
        <v>0.24259022558161961</v>
      </c>
      <c r="F7" s="113">
        <v>0.16867647376862901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5" ma:contentTypeDescription="Create a new document." ma:contentTypeScope="" ma:versionID="d27778e11e5fc74c8f315331219eb63e">
  <xsd:schema xmlns:xsd="http://www.w3.org/2001/XMLSchema" xmlns:xs="http://www.w3.org/2001/XMLSchema" xmlns:p="http://schemas.microsoft.com/office/2006/metadata/properties" xmlns:ns2="7e32015e-0ffe-49b8-92ae-b8ce6fb0b285" xmlns:ns3="eb46a62a-161d-48d3-9b54-b42c8dfa8c78" targetNamespace="http://schemas.microsoft.com/office/2006/metadata/properties" ma:root="true" ma:fieldsID="5bc22f69ffa96a1888787dddfed1ae1b" ns2:_="" ns3:_="">
    <xsd:import namespace="7e32015e-0ffe-49b8-92ae-b8ce6fb0b285"/>
    <xsd:import namespace="eb46a62a-161d-48d3-9b54-b42c8dfa8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6a62a-161d-48d3-9b54-b42c8dfa8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26F961-8640-4136-BD7A-B4762F3CE8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C36963-744B-40B1-A4F9-35B0A2B5CD2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9793FB5-512B-48A6-9C03-648A72F3470E}"/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271</vt:i4>
      </vt:variant>
    </vt:vector>
  </HeadingPairs>
  <TitlesOfParts>
    <vt:vector size="288" baseType="lpstr">
      <vt:lpstr>Interface</vt:lpstr>
      <vt:lpstr>Tables (1)</vt:lpstr>
      <vt:lpstr>Tables (2)</vt:lpstr>
      <vt:lpstr>Graphs</vt:lpstr>
      <vt:lpstr>17 Percent Below</vt:lpstr>
      <vt:lpstr>Emissions</vt:lpstr>
      <vt:lpstr>CO2 per vehicle</vt:lpstr>
      <vt:lpstr>Emission Reductions</vt:lpstr>
      <vt:lpstr>ICF SLR Lookup</vt:lpstr>
      <vt:lpstr>CO2 and Temp Alt 0 Alt 1</vt:lpstr>
      <vt:lpstr>CO2 and Temp Alt 2 Alt 3</vt:lpstr>
      <vt:lpstr>CO2 and Temp Alt 4 Alt 5</vt:lpstr>
      <vt:lpstr>ICF SLR Module (1)</vt:lpstr>
      <vt:lpstr>ICF SLR Module (2)</vt:lpstr>
      <vt:lpstr>ICF SLR Module (3)</vt:lpstr>
      <vt:lpstr>ICF SLR Module (4)</vt:lpstr>
      <vt:lpstr>ICF SLR Module (5)</vt:lpstr>
      <vt:lpstr>'CO2 and Temp Alt 0 Alt 1'!ExternalData_1</vt:lpstr>
      <vt:lpstr>'CO2 and Temp Alt 2 Alt 3'!ExternalData_1</vt:lpstr>
      <vt:lpstr>'CO2 and Temp Alt 4 Alt 5'!ExternalData_1</vt:lpstr>
      <vt:lpstr>'CO2 and Temp Alt 0 Alt 1'!ExternalData_10</vt:lpstr>
      <vt:lpstr>'CO2 and Temp Alt 2 Alt 3'!ExternalData_10</vt:lpstr>
      <vt:lpstr>'CO2 and Temp Alt 4 Alt 5'!ExternalData_10</vt:lpstr>
      <vt:lpstr>'CO2 and Temp Alt 0 Alt 1'!ExternalData_11</vt:lpstr>
      <vt:lpstr>'CO2 and Temp Alt 2 Alt 3'!ExternalData_11</vt:lpstr>
      <vt:lpstr>'CO2 and Temp Alt 4 Alt 5'!ExternalData_11</vt:lpstr>
      <vt:lpstr>'CO2 and Temp Alt 0 Alt 1'!ExternalData_12</vt:lpstr>
      <vt:lpstr>'CO2 and Temp Alt 2 Alt 3'!ExternalData_12</vt:lpstr>
      <vt:lpstr>'CO2 and Temp Alt 4 Alt 5'!ExternalData_12</vt:lpstr>
      <vt:lpstr>'CO2 and Temp Alt 0 Alt 1'!ExternalData_13</vt:lpstr>
      <vt:lpstr>'CO2 and Temp Alt 2 Alt 3'!ExternalData_13</vt:lpstr>
      <vt:lpstr>'CO2 and Temp Alt 4 Alt 5'!ExternalData_13</vt:lpstr>
      <vt:lpstr>'CO2 and Temp Alt 0 Alt 1'!ExternalData_14</vt:lpstr>
      <vt:lpstr>'CO2 and Temp Alt 2 Alt 3'!ExternalData_14</vt:lpstr>
      <vt:lpstr>'CO2 and Temp Alt 4 Alt 5'!ExternalData_14</vt:lpstr>
      <vt:lpstr>'CO2 and Temp Alt 0 Alt 1'!ExternalData_15</vt:lpstr>
      <vt:lpstr>'CO2 and Temp Alt 2 Alt 3'!ExternalData_15</vt:lpstr>
      <vt:lpstr>'CO2 and Temp Alt 4 Alt 5'!ExternalData_15</vt:lpstr>
      <vt:lpstr>'CO2 and Temp Alt 0 Alt 1'!ExternalData_16</vt:lpstr>
      <vt:lpstr>'CO2 and Temp Alt 2 Alt 3'!ExternalData_16</vt:lpstr>
      <vt:lpstr>'CO2 and Temp Alt 4 Alt 5'!ExternalData_16</vt:lpstr>
      <vt:lpstr>'CO2 and Temp Alt 0 Alt 1'!ExternalData_17</vt:lpstr>
      <vt:lpstr>'CO2 and Temp Alt 2 Alt 3'!ExternalData_17</vt:lpstr>
      <vt:lpstr>'CO2 and Temp Alt 4 Alt 5'!ExternalData_17</vt:lpstr>
      <vt:lpstr>'CO2 and Temp Alt 0 Alt 1'!ExternalData_18</vt:lpstr>
      <vt:lpstr>'CO2 and Temp Alt 2 Alt 3'!ExternalData_18</vt:lpstr>
      <vt:lpstr>'CO2 and Temp Alt 4 Alt 5'!ExternalData_18</vt:lpstr>
      <vt:lpstr>'CO2 and Temp Alt 0 Alt 1'!ExternalData_19</vt:lpstr>
      <vt:lpstr>'CO2 and Temp Alt 2 Alt 3'!ExternalData_19</vt:lpstr>
      <vt:lpstr>'CO2 and Temp Alt 4 Alt 5'!ExternalData_19</vt:lpstr>
      <vt:lpstr>'CO2 and Temp Alt 0 Alt 1'!ExternalData_2</vt:lpstr>
      <vt:lpstr>'CO2 and Temp Alt 2 Alt 3'!ExternalData_2</vt:lpstr>
      <vt:lpstr>'CO2 and Temp Alt 4 Alt 5'!ExternalData_2</vt:lpstr>
      <vt:lpstr>'CO2 and Temp Alt 0 Alt 1'!ExternalData_20</vt:lpstr>
      <vt:lpstr>'CO2 and Temp Alt 2 Alt 3'!ExternalData_20</vt:lpstr>
      <vt:lpstr>'CO2 and Temp Alt 4 Alt 5'!ExternalData_20</vt:lpstr>
      <vt:lpstr>'CO2 and Temp Alt 0 Alt 1'!ExternalData_21</vt:lpstr>
      <vt:lpstr>'CO2 and Temp Alt 2 Alt 3'!ExternalData_21</vt:lpstr>
      <vt:lpstr>'CO2 and Temp Alt 4 Alt 5'!ExternalData_21</vt:lpstr>
      <vt:lpstr>'CO2 and Temp Alt 0 Alt 1'!ExternalData_22</vt:lpstr>
      <vt:lpstr>'CO2 and Temp Alt 2 Alt 3'!ExternalData_22</vt:lpstr>
      <vt:lpstr>'CO2 and Temp Alt 4 Alt 5'!ExternalData_22</vt:lpstr>
      <vt:lpstr>'CO2 and Temp Alt 0 Alt 1'!ExternalData_23</vt:lpstr>
      <vt:lpstr>'CO2 and Temp Alt 2 Alt 3'!ExternalData_23</vt:lpstr>
      <vt:lpstr>'CO2 and Temp Alt 4 Alt 5'!ExternalData_23</vt:lpstr>
      <vt:lpstr>'CO2 and Temp Alt 0 Alt 1'!ExternalData_24</vt:lpstr>
      <vt:lpstr>'CO2 and Temp Alt 2 Alt 3'!ExternalData_24</vt:lpstr>
      <vt:lpstr>'CO2 and Temp Alt 4 Alt 5'!ExternalData_24</vt:lpstr>
      <vt:lpstr>'CO2 and Temp Alt 0 Alt 1'!ExternalData_25</vt:lpstr>
      <vt:lpstr>'CO2 and Temp Alt 2 Alt 3'!ExternalData_25</vt:lpstr>
      <vt:lpstr>'CO2 and Temp Alt 4 Alt 5'!ExternalData_25</vt:lpstr>
      <vt:lpstr>'CO2 and Temp Alt 0 Alt 1'!ExternalData_26</vt:lpstr>
      <vt:lpstr>'CO2 and Temp Alt 2 Alt 3'!ExternalData_26</vt:lpstr>
      <vt:lpstr>'CO2 and Temp Alt 4 Alt 5'!ExternalData_26</vt:lpstr>
      <vt:lpstr>'CO2 and Temp Alt 0 Alt 1'!ExternalData_27</vt:lpstr>
      <vt:lpstr>'CO2 and Temp Alt 2 Alt 3'!ExternalData_27</vt:lpstr>
      <vt:lpstr>'CO2 and Temp Alt 4 Alt 5'!ExternalData_27</vt:lpstr>
      <vt:lpstr>'CO2 and Temp Alt 0 Alt 1'!ExternalData_28</vt:lpstr>
      <vt:lpstr>'CO2 and Temp Alt 2 Alt 3'!ExternalData_28</vt:lpstr>
      <vt:lpstr>'CO2 and Temp Alt 4 Alt 5'!ExternalData_28</vt:lpstr>
      <vt:lpstr>'CO2 and Temp Alt 0 Alt 1'!ExternalData_29</vt:lpstr>
      <vt:lpstr>'CO2 and Temp Alt 2 Alt 3'!ExternalData_29</vt:lpstr>
      <vt:lpstr>'CO2 and Temp Alt 4 Alt 5'!ExternalData_29</vt:lpstr>
      <vt:lpstr>'CO2 and Temp Alt 0 Alt 1'!ExternalData_3</vt:lpstr>
      <vt:lpstr>'CO2 and Temp Alt 2 Alt 3'!ExternalData_3</vt:lpstr>
      <vt:lpstr>'CO2 and Temp Alt 4 Alt 5'!ExternalData_3</vt:lpstr>
      <vt:lpstr>'CO2 and Temp Alt 2 Alt 3'!ExternalData_30</vt:lpstr>
      <vt:lpstr>'CO2 and Temp Alt 4 Alt 5'!ExternalData_30</vt:lpstr>
      <vt:lpstr>'CO2 and Temp Alt 0 Alt 1'!ExternalData_31</vt:lpstr>
      <vt:lpstr>'CO2 and Temp Alt 2 Alt 3'!ExternalData_31</vt:lpstr>
      <vt:lpstr>'CO2 and Temp Alt 4 Alt 5'!ExternalData_31</vt:lpstr>
      <vt:lpstr>'CO2 and Temp Alt 0 Alt 1'!ExternalData_32</vt:lpstr>
      <vt:lpstr>'CO2 and Temp Alt 2 Alt 3'!ExternalData_32</vt:lpstr>
      <vt:lpstr>'CO2 and Temp Alt 4 Alt 5'!ExternalData_32</vt:lpstr>
      <vt:lpstr>'CO2 and Temp Alt 0 Alt 1'!ExternalData_33</vt:lpstr>
      <vt:lpstr>'CO2 and Temp Alt 2 Alt 3'!ExternalData_33</vt:lpstr>
      <vt:lpstr>'CO2 and Temp Alt 4 Alt 5'!ExternalData_33</vt:lpstr>
      <vt:lpstr>'CO2 and Temp Alt 0 Alt 1'!ExternalData_34</vt:lpstr>
      <vt:lpstr>'CO2 and Temp Alt 2 Alt 3'!ExternalData_34</vt:lpstr>
      <vt:lpstr>'CO2 and Temp Alt 4 Alt 5'!ExternalData_34</vt:lpstr>
      <vt:lpstr>'CO2 and Temp Alt 0 Alt 1'!ExternalData_35</vt:lpstr>
      <vt:lpstr>'CO2 and Temp Alt 2 Alt 3'!ExternalData_35</vt:lpstr>
      <vt:lpstr>'CO2 and Temp Alt 4 Alt 5'!ExternalData_35</vt:lpstr>
      <vt:lpstr>'CO2 and Temp Alt 0 Alt 1'!ExternalData_36</vt:lpstr>
      <vt:lpstr>'CO2 and Temp Alt 2 Alt 3'!ExternalData_36</vt:lpstr>
      <vt:lpstr>'CO2 and Temp Alt 4 Alt 5'!ExternalData_36</vt:lpstr>
      <vt:lpstr>'CO2 and Temp Alt 0 Alt 1'!ExternalData_37</vt:lpstr>
      <vt:lpstr>'CO2 and Temp Alt 2 Alt 3'!ExternalData_37</vt:lpstr>
      <vt:lpstr>'CO2 and Temp Alt 4 Alt 5'!ExternalData_37</vt:lpstr>
      <vt:lpstr>'CO2 and Temp Alt 0 Alt 1'!ExternalData_38</vt:lpstr>
      <vt:lpstr>'CO2 and Temp Alt 2 Alt 3'!ExternalData_38</vt:lpstr>
      <vt:lpstr>'CO2 and Temp Alt 4 Alt 5'!ExternalData_38</vt:lpstr>
      <vt:lpstr>'CO2 and Temp Alt 0 Alt 1'!ExternalData_39</vt:lpstr>
      <vt:lpstr>'CO2 and Temp Alt 2 Alt 3'!ExternalData_39</vt:lpstr>
      <vt:lpstr>'CO2 and Temp Alt 4 Alt 5'!ExternalData_39</vt:lpstr>
      <vt:lpstr>'CO2 and Temp Alt 2 Alt 3'!ExternalData_4</vt:lpstr>
      <vt:lpstr>'CO2 and Temp Alt 4 Alt 5'!ExternalData_4</vt:lpstr>
      <vt:lpstr>'CO2 and Temp Alt 0 Alt 1'!ExternalData_40</vt:lpstr>
      <vt:lpstr>'CO2 and Temp Alt 2 Alt 3'!ExternalData_40</vt:lpstr>
      <vt:lpstr>'CO2 and Temp Alt 4 Alt 5'!ExternalData_40</vt:lpstr>
      <vt:lpstr>'CO2 and Temp Alt 0 Alt 1'!ExternalData_41</vt:lpstr>
      <vt:lpstr>'CO2 and Temp Alt 2 Alt 3'!ExternalData_41</vt:lpstr>
      <vt:lpstr>'CO2 and Temp Alt 4 Alt 5'!ExternalData_41</vt:lpstr>
      <vt:lpstr>'CO2 and Temp Alt 0 Alt 1'!ExternalData_42</vt:lpstr>
      <vt:lpstr>'CO2 and Temp Alt 2 Alt 3'!ExternalData_42</vt:lpstr>
      <vt:lpstr>'CO2 and Temp Alt 4 Alt 5'!ExternalData_42</vt:lpstr>
      <vt:lpstr>'CO2 and Temp Alt 0 Alt 1'!ExternalData_43</vt:lpstr>
      <vt:lpstr>'CO2 and Temp Alt 2 Alt 3'!ExternalData_43</vt:lpstr>
      <vt:lpstr>'CO2 and Temp Alt 4 Alt 5'!ExternalData_43</vt:lpstr>
      <vt:lpstr>'CO2 and Temp Alt 2 Alt 3'!ExternalData_44</vt:lpstr>
      <vt:lpstr>'CO2 and Temp Alt 4 Alt 5'!ExternalData_44</vt:lpstr>
      <vt:lpstr>'CO2 and Temp Alt 0 Alt 1'!ExternalData_45</vt:lpstr>
      <vt:lpstr>'CO2 and Temp Alt 2 Alt 3'!ExternalData_45</vt:lpstr>
      <vt:lpstr>'CO2 and Temp Alt 4 Alt 5'!ExternalData_45</vt:lpstr>
      <vt:lpstr>'CO2 and Temp Alt 0 Alt 1'!ExternalData_46</vt:lpstr>
      <vt:lpstr>'CO2 and Temp Alt 2 Alt 3'!ExternalData_46</vt:lpstr>
      <vt:lpstr>'CO2 and Temp Alt 4 Alt 5'!ExternalData_46</vt:lpstr>
      <vt:lpstr>'CO2 and Temp Alt 0 Alt 1'!ExternalData_47</vt:lpstr>
      <vt:lpstr>'CO2 and Temp Alt 2 Alt 3'!ExternalData_47</vt:lpstr>
      <vt:lpstr>'CO2 and Temp Alt 4 Alt 5'!ExternalData_47</vt:lpstr>
      <vt:lpstr>'CO2 and Temp Alt 0 Alt 1'!ExternalData_48</vt:lpstr>
      <vt:lpstr>'CO2 and Temp Alt 2 Alt 3'!ExternalData_48</vt:lpstr>
      <vt:lpstr>'CO2 and Temp Alt 4 Alt 5'!ExternalData_48</vt:lpstr>
      <vt:lpstr>'CO2 and Temp Alt 0 Alt 1'!ExternalData_49</vt:lpstr>
      <vt:lpstr>'CO2 and Temp Alt 2 Alt 3'!ExternalData_49</vt:lpstr>
      <vt:lpstr>'CO2 and Temp Alt 4 Alt 5'!ExternalData_49</vt:lpstr>
      <vt:lpstr>'CO2 and Temp Alt 0 Alt 1'!ExternalData_5</vt:lpstr>
      <vt:lpstr>'CO2 and Temp Alt 2 Alt 3'!ExternalData_5</vt:lpstr>
      <vt:lpstr>'CO2 and Temp Alt 4 Alt 5'!ExternalData_5</vt:lpstr>
      <vt:lpstr>'CO2 and Temp Alt 0 Alt 1'!ExternalData_50</vt:lpstr>
      <vt:lpstr>'CO2 and Temp Alt 2 Alt 3'!ExternalData_50</vt:lpstr>
      <vt:lpstr>'CO2 and Temp Alt 4 Alt 5'!ExternalData_50</vt:lpstr>
      <vt:lpstr>'CO2 and Temp Alt 0 Alt 1'!ExternalData_51</vt:lpstr>
      <vt:lpstr>'CO2 and Temp Alt 2 Alt 3'!ExternalData_51</vt:lpstr>
      <vt:lpstr>'CO2 and Temp Alt 4 Alt 5'!ExternalData_51</vt:lpstr>
      <vt:lpstr>'CO2 and Temp Alt 0 Alt 1'!ExternalData_52</vt:lpstr>
      <vt:lpstr>'CO2 and Temp Alt 2 Alt 3'!ExternalData_52</vt:lpstr>
      <vt:lpstr>'CO2 and Temp Alt 4 Alt 5'!ExternalData_52</vt:lpstr>
      <vt:lpstr>'CO2 and Temp Alt 0 Alt 1'!ExternalData_53</vt:lpstr>
      <vt:lpstr>'CO2 and Temp Alt 2 Alt 3'!ExternalData_53</vt:lpstr>
      <vt:lpstr>'CO2 and Temp Alt 4 Alt 5'!ExternalData_53</vt:lpstr>
      <vt:lpstr>'CO2 and Temp Alt 2 Alt 3'!ExternalData_54</vt:lpstr>
      <vt:lpstr>'CO2 and Temp Alt 4 Alt 5'!ExternalData_54</vt:lpstr>
      <vt:lpstr>'CO2 and Temp Alt 0 Alt 1'!ExternalData_55</vt:lpstr>
      <vt:lpstr>'CO2 and Temp Alt 2 Alt 3'!ExternalData_55</vt:lpstr>
      <vt:lpstr>'CO2 and Temp Alt 4 Alt 5'!ExternalData_55</vt:lpstr>
      <vt:lpstr>'CO2 and Temp Alt 0 Alt 1'!ExternalData_56</vt:lpstr>
      <vt:lpstr>'CO2 and Temp Alt 2 Alt 3'!ExternalData_56</vt:lpstr>
      <vt:lpstr>'CO2 and Temp Alt 4 Alt 5'!ExternalData_56</vt:lpstr>
      <vt:lpstr>'CO2 and Temp Alt 0 Alt 1'!ExternalData_57</vt:lpstr>
      <vt:lpstr>'CO2 and Temp Alt 0 Alt 1'!ExternalData_58</vt:lpstr>
      <vt:lpstr>'CO2 and Temp Alt 2 Alt 3'!ExternalData_58</vt:lpstr>
      <vt:lpstr>'CO2 and Temp Alt 4 Alt 5'!ExternalData_58</vt:lpstr>
      <vt:lpstr>'CO2 and Temp Alt 0 Alt 1'!ExternalData_59</vt:lpstr>
      <vt:lpstr>'CO2 and Temp Alt 2 Alt 3'!ExternalData_59</vt:lpstr>
      <vt:lpstr>'CO2 and Temp Alt 4 Alt 5'!ExternalData_59</vt:lpstr>
      <vt:lpstr>'CO2 and Temp Alt 0 Alt 1'!ExternalData_6</vt:lpstr>
      <vt:lpstr>'CO2 and Temp Alt 2 Alt 3'!ExternalData_6</vt:lpstr>
      <vt:lpstr>'CO2 and Temp Alt 4 Alt 5'!ExternalData_6</vt:lpstr>
      <vt:lpstr>'CO2 and Temp Alt 0 Alt 1'!ExternalData_60</vt:lpstr>
      <vt:lpstr>'CO2 and Temp Alt 2 Alt 3'!ExternalData_60</vt:lpstr>
      <vt:lpstr>'CO2 and Temp Alt 4 Alt 5'!ExternalData_60</vt:lpstr>
      <vt:lpstr>'CO2 and Temp Alt 0 Alt 1'!ExternalData_61</vt:lpstr>
      <vt:lpstr>'CO2 and Temp Alt 2 Alt 3'!ExternalData_61</vt:lpstr>
      <vt:lpstr>'CO2 and Temp Alt 4 Alt 5'!ExternalData_61</vt:lpstr>
      <vt:lpstr>'CO2 and Temp Alt 0 Alt 1'!ExternalData_62</vt:lpstr>
      <vt:lpstr>'CO2 and Temp Alt 2 Alt 3'!ExternalData_62</vt:lpstr>
      <vt:lpstr>'CO2 and Temp Alt 4 Alt 5'!ExternalData_62</vt:lpstr>
      <vt:lpstr>'CO2 and Temp Alt 0 Alt 1'!ExternalData_63</vt:lpstr>
      <vt:lpstr>'CO2 and Temp Alt 2 Alt 3'!ExternalData_63</vt:lpstr>
      <vt:lpstr>'CO2 and Temp Alt 4 Alt 5'!ExternalData_63</vt:lpstr>
      <vt:lpstr>'CO2 and Temp Alt 0 Alt 1'!ExternalData_64</vt:lpstr>
      <vt:lpstr>'CO2 and Temp Alt 2 Alt 3'!ExternalData_64</vt:lpstr>
      <vt:lpstr>'CO2 and Temp Alt 4 Alt 5'!ExternalData_64</vt:lpstr>
      <vt:lpstr>'CO2 and Temp Alt 0 Alt 1'!ExternalData_65</vt:lpstr>
      <vt:lpstr>'CO2 and Temp Alt 2 Alt 3'!ExternalData_65</vt:lpstr>
      <vt:lpstr>'CO2 and Temp Alt 4 Alt 5'!ExternalData_65</vt:lpstr>
      <vt:lpstr>'CO2 and Temp Alt 0 Alt 1'!ExternalData_66</vt:lpstr>
      <vt:lpstr>'CO2 and Temp Alt 2 Alt 3'!ExternalData_66</vt:lpstr>
      <vt:lpstr>'CO2 and Temp Alt 4 Alt 5'!ExternalData_66</vt:lpstr>
      <vt:lpstr>'CO2 and Temp Alt 0 Alt 1'!ExternalData_67</vt:lpstr>
      <vt:lpstr>'CO2 and Temp Alt 2 Alt 3'!ExternalData_67</vt:lpstr>
      <vt:lpstr>'CO2 and Temp Alt 4 Alt 5'!ExternalData_67</vt:lpstr>
      <vt:lpstr>'CO2 and Temp Alt 0 Alt 1'!ExternalData_68</vt:lpstr>
      <vt:lpstr>'CO2 and Temp Alt 2 Alt 3'!ExternalData_68</vt:lpstr>
      <vt:lpstr>'CO2 and Temp Alt 4 Alt 5'!ExternalData_68</vt:lpstr>
      <vt:lpstr>'CO2 and Temp Alt 0 Alt 1'!ExternalData_69</vt:lpstr>
      <vt:lpstr>'CO2 and Temp Alt 2 Alt 3'!ExternalData_69</vt:lpstr>
      <vt:lpstr>'CO2 and Temp Alt 4 Alt 5'!ExternalData_69</vt:lpstr>
      <vt:lpstr>'CO2 and Temp Alt 0 Alt 1'!ExternalData_7</vt:lpstr>
      <vt:lpstr>'CO2 and Temp Alt 2 Alt 3'!ExternalData_7</vt:lpstr>
      <vt:lpstr>'CO2 and Temp Alt 4 Alt 5'!ExternalData_7</vt:lpstr>
      <vt:lpstr>'CO2 and Temp Alt 0 Alt 1'!ExternalData_70</vt:lpstr>
      <vt:lpstr>'CO2 and Temp Alt 2 Alt 3'!ExternalData_70</vt:lpstr>
      <vt:lpstr>'CO2 and Temp Alt 4 Alt 5'!ExternalData_70</vt:lpstr>
      <vt:lpstr>'CO2 and Temp Alt 0 Alt 1'!ExternalData_71</vt:lpstr>
      <vt:lpstr>'CO2 and Temp Alt 2 Alt 3'!ExternalData_71</vt:lpstr>
      <vt:lpstr>'CO2 and Temp Alt 4 Alt 5'!ExternalData_71</vt:lpstr>
      <vt:lpstr>'CO2 and Temp Alt 0 Alt 1'!ExternalData_72</vt:lpstr>
      <vt:lpstr>'CO2 and Temp Alt 2 Alt 3'!ExternalData_72</vt:lpstr>
      <vt:lpstr>'CO2 and Temp Alt 4 Alt 5'!ExternalData_72</vt:lpstr>
      <vt:lpstr>'CO2 and Temp Alt 0 Alt 1'!ExternalData_73</vt:lpstr>
      <vt:lpstr>'CO2 and Temp Alt 0 Alt 1'!ExternalData_74</vt:lpstr>
      <vt:lpstr>'CO2 and Temp Alt 0 Alt 1'!ExternalData_75</vt:lpstr>
      <vt:lpstr>'CO2 and Temp Alt 0 Alt 1'!ExternalData_76</vt:lpstr>
      <vt:lpstr>'CO2 and Temp Alt 2 Alt 3'!ExternalData_76</vt:lpstr>
      <vt:lpstr>'CO2 and Temp Alt 4 Alt 5'!ExternalData_76</vt:lpstr>
      <vt:lpstr>'CO2 and Temp Alt 0 Alt 1'!ExternalData_77</vt:lpstr>
      <vt:lpstr>'CO2 and Temp Alt 2 Alt 3'!ExternalData_77</vt:lpstr>
      <vt:lpstr>'CO2 and Temp Alt 4 Alt 5'!ExternalData_77</vt:lpstr>
      <vt:lpstr>'CO2 and Temp Alt 0 Alt 1'!ExternalData_78</vt:lpstr>
      <vt:lpstr>'CO2 and Temp Alt 2 Alt 3'!ExternalData_78</vt:lpstr>
      <vt:lpstr>'CO2 and Temp Alt 4 Alt 5'!ExternalData_78</vt:lpstr>
      <vt:lpstr>'CO2 and Temp Alt 0 Alt 1'!ExternalData_79</vt:lpstr>
      <vt:lpstr>'CO2 and Temp Alt 2 Alt 3'!ExternalData_79</vt:lpstr>
      <vt:lpstr>'CO2 and Temp Alt 4 Alt 5'!ExternalData_79</vt:lpstr>
      <vt:lpstr>'CO2 and Temp Alt 0 Alt 1'!ExternalData_8</vt:lpstr>
      <vt:lpstr>'CO2 and Temp Alt 2 Alt 3'!ExternalData_8</vt:lpstr>
      <vt:lpstr>'CO2 and Temp Alt 4 Alt 5'!ExternalData_8</vt:lpstr>
      <vt:lpstr>'CO2 and Temp Alt 0 Alt 1'!ExternalData_80</vt:lpstr>
      <vt:lpstr>'CO2 and Temp Alt 2 Alt 3'!ExternalData_80</vt:lpstr>
      <vt:lpstr>'CO2 and Temp Alt 4 Alt 5'!ExternalData_80</vt:lpstr>
      <vt:lpstr>'CO2 and Temp Alt 0 Alt 1'!ExternalData_81</vt:lpstr>
      <vt:lpstr>'CO2 and Temp Alt 2 Alt 3'!ExternalData_81</vt:lpstr>
      <vt:lpstr>'CO2 and Temp Alt 4 Alt 5'!ExternalData_81</vt:lpstr>
      <vt:lpstr>'CO2 and Temp Alt 0 Alt 1'!ExternalData_82</vt:lpstr>
      <vt:lpstr>'CO2 and Temp Alt 2 Alt 3'!ExternalData_82</vt:lpstr>
      <vt:lpstr>'CO2 and Temp Alt 4 Alt 5'!ExternalData_82</vt:lpstr>
      <vt:lpstr>'CO2 and Temp Alt 0 Alt 1'!ExternalData_83</vt:lpstr>
      <vt:lpstr>'CO2 and Temp Alt 2 Alt 3'!ExternalData_83</vt:lpstr>
      <vt:lpstr>'CO2 and Temp Alt 0 Alt 1'!ExternalData_84</vt:lpstr>
      <vt:lpstr>'CO2 and Temp Alt 0 Alt 1'!ExternalData_85</vt:lpstr>
      <vt:lpstr>'CO2 and Temp Alt 0 Alt 1'!ExternalData_86</vt:lpstr>
      <vt:lpstr>'CO2 and Temp Alt 0 Alt 1'!ExternalData_87</vt:lpstr>
      <vt:lpstr>'CO2 and Temp Alt 0 Alt 1'!ExternalData_9</vt:lpstr>
      <vt:lpstr>'CO2 and Temp Alt 2 Alt 3'!ExternalData_9</vt:lpstr>
      <vt:lpstr>'CO2 and Temp Alt 4 Alt 5'!ExternalData_9</vt:lpstr>
      <vt:lpstr>listofrefs</vt:lpstr>
      <vt:lpstr>MAGICC1</vt:lpstr>
      <vt:lpstr>MAGICC10</vt:lpstr>
      <vt:lpstr>MAGICC11</vt:lpstr>
      <vt:lpstr>MAGICC12</vt:lpstr>
      <vt:lpstr>MAGICC13</vt:lpstr>
      <vt:lpstr>MAGICC14</vt:lpstr>
      <vt:lpstr>MAGICC15</vt:lpstr>
      <vt:lpstr>MAGICC16</vt:lpstr>
      <vt:lpstr>MAGICC17</vt:lpstr>
      <vt:lpstr>MAGICC18</vt:lpstr>
      <vt:lpstr>MAGICC19</vt:lpstr>
      <vt:lpstr>MAGICC2</vt:lpstr>
      <vt:lpstr>MAGICC20</vt:lpstr>
      <vt:lpstr>MAGICC21</vt:lpstr>
      <vt:lpstr>MAGICC22</vt:lpstr>
      <vt:lpstr>MAGICC23</vt:lpstr>
      <vt:lpstr>MAGICC24</vt:lpstr>
      <vt:lpstr>MAGICC25</vt:lpstr>
      <vt:lpstr>MAGICC26</vt:lpstr>
      <vt:lpstr>MAGICC27</vt:lpstr>
      <vt:lpstr>MAGICC28</vt:lpstr>
      <vt:lpstr>MAGICC29</vt:lpstr>
      <vt:lpstr>MAGICC3</vt:lpstr>
      <vt:lpstr>MAGICC30</vt:lpstr>
      <vt:lpstr>MAGICC4</vt:lpstr>
      <vt:lpstr>MAGICC5</vt:lpstr>
      <vt:lpstr>MAGICC6</vt:lpstr>
      <vt:lpstr>MAGICC7</vt:lpstr>
      <vt:lpstr>MAGICC8</vt:lpstr>
      <vt:lpstr>MAGICC9</vt:lpstr>
    </vt:vector>
  </TitlesOfParts>
  <Manager/>
  <Company>ICFI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Lichtash, Matthew</dc:creator>
  <cp:keywords/>
  <dc:description/>
  <cp:lastModifiedBy>Nagabhushana, Vinay (NHTSA)</cp:lastModifiedBy>
  <cp:revision/>
  <dcterms:created xsi:type="dcterms:W3CDTF">2016-06-28T14:57:50Z</dcterms:created>
  <dcterms:modified xsi:type="dcterms:W3CDTF">2023-10-04T18:39:56Z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0x0101005B67560245691448BE983DF1D6134782</vt:lpwstr>
  </property>
</Properties>
</file>