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28100FDE-03D1-4C7F-9ABC-474919E55CA2}" xr6:coauthVersionLast="47" xr6:coauthVersionMax="47" xr10:uidLastSave="{00000000-0000-0000-0000-000000000000}"/>
  <bookViews>
    <workbookView xWindow="-110" yWindow="-110" windowWidth="19420" windowHeight="10420" tabRatio="737" xr2:uid="{062D629C-F25D-480B-8483-A8CB9433E46B}"/>
  </bookViews>
  <sheets>
    <sheet name="Interface" sheetId="1" r:id="rId1"/>
    <sheet name="Tables (2)" sheetId="56" r:id="rId2"/>
    <sheet name="Tables (1)" sheetId="2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CO2 and Temp Alt 4 Alt 5" sheetId="57" r:id="rId12"/>
    <sheet name="ICF SLR Module (1)" sheetId="58" r:id="rId13"/>
    <sheet name="ICF SLR Module (2)" sheetId="59" r:id="rId14"/>
    <sheet name="ICF SLR Module (3)" sheetId="60" r:id="rId15"/>
    <sheet name="ICF SLR Module (4)" sheetId="61" r:id="rId16"/>
    <sheet name="ICF SLR Module (5)" sheetId="62" r:id="rId17"/>
  </sheets>
  <externalReferences>
    <externalReference r:id="rId18"/>
  </externalReferences>
  <definedNames>
    <definedName name="ExternalData_1" localSheetId="9">'CO2 and Temp Alt 0 Alt 1'!$A$1:$H$356</definedName>
    <definedName name="ExternalData_1" localSheetId="10">'CO2 and Temp Alt 2 Alt 3'!$A$1:$H$356</definedName>
    <definedName name="ExternalData_1" localSheetId="11">'CO2 and Temp Alt 4 Alt 5'!$A$1:$H$356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0" localSheetId="11">'CO2 and Temp Alt 4 Alt 5'!$A$1:$H$356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1" localSheetId="11">'CO2 and Temp Alt 4 Alt 5'!$A$1:$H$356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2" localSheetId="11">'CO2 and Temp Alt 4 Alt 5'!$A$1:$H$356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3" localSheetId="11">'CO2 and Temp Alt 4 Alt 5'!$A$1:$H$356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4" localSheetId="11">'CO2 and Temp Alt 4 Alt 5'!$A$1:$H$356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5" localSheetId="11">'CO2 and Temp Alt 4 Alt 5'!$A$1:$H$356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6" localSheetId="11">'CO2 and Temp Alt 4 Alt 5'!$A$1:$H$356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7" localSheetId="11">'CO2 and Temp Alt 4 Alt 5'!$A$1:$H$356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8" localSheetId="11">'CO2 and Temp Alt 4 Alt 5'!$A$1:$H$356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19" localSheetId="11">'CO2 and Temp Alt 4 Alt 5'!$A$1:$H$356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" localSheetId="11">'CO2 and Temp Alt 4 Alt 5'!$A$1:$H$356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0" localSheetId="11">'CO2 and Temp Alt 4 Alt 5'!$A$1:$H$356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1" localSheetId="11">'CO2 and Temp Alt 4 Alt 5'!$A$1:$H$356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2" localSheetId="11">'CO2 and Temp Alt 4 Alt 5'!$A$1:$H$356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3" localSheetId="11">'CO2 and Temp Alt 4 Alt 5'!$A$1:$H$356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4" localSheetId="11">'CO2 and Temp Alt 4 Alt 5'!$A$1:$H$356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5" localSheetId="11">'CO2 and Temp Alt 4 Alt 5'!$A$1:$H$356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6" localSheetId="11">'CO2 and Temp Alt 4 Alt 5'!$A$1:$H$356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7" localSheetId="11">'CO2 and Temp Alt 4 Alt 5'!$A$1:$H$356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8" localSheetId="11">'CO2 and Temp Alt 4 Alt 5'!$A$1:$H$356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29" localSheetId="11">'CO2 and Temp Alt 4 Alt 5'!$A$1:$H$356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" localSheetId="11">'CO2 and Temp Alt 4 Alt 5'!$A$1:$H$356</definedName>
    <definedName name="ExternalData_30" localSheetId="10">'CO2 and Temp Alt 2 Alt 3'!$A$1:$H$356</definedName>
    <definedName name="ExternalData_30" localSheetId="11">'CO2 and Temp Alt 4 Alt 5'!$A$1:$H$356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1" localSheetId="11">'CO2 and Temp Alt 4 Alt 5'!$A$1:$H$356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2" localSheetId="11">'CO2 and Temp Alt 4 Alt 5'!$A$1:$H$356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3" localSheetId="11">'CO2 and Temp Alt 4 Alt 5'!$A$1:$H$356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4" localSheetId="11">'CO2 and Temp Alt 4 Alt 5'!$A$1:$H$356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5" localSheetId="11">'CO2 and Temp Alt 4 Alt 5'!$A$1:$H$356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6" localSheetId="11">'CO2 and Temp Alt 4 Alt 5'!$A$1:$H$356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7" localSheetId="11">'CO2 and Temp Alt 4 Alt 5'!$A$1:$H$356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8" localSheetId="11">'CO2 and Temp Alt 4 Alt 5'!$A$1:$H$356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39" localSheetId="11">'CO2 and Temp Alt 4 Alt 5'!$A$1:$H$356</definedName>
    <definedName name="ExternalData_4" localSheetId="10">'CO2 and Temp Alt 2 Alt 3'!$A$1:$H$356</definedName>
    <definedName name="ExternalData_4" localSheetId="11">'CO2 and Temp Alt 4 Alt 5'!$A$1:$H$356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0" localSheetId="11">'CO2 and Temp Alt 4 Alt 5'!$A$1:$H$356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1" localSheetId="11">'CO2 and Temp Alt 4 Alt 5'!$A$1:$H$356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2" localSheetId="11">'CO2 and Temp Alt 4 Alt 5'!$A$1:$H$356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3" localSheetId="11">'CO2 and Temp Alt 4 Alt 5'!$A$1:$H$356</definedName>
    <definedName name="ExternalData_44" localSheetId="10">'CO2 and Temp Alt 2 Alt 3'!$A$1:$H$356</definedName>
    <definedName name="ExternalData_44" localSheetId="11">'CO2 and Temp Alt 4 Alt 5'!$A$1:$H$356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5" localSheetId="11">'CO2 and Temp Alt 4 Alt 5'!$A$1:$H$356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6" localSheetId="11">'CO2 and Temp Alt 4 Alt 5'!$A$1:$H$356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7" localSheetId="11">'CO2 and Temp Alt 4 Alt 5'!$A$1:$H$356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8" localSheetId="11">'CO2 and Temp Alt 4 Alt 5'!$A$1:$H$356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49" localSheetId="11">'CO2 and Temp Alt 4 Alt 5'!$A$1:$H$356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" localSheetId="11">'CO2 and Temp Alt 4 Alt 5'!$A$1:$H$356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0" localSheetId="11">'CO2 and Temp Alt 4 Alt 5'!$A$1:$H$356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1" localSheetId="11">'CO2 and Temp Alt 4 Alt 5'!$A$1:$H$356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2" localSheetId="11">'CO2 and Temp Alt 4 Alt 5'!$A$1:$H$356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3" localSheetId="11">'CO2 and Temp Alt 4 Alt 5'!$A$1:$H$356</definedName>
    <definedName name="ExternalData_54" localSheetId="10">'CO2 and Temp Alt 2 Alt 3'!$A$1:$H$356</definedName>
    <definedName name="ExternalData_54" localSheetId="11">'CO2 and Temp Alt 4 Alt 5'!$A$1:$H$356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5" localSheetId="11">'CO2 and Temp Alt 4 Alt 5'!$A$1:$F$31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6" localSheetId="11">'CO2 and Temp Alt 4 Alt 5'!$A$1:$DU$31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8" localSheetId="11">'CO2 and Temp Alt 4 Alt 5'!$A$1:$DU$31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59" localSheetId="11">'CO2 and Temp Alt 4 Alt 5'!$A$1:$DU$31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" localSheetId="11">'CO2 and Temp Alt 4 Alt 5'!$A$1:$H$356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0" localSheetId="11">'CO2 and Temp Alt 4 Alt 5'!$A$1:$DP$31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1" localSheetId="11">'CO2 and Temp Alt 4 Alt 5'!$A$1:$DP$31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2" localSheetId="11">'CO2 and Temp Alt 4 Alt 5'!$A$1:$DP$21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3" localSheetId="11">'CO2 and Temp Alt 4 Alt 5'!$A$1:$DP$21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4" localSheetId="11">'CO2 and Temp Alt 4 Alt 5'!$A$1:$DP$21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5" localSheetId="11">'CO2 and Temp Alt 4 Alt 5'!$A$1:$DP$21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6" localSheetId="11">'CO2 and Temp Alt 4 Alt 5'!$A$1:$DP$31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7" localSheetId="11">'CO2 and Temp Alt 4 Alt 5'!$A$1:$DP$31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8" localSheetId="11">'CO2 and Temp Alt 4 Alt 5'!$A$1:$DP$31</definedName>
    <definedName name="ExternalData_69" localSheetId="9">'CO2 and Temp Alt 0 Alt 1'!$A$1:$DP$21</definedName>
    <definedName name="ExternalData_69" localSheetId="10">'CO2 and Temp Alt 2 Alt 3'!$A$1:$DP$31</definedName>
    <definedName name="ExternalData_69" localSheetId="11">'CO2 and Temp Alt 4 Alt 5'!$A$1:$DP$31</definedName>
    <definedName name="ExternalData_7" localSheetId="9">'CO2 and Temp Alt 0 Alt 1'!$A$1:$H$356</definedName>
    <definedName name="ExternalData_7" localSheetId="10">'CO2 and Temp Alt 2 Alt 3'!$A$1:$H$356</definedName>
    <definedName name="ExternalData_7" localSheetId="11">'CO2 and Temp Alt 4 Alt 5'!$A$1:$H$356</definedName>
    <definedName name="ExternalData_70" localSheetId="9">'CO2 and Temp Alt 0 Alt 1'!$A$1:$DP$31</definedName>
    <definedName name="ExternalData_70" localSheetId="10">'CO2 and Temp Alt 2 Alt 3'!$A$1:$DP$31</definedName>
    <definedName name="ExternalData_70" localSheetId="11">'CO2 and Temp Alt 4 Alt 5'!$A$1:$DP$31</definedName>
    <definedName name="ExternalData_71" localSheetId="9">'CO2 and Temp Alt 0 Alt 1'!$A$1:$DP$31</definedName>
    <definedName name="ExternalData_71" localSheetId="10">'CO2 and Temp Alt 2 Alt 3'!$A$1:$DP$31</definedName>
    <definedName name="ExternalData_71" localSheetId="11">'CO2 and Temp Alt 4 Alt 5'!$A$1:$DP$31</definedName>
    <definedName name="ExternalData_72" localSheetId="9">'CO2 and Temp Alt 0 Alt 1'!$A$1:$DP$31</definedName>
    <definedName name="ExternalData_72" localSheetId="10">'CO2 and Temp Alt 2 Alt 3'!$A$1:$DP$31</definedName>
    <definedName name="ExternalData_72" localSheetId="11">'CO2 and Temp Alt 4 Alt 5'!$A$1:$DP$31</definedName>
    <definedName name="ExternalData_73" localSheetId="9">'CO2 and Temp Alt 0 Alt 1'!$A$1:$DP$31</definedName>
    <definedName name="ExternalData_74" localSheetId="9">'CO2 and Temp Alt 0 Alt 1'!$A$1:$DP$31</definedName>
    <definedName name="ExternalData_75" localSheetId="9">'CO2 and Temp Alt 0 Alt 1'!$A$1:$DP$31</definedName>
    <definedName name="ExternalData_76" localSheetId="9">'CO2 and Temp Alt 0 Alt 1'!$A$1:$DP$31</definedName>
    <definedName name="ExternalData_76" localSheetId="10">'CO2 and Temp Alt 2 Alt 3'!$A$1:$DP$31</definedName>
    <definedName name="ExternalData_76" localSheetId="11">'CO2 and Temp Alt 4 Alt 5'!$A$1:$DP$31</definedName>
    <definedName name="ExternalData_77" localSheetId="9">'CO2 and Temp Alt 0 Alt 1'!$A$1:$DP$31</definedName>
    <definedName name="ExternalData_77" localSheetId="10">'CO2 and Temp Alt 2 Alt 3'!$A$1:$DP$31</definedName>
    <definedName name="ExternalData_77" localSheetId="11">'CO2 and Temp Alt 4 Alt 5'!$A$1:$DP$31</definedName>
    <definedName name="ExternalData_78" localSheetId="9">'CO2 and Temp Alt 0 Alt 1'!$A$1:$DP$31</definedName>
    <definedName name="ExternalData_78" localSheetId="10">'CO2 and Temp Alt 2 Alt 3'!$A$1:$DP$31</definedName>
    <definedName name="ExternalData_78" localSheetId="11">'CO2 and Temp Alt 4 Alt 5'!$A$1:$DP$31</definedName>
    <definedName name="ExternalData_79" localSheetId="9">'CO2 and Temp Alt 0 Alt 1'!$A$1:$DP$31</definedName>
    <definedName name="ExternalData_79" localSheetId="10">'CO2 and Temp Alt 2 Alt 3'!$A$1:$DP$31</definedName>
    <definedName name="ExternalData_79" localSheetId="11">'CO2 and Temp Alt 4 Alt 5'!$A$1:$DP$31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8" localSheetId="11">'CO2 and Temp Alt 4 Alt 5'!$A$1:$H$356</definedName>
    <definedName name="ExternalData_80" localSheetId="9">'CO2 and Temp Alt 0 Alt 1'!$A$1:$DP$31</definedName>
    <definedName name="ExternalData_80" localSheetId="10">'CO2 and Temp Alt 2 Alt 3'!$A$1:$DP$31</definedName>
    <definedName name="ExternalData_80" localSheetId="11">'CO2 and Temp Alt 4 Alt 5'!$A$1:$DP$31</definedName>
    <definedName name="ExternalData_81" localSheetId="9">'CO2 and Temp Alt 0 Alt 1'!$A$1:$DP$31</definedName>
    <definedName name="ExternalData_81" localSheetId="10">'CO2 and Temp Alt 2 Alt 3'!$A$1:$DP$31</definedName>
    <definedName name="ExternalData_81" localSheetId="11">'CO2 and Temp Alt 4 Alt 5'!$A$1:$DP$31</definedName>
    <definedName name="ExternalData_82" localSheetId="9">'CO2 and Temp Alt 0 Alt 1'!$A$1:$DP$31</definedName>
    <definedName name="ExternalData_82" localSheetId="10">'CO2 and Temp Alt 2 Alt 3'!$A$1:$DP$31</definedName>
    <definedName name="ExternalData_82" localSheetId="11">'CO2 and Temp Alt 4 Alt 5'!$A$1:$DP$31</definedName>
    <definedName name="ExternalData_83" localSheetId="9">'CO2 and Temp Alt 0 Alt 1'!$A$1:$DP$31</definedName>
    <definedName name="ExternalData_83" localSheetId="10">'CO2 and Temp Alt 2 Alt 3'!$A$1:$DP$31</definedName>
    <definedName name="ExternalData_83" localSheetId="11">'CO2 and Temp Alt 4 Alt 5'!$A$1:$DP$31</definedName>
    <definedName name="ExternalData_84" localSheetId="9">'CO2 and Temp Alt 0 Alt 1'!$A$1:$DP$31</definedName>
    <definedName name="ExternalData_84" localSheetId="10">'CO2 and Temp Alt 2 Alt 3'!$A$1:$DP$31</definedName>
    <definedName name="ExternalData_85" localSheetId="9">'CO2 and Temp Alt 0 Alt 1'!$A$1:$DP$31</definedName>
    <definedName name="ExternalData_86" localSheetId="9">'CO2 and Temp Alt 0 Alt 1'!$A$1:$DP$31</definedName>
    <definedName name="ExternalData_87" localSheetId="9">'CO2 and Temp Alt 0 Alt 1'!$A$1:$DP$31</definedName>
    <definedName name="ExternalData_88" localSheetId="9">'CO2 and Temp Alt 0 Alt 1'!$A$1:$DP$31</definedName>
    <definedName name="ExternalData_9" localSheetId="9">'CO2 and Temp Alt 0 Alt 1'!$A$1:$H$356</definedName>
    <definedName name="ExternalData_9" localSheetId="10">'CO2 and Temp Alt 2 Alt 3'!$A$1:$H$356</definedName>
    <definedName name="ExternalData_9" localSheetId="11">'CO2 and Temp Alt 4 Alt 5'!$A$1:$H$356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7" l="1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D9" i="6"/>
  <c r="D8" i="6"/>
  <c r="D7" i="6"/>
  <c r="D6" i="6"/>
  <c r="D5" i="6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B66" i="5"/>
  <c r="E65" i="5"/>
  <c r="D65" i="5"/>
  <c r="C65" i="5"/>
  <c r="B65" i="5"/>
  <c r="E64" i="5"/>
  <c r="D64" i="5"/>
  <c r="C64" i="5"/>
  <c r="B64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W5" i="4"/>
  <c r="V5" i="4"/>
  <c r="U5" i="4"/>
  <c r="T5" i="4"/>
  <c r="S5" i="4"/>
  <c r="R5" i="4"/>
  <c r="Q5" i="4"/>
  <c r="P5" i="4"/>
  <c r="O5" i="4"/>
  <c r="N5" i="4"/>
  <c r="K5" i="4"/>
  <c r="J5" i="4"/>
  <c r="I5" i="4"/>
  <c r="H5" i="4"/>
  <c r="G5" i="4"/>
  <c r="F5" i="4"/>
  <c r="E5" i="4"/>
  <c r="D5" i="4"/>
  <c r="C5" i="4"/>
  <c r="B5" i="4"/>
  <c r="W4" i="4"/>
  <c r="V4" i="4"/>
  <c r="U4" i="4"/>
  <c r="T4" i="4"/>
  <c r="S4" i="4"/>
  <c r="R4" i="4"/>
  <c r="Q4" i="4"/>
  <c r="P4" i="4"/>
  <c r="O4" i="4"/>
  <c r="N4" i="4"/>
  <c r="K4" i="4"/>
  <c r="J4" i="4"/>
  <c r="I4" i="4"/>
  <c r="H4" i="4"/>
  <c r="G4" i="4"/>
  <c r="F4" i="4"/>
  <c r="E4" i="4"/>
  <c r="D4" i="4"/>
  <c r="C4" i="4"/>
  <c r="B4" i="4"/>
  <c r="L27" i="56"/>
  <c r="K27" i="56"/>
  <c r="J27" i="56"/>
  <c r="I27" i="56"/>
  <c r="H27" i="56"/>
  <c r="G27" i="56"/>
  <c r="F27" i="56"/>
  <c r="E27" i="56"/>
  <c r="D27" i="56"/>
  <c r="C27" i="56"/>
  <c r="L26" i="56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19" i="56"/>
  <c r="K19" i="56"/>
  <c r="J19" i="56"/>
  <c r="I19" i="56"/>
  <c r="H19" i="56"/>
  <c r="G19" i="56"/>
  <c r="F19" i="56"/>
  <c r="E19" i="56"/>
  <c r="D19" i="56"/>
  <c r="C19" i="56"/>
  <c r="L18" i="56"/>
  <c r="K18" i="56"/>
  <c r="J18" i="56"/>
  <c r="I18" i="56"/>
  <c r="H18" i="56"/>
  <c r="G18" i="56"/>
  <c r="F18" i="56"/>
  <c r="E18" i="56"/>
  <c r="D18" i="56"/>
  <c r="C18" i="56"/>
  <c r="L17" i="56"/>
  <c r="K17" i="56"/>
  <c r="J17" i="56"/>
  <c r="I17" i="56"/>
  <c r="H17" i="56"/>
  <c r="G17" i="56"/>
  <c r="F17" i="56"/>
  <c r="E17" i="56"/>
  <c r="D17" i="56"/>
  <c r="C17" i="56"/>
  <c r="L16" i="56"/>
  <c r="K16" i="56"/>
  <c r="J16" i="56"/>
  <c r="I16" i="56"/>
  <c r="H16" i="56"/>
  <c r="G16" i="56"/>
  <c r="F16" i="56"/>
  <c r="E16" i="56"/>
  <c r="D16" i="56"/>
  <c r="C16" i="56"/>
  <c r="L15" i="56"/>
  <c r="K15" i="56"/>
  <c r="J15" i="56"/>
  <c r="I15" i="56"/>
  <c r="H15" i="56"/>
  <c r="G15" i="56"/>
  <c r="F15" i="56"/>
  <c r="E15" i="56"/>
  <c r="D15" i="56"/>
  <c r="C15" i="56"/>
  <c r="L11" i="56"/>
  <c r="K11" i="56"/>
  <c r="J11" i="56"/>
  <c r="I11" i="56"/>
  <c r="H11" i="56"/>
  <c r="G11" i="56"/>
  <c r="F11" i="56"/>
  <c r="E11" i="56"/>
  <c r="D11" i="56"/>
  <c r="C11" i="56"/>
  <c r="L10" i="56"/>
  <c r="K10" i="56"/>
  <c r="J10" i="56"/>
  <c r="I10" i="56"/>
  <c r="H10" i="56"/>
  <c r="G10" i="56"/>
  <c r="F10" i="56"/>
  <c r="E10" i="56"/>
  <c r="D10" i="56"/>
  <c r="C10" i="56"/>
  <c r="L9" i="56"/>
  <c r="K9" i="56"/>
  <c r="J9" i="56"/>
  <c r="I9" i="56"/>
  <c r="H9" i="56"/>
  <c r="G9" i="56"/>
  <c r="F9" i="56"/>
  <c r="E9" i="56"/>
  <c r="D9" i="56"/>
  <c r="C9" i="56"/>
  <c r="L8" i="56"/>
  <c r="K8" i="56"/>
  <c r="J8" i="56"/>
  <c r="I8" i="56"/>
  <c r="H8" i="56"/>
  <c r="G8" i="56"/>
  <c r="F8" i="56"/>
  <c r="E8" i="56"/>
  <c r="D8" i="56"/>
  <c r="C8" i="56"/>
  <c r="L7" i="56"/>
  <c r="K7" i="56"/>
  <c r="J7" i="56"/>
  <c r="I7" i="56"/>
  <c r="H7" i="56"/>
  <c r="G7" i="56"/>
  <c r="F7" i="56"/>
  <c r="E7" i="56"/>
  <c r="D7" i="56"/>
  <c r="C7" i="56"/>
  <c r="X16" i="2"/>
  <c r="W16" i="2"/>
  <c r="V16" i="2"/>
  <c r="T16" i="2"/>
  <c r="X15" i="2"/>
  <c r="W15" i="2"/>
  <c r="V15" i="2"/>
  <c r="T15" i="2"/>
  <c r="X14" i="2"/>
  <c r="W14" i="2"/>
  <c r="V14" i="2"/>
  <c r="T14" i="2"/>
  <c r="X13" i="2"/>
  <c r="W13" i="2"/>
  <c r="V13" i="2"/>
  <c r="T13" i="2"/>
  <c r="X12" i="2"/>
  <c r="W12" i="2"/>
  <c r="V12" i="2"/>
  <c r="T12" i="2"/>
  <c r="X11" i="2"/>
  <c r="W11" i="2"/>
  <c r="V11" i="2"/>
  <c r="T11" i="2"/>
  <c r="X10" i="2"/>
  <c r="W10" i="2"/>
  <c r="V10" i="2"/>
  <c r="T10" i="2"/>
  <c r="X9" i="2"/>
  <c r="W9" i="2"/>
  <c r="V9" i="2"/>
  <c r="T9" i="2"/>
  <c r="X8" i="2"/>
  <c r="W8" i="2"/>
  <c r="V8" i="2"/>
  <c r="T8" i="2"/>
  <c r="X7" i="2"/>
  <c r="W7" i="2"/>
  <c r="V7" i="2"/>
  <c r="T7" i="2"/>
  <c r="E14" i="1"/>
  <c r="P5" i="2" l="1"/>
  <c r="Q5" i="2"/>
  <c r="O5" i="2"/>
  <c r="C37" i="62"/>
  <c r="C36" i="62"/>
  <c r="C35" i="62"/>
  <c r="C34" i="62"/>
  <c r="E37" i="62" s="1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H4" i="62"/>
  <c r="G4" i="62"/>
  <c r="F4" i="62"/>
  <c r="E4" i="62"/>
  <c r="D4" i="62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H4" i="61"/>
  <c r="G4" i="61"/>
  <c r="F4" i="61"/>
  <c r="E4" i="61"/>
  <c r="D4" i="61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G15" i="60" s="1"/>
  <c r="H4" i="60"/>
  <c r="G4" i="60"/>
  <c r="F4" i="60"/>
  <c r="E4" i="60"/>
  <c r="D4" i="60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H4" i="59"/>
  <c r="G4" i="59"/>
  <c r="F4" i="59"/>
  <c r="E4" i="59"/>
  <c r="D4" i="59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E16" i="58" s="1"/>
  <c r="H4" i="58"/>
  <c r="G4" i="58"/>
  <c r="F4" i="58"/>
  <c r="E4" i="58"/>
  <c r="D4" i="58"/>
  <c r="G15" i="62"/>
  <c r="H15" i="62" s="1"/>
  <c r="E15" i="62"/>
  <c r="E17" i="61"/>
  <c r="F17" i="61" s="1"/>
  <c r="E15" i="61"/>
  <c r="E15" i="60"/>
  <c r="F15" i="60" s="1"/>
  <c r="E15" i="59"/>
  <c r="F15" i="59" s="1"/>
  <c r="F15" i="58"/>
  <c r="E15" i="58"/>
  <c r="G11" i="2"/>
  <c r="P11" i="2" s="1"/>
  <c r="P34" i="2" s="1"/>
  <c r="H11" i="2"/>
  <c r="Q11" i="2" s="1"/>
  <c r="Q34" i="2" s="1"/>
  <c r="F11" i="2"/>
  <c r="O11" i="2" s="1"/>
  <c r="O34" i="2" s="1"/>
  <c r="E11" i="2"/>
  <c r="D11" i="2"/>
  <c r="C11" i="2"/>
  <c r="C9" i="2"/>
  <c r="N11" i="2"/>
  <c r="G17" i="58" l="1"/>
  <c r="H17" i="58" s="1"/>
  <c r="E28" i="62"/>
  <c r="F28" i="62" s="1"/>
  <c r="E24" i="61"/>
  <c r="E32" i="61"/>
  <c r="F32" i="61" s="1"/>
  <c r="E30" i="58"/>
  <c r="F30" i="58" s="1"/>
  <c r="J30" i="58" s="1"/>
  <c r="E19" i="59"/>
  <c r="F19" i="59" s="1"/>
  <c r="E37" i="59"/>
  <c r="F37" i="59" s="1"/>
  <c r="E22" i="59"/>
  <c r="F22" i="59" s="1"/>
  <c r="E25" i="59"/>
  <c r="F25" i="59" s="1"/>
  <c r="E32" i="59"/>
  <c r="F32" i="59" s="1"/>
  <c r="E26" i="62"/>
  <c r="F26" i="62" s="1"/>
  <c r="E27" i="62"/>
  <c r="F27" i="62" s="1"/>
  <c r="E35" i="62"/>
  <c r="F35" i="62" s="1"/>
  <c r="E36" i="62"/>
  <c r="F36" i="62" s="1"/>
  <c r="G17" i="62"/>
  <c r="H17" i="62" s="1"/>
  <c r="E24" i="60"/>
  <c r="F24" i="60" s="1"/>
  <c r="E32" i="60"/>
  <c r="F32" i="60" s="1"/>
  <c r="E22" i="61"/>
  <c r="F22" i="61" s="1"/>
  <c r="G34" i="61"/>
  <c r="H34" i="61" s="1"/>
  <c r="E31" i="61"/>
  <c r="F31" i="61" s="1"/>
  <c r="E37" i="61"/>
  <c r="F37" i="61" s="1"/>
  <c r="E28" i="58"/>
  <c r="F28" i="58" s="1"/>
  <c r="E36" i="58"/>
  <c r="F36" i="58" s="1"/>
  <c r="E34" i="62"/>
  <c r="F34" i="62" s="1"/>
  <c r="G16" i="62"/>
  <c r="H16" i="62" s="1"/>
  <c r="G19" i="61"/>
  <c r="H19" i="61" s="1"/>
  <c r="E30" i="61"/>
  <c r="F30" i="61" s="1"/>
  <c r="H15" i="60"/>
  <c r="J15" i="60" s="1"/>
  <c r="E33" i="60"/>
  <c r="F33" i="60" s="1"/>
  <c r="E30" i="60"/>
  <c r="F30" i="60" s="1"/>
  <c r="E22" i="60"/>
  <c r="F22" i="60" s="1"/>
  <c r="E34" i="60"/>
  <c r="F34" i="60" s="1"/>
  <c r="E23" i="60"/>
  <c r="F23" i="60" s="1"/>
  <c r="E26" i="59"/>
  <c r="F26" i="59" s="1"/>
  <c r="G15" i="59"/>
  <c r="E33" i="59"/>
  <c r="F33" i="59" s="1"/>
  <c r="E34" i="59"/>
  <c r="F34" i="59" s="1"/>
  <c r="G37" i="59"/>
  <c r="H37" i="59" s="1"/>
  <c r="E35" i="59"/>
  <c r="F35" i="59" s="1"/>
  <c r="E36" i="59"/>
  <c r="F36" i="59" s="1"/>
  <c r="E26" i="58"/>
  <c r="F26" i="58" s="1"/>
  <c r="F37" i="62"/>
  <c r="G19" i="58"/>
  <c r="H19" i="58" s="1"/>
  <c r="E37" i="60"/>
  <c r="G26" i="61"/>
  <c r="H26" i="61" s="1"/>
  <c r="E24" i="62"/>
  <c r="G36" i="58"/>
  <c r="H36" i="58" s="1"/>
  <c r="G32" i="58"/>
  <c r="H32" i="58" s="1"/>
  <c r="G28" i="58"/>
  <c r="H28" i="58" s="1"/>
  <c r="G24" i="58"/>
  <c r="H24" i="58" s="1"/>
  <c r="G20" i="58"/>
  <c r="H20" i="58" s="1"/>
  <c r="E19" i="58"/>
  <c r="G37" i="58"/>
  <c r="H37" i="58" s="1"/>
  <c r="G33" i="58"/>
  <c r="H33" i="58" s="1"/>
  <c r="G29" i="58"/>
  <c r="H29" i="58" s="1"/>
  <c r="G25" i="58"/>
  <c r="H25" i="58" s="1"/>
  <c r="G21" i="58"/>
  <c r="H21" i="58" s="1"/>
  <c r="E20" i="58"/>
  <c r="G34" i="58"/>
  <c r="H34" i="58" s="1"/>
  <c r="G30" i="58"/>
  <c r="H30" i="58" s="1"/>
  <c r="G26" i="58"/>
  <c r="H26" i="58" s="1"/>
  <c r="G22" i="58"/>
  <c r="H22" i="58" s="1"/>
  <c r="E21" i="58"/>
  <c r="G18" i="58"/>
  <c r="H18" i="58" s="1"/>
  <c r="E17" i="58"/>
  <c r="F16" i="58"/>
  <c r="G23" i="62"/>
  <c r="H23" i="62" s="1"/>
  <c r="E31" i="62"/>
  <c r="G16" i="58"/>
  <c r="H16" i="58" s="1"/>
  <c r="E18" i="58"/>
  <c r="E37" i="58"/>
  <c r="G32" i="59"/>
  <c r="H32" i="59" s="1"/>
  <c r="G29" i="59"/>
  <c r="H29" i="59" s="1"/>
  <c r="G30" i="60"/>
  <c r="H30" i="60" s="1"/>
  <c r="E17" i="60"/>
  <c r="E28" i="60"/>
  <c r="E35" i="61"/>
  <c r="E21" i="62"/>
  <c r="E32" i="62"/>
  <c r="G33" i="61"/>
  <c r="H33" i="61" s="1"/>
  <c r="G25" i="62"/>
  <c r="H25" i="62" s="1"/>
  <c r="F24" i="61"/>
  <c r="E31" i="58"/>
  <c r="E34" i="58"/>
  <c r="E23" i="59"/>
  <c r="E20" i="59"/>
  <c r="G22" i="59"/>
  <c r="H22" i="59" s="1"/>
  <c r="E27" i="59"/>
  <c r="E31" i="60"/>
  <c r="G27" i="60"/>
  <c r="H27" i="60" s="1"/>
  <c r="E35" i="60"/>
  <c r="G37" i="60"/>
  <c r="H37" i="60" s="1"/>
  <c r="G36" i="61"/>
  <c r="H36" i="61" s="1"/>
  <c r="G28" i="61"/>
  <c r="H28" i="61" s="1"/>
  <c r="G20" i="61"/>
  <c r="H20" i="61" s="1"/>
  <c r="E18" i="61"/>
  <c r="G37" i="61"/>
  <c r="H37" i="61" s="1"/>
  <c r="G29" i="61"/>
  <c r="H29" i="61" s="1"/>
  <c r="G21" i="61"/>
  <c r="H21" i="61" s="1"/>
  <c r="E19" i="61"/>
  <c r="G30" i="61"/>
  <c r="H30" i="61" s="1"/>
  <c r="G22" i="61"/>
  <c r="H22" i="61" s="1"/>
  <c r="E20" i="61"/>
  <c r="G31" i="61"/>
  <c r="H31" i="61" s="1"/>
  <c r="G23" i="61"/>
  <c r="H23" i="61" s="1"/>
  <c r="E21" i="61"/>
  <c r="G15" i="61"/>
  <c r="H15" i="61" s="1"/>
  <c r="G32" i="61"/>
  <c r="H32" i="61" s="1"/>
  <c r="G24" i="61"/>
  <c r="H24" i="61" s="1"/>
  <c r="G16" i="61"/>
  <c r="H16" i="61" s="1"/>
  <c r="G17" i="61"/>
  <c r="H17" i="61" s="1"/>
  <c r="E28" i="61"/>
  <c r="E25" i="61"/>
  <c r="G27" i="61"/>
  <c r="H27" i="61" s="1"/>
  <c r="G31" i="62"/>
  <c r="H31" i="62" s="1"/>
  <c r="G21" i="60"/>
  <c r="H21" i="60" s="1"/>
  <c r="E23" i="62"/>
  <c r="E24" i="58"/>
  <c r="E22" i="58"/>
  <c r="G19" i="60"/>
  <c r="H19" i="60" s="1"/>
  <c r="G29" i="60"/>
  <c r="H29" i="60" s="1"/>
  <c r="G33" i="62"/>
  <c r="H33" i="62" s="1"/>
  <c r="G15" i="58"/>
  <c r="H15" i="58" s="1"/>
  <c r="E29" i="58"/>
  <c r="E32" i="58"/>
  <c r="G31" i="58"/>
  <c r="H31" i="58" s="1"/>
  <c r="E18" i="60"/>
  <c r="G20" i="60"/>
  <c r="H20" i="60" s="1"/>
  <c r="E25" i="60"/>
  <c r="E36" i="60"/>
  <c r="F15" i="61"/>
  <c r="E26" i="61"/>
  <c r="G34" i="62"/>
  <c r="H34" i="62" s="1"/>
  <c r="E25" i="62"/>
  <c r="E22" i="62"/>
  <c r="G24" i="62"/>
  <c r="H24" i="62" s="1"/>
  <c r="E29" i="62"/>
  <c r="E33" i="58"/>
  <c r="G35" i="58"/>
  <c r="H35" i="58" s="1"/>
  <c r="G31" i="59"/>
  <c r="H31" i="59" s="1"/>
  <c r="E27" i="61"/>
  <c r="E30" i="59"/>
  <c r="E27" i="60"/>
  <c r="E25" i="58"/>
  <c r="E28" i="59"/>
  <c r="G35" i="60"/>
  <c r="H35" i="60" s="1"/>
  <c r="E29" i="61"/>
  <c r="G25" i="61"/>
  <c r="H25" i="61" s="1"/>
  <c r="E36" i="61"/>
  <c r="E33" i="61"/>
  <c r="G35" i="61"/>
  <c r="H35" i="61" s="1"/>
  <c r="E19" i="60"/>
  <c r="G21" i="59"/>
  <c r="H21" i="59" s="1"/>
  <c r="E29" i="59"/>
  <c r="G36" i="60"/>
  <c r="H36" i="60" s="1"/>
  <c r="G27" i="58"/>
  <c r="H27" i="58" s="1"/>
  <c r="E23" i="58"/>
  <c r="E27" i="58"/>
  <c r="E31" i="59"/>
  <c r="G30" i="59"/>
  <c r="H30" i="59" s="1"/>
  <c r="G23" i="58"/>
  <c r="H23" i="58" s="1"/>
  <c r="E35" i="58"/>
  <c r="E24" i="59"/>
  <c r="E21" i="59"/>
  <c r="G23" i="59"/>
  <c r="H23" i="59" s="1"/>
  <c r="E29" i="60"/>
  <c r="E26" i="60"/>
  <c r="G28" i="60"/>
  <c r="H28" i="60" s="1"/>
  <c r="E16" i="61"/>
  <c r="G18" i="61"/>
  <c r="H18" i="61" s="1"/>
  <c r="E23" i="61"/>
  <c r="E34" i="61"/>
  <c r="F15" i="62"/>
  <c r="J15" i="62" s="1"/>
  <c r="E33" i="62"/>
  <c r="E30" i="62"/>
  <c r="G32" i="62"/>
  <c r="H32" i="62" s="1"/>
  <c r="E18" i="59"/>
  <c r="G20" i="59"/>
  <c r="H20" i="59" s="1"/>
  <c r="G28" i="59"/>
  <c r="H28" i="59" s="1"/>
  <c r="G36" i="59"/>
  <c r="H36" i="59" s="1"/>
  <c r="E16" i="60"/>
  <c r="G18" i="60"/>
  <c r="H18" i="60" s="1"/>
  <c r="G26" i="60"/>
  <c r="H26" i="60" s="1"/>
  <c r="G34" i="60"/>
  <c r="H34" i="60" s="1"/>
  <c r="E20" i="62"/>
  <c r="G22" i="62"/>
  <c r="H22" i="62" s="1"/>
  <c r="G30" i="62"/>
  <c r="H30" i="62" s="1"/>
  <c r="E17" i="59"/>
  <c r="G19" i="59"/>
  <c r="H19" i="59" s="1"/>
  <c r="G27" i="59"/>
  <c r="H27" i="59" s="1"/>
  <c r="G35" i="59"/>
  <c r="H35" i="59" s="1"/>
  <c r="G17" i="60"/>
  <c r="H17" i="60" s="1"/>
  <c r="G25" i="60"/>
  <c r="H25" i="60" s="1"/>
  <c r="G33" i="60"/>
  <c r="H33" i="60" s="1"/>
  <c r="E19" i="62"/>
  <c r="G21" i="62"/>
  <c r="H21" i="62" s="1"/>
  <c r="G29" i="62"/>
  <c r="H29" i="62" s="1"/>
  <c r="G37" i="62"/>
  <c r="H37" i="62" s="1"/>
  <c r="E16" i="59"/>
  <c r="G18" i="59"/>
  <c r="H18" i="59" s="1"/>
  <c r="G26" i="59"/>
  <c r="H26" i="59" s="1"/>
  <c r="G34" i="59"/>
  <c r="H34" i="59" s="1"/>
  <c r="G16" i="60"/>
  <c r="H16" i="60" s="1"/>
  <c r="G24" i="60"/>
  <c r="H24" i="60" s="1"/>
  <c r="G32" i="60"/>
  <c r="H32" i="60" s="1"/>
  <c r="E18" i="62"/>
  <c r="G20" i="62"/>
  <c r="H20" i="62" s="1"/>
  <c r="G28" i="62"/>
  <c r="H28" i="62" s="1"/>
  <c r="G36" i="62"/>
  <c r="H36" i="62" s="1"/>
  <c r="G17" i="59"/>
  <c r="H17" i="59" s="1"/>
  <c r="G25" i="59"/>
  <c r="H25" i="59" s="1"/>
  <c r="G33" i="59"/>
  <c r="E21" i="60"/>
  <c r="G23" i="60"/>
  <c r="G31" i="60"/>
  <c r="H31" i="60" s="1"/>
  <c r="E17" i="62"/>
  <c r="F17" i="62" s="1"/>
  <c r="G19" i="62"/>
  <c r="H19" i="62" s="1"/>
  <c r="G27" i="62"/>
  <c r="H27" i="62" s="1"/>
  <c r="G35" i="62"/>
  <c r="H35" i="62" s="1"/>
  <c r="G16" i="59"/>
  <c r="H16" i="59" s="1"/>
  <c r="G24" i="59"/>
  <c r="H24" i="59" s="1"/>
  <c r="E20" i="60"/>
  <c r="G22" i="60"/>
  <c r="H22" i="60" s="1"/>
  <c r="E16" i="62"/>
  <c r="G18" i="62"/>
  <c r="H18" i="62" s="1"/>
  <c r="G26" i="62"/>
  <c r="H26" i="62" s="1"/>
  <c r="G10" i="2"/>
  <c r="P10" i="2" s="1"/>
  <c r="H10" i="2"/>
  <c r="Q10" i="2" s="1"/>
  <c r="F10" i="2"/>
  <c r="O10" i="2" s="1"/>
  <c r="E10" i="2"/>
  <c r="D10" i="2"/>
  <c r="C10" i="2"/>
  <c r="G9" i="2"/>
  <c r="P9" i="2" s="1"/>
  <c r="H9" i="2"/>
  <c r="Q9" i="2" s="1"/>
  <c r="F9" i="2"/>
  <c r="O9" i="2" s="1"/>
  <c r="D9" i="2"/>
  <c r="E9" i="2"/>
  <c r="C7" i="2"/>
  <c r="C22" i="2" s="1"/>
  <c r="G8" i="2"/>
  <c r="P8" i="2" s="1"/>
  <c r="H8" i="2"/>
  <c r="Q8" i="2" s="1"/>
  <c r="F8" i="2"/>
  <c r="O8" i="2" s="1"/>
  <c r="D8" i="2"/>
  <c r="E8" i="2"/>
  <c r="C8" i="2"/>
  <c r="G7" i="2"/>
  <c r="H7" i="2"/>
  <c r="F7" i="2"/>
  <c r="D7" i="2"/>
  <c r="D22" i="2" s="1"/>
  <c r="E7" i="2"/>
  <c r="J31" i="61" l="1"/>
  <c r="J37" i="61"/>
  <c r="K10" i="2" s="1"/>
  <c r="J30" i="60"/>
  <c r="J30" i="61"/>
  <c r="K30" i="61" s="1"/>
  <c r="J22" i="61"/>
  <c r="J37" i="59"/>
  <c r="K8" i="2" s="1"/>
  <c r="J26" i="59"/>
  <c r="J27" i="62"/>
  <c r="J34" i="62"/>
  <c r="J24" i="60"/>
  <c r="J36" i="58"/>
  <c r="J26" i="58"/>
  <c r="J19" i="59"/>
  <c r="J35" i="59"/>
  <c r="J16" i="58"/>
  <c r="J37" i="62"/>
  <c r="K11" i="2" s="1"/>
  <c r="J15" i="61"/>
  <c r="J32" i="61"/>
  <c r="J24" i="61"/>
  <c r="J32" i="60"/>
  <c r="J22" i="60"/>
  <c r="J33" i="60"/>
  <c r="J22" i="59"/>
  <c r="H15" i="59"/>
  <c r="J15" i="59" s="1"/>
  <c r="F24" i="59"/>
  <c r="J24" i="59" s="1"/>
  <c r="F27" i="61"/>
  <c r="J27" i="61" s="1"/>
  <c r="F23" i="62"/>
  <c r="J23" i="62" s="1"/>
  <c r="F20" i="58"/>
  <c r="J20" i="58" s="1"/>
  <c r="K30" i="60"/>
  <c r="F36" i="61"/>
  <c r="J36" i="61" s="1"/>
  <c r="F18" i="60"/>
  <c r="J18" i="60" s="1"/>
  <c r="F28" i="60"/>
  <c r="J28" i="60" s="1"/>
  <c r="F21" i="60"/>
  <c r="J21" i="60" s="1"/>
  <c r="F16" i="60"/>
  <c r="J16" i="60" s="1"/>
  <c r="F33" i="62"/>
  <c r="J33" i="62" s="1"/>
  <c r="F26" i="60"/>
  <c r="J26" i="60" s="1"/>
  <c r="J32" i="59"/>
  <c r="J36" i="59"/>
  <c r="F26" i="61"/>
  <c r="J26" i="61" s="1"/>
  <c r="F19" i="61"/>
  <c r="J19" i="61" s="1"/>
  <c r="F20" i="59"/>
  <c r="J20" i="59" s="1"/>
  <c r="F17" i="60"/>
  <c r="J17" i="60" s="1"/>
  <c r="F18" i="58"/>
  <c r="J18" i="58" s="1"/>
  <c r="F21" i="58"/>
  <c r="J21" i="58" s="1"/>
  <c r="F23" i="58"/>
  <c r="J23" i="58" s="1"/>
  <c r="F20" i="61"/>
  <c r="J20" i="61" s="1"/>
  <c r="F17" i="58"/>
  <c r="J17" i="58" s="1"/>
  <c r="F18" i="62"/>
  <c r="J18" i="62" s="1"/>
  <c r="J17" i="62"/>
  <c r="H33" i="59"/>
  <c r="J33" i="59" s="1"/>
  <c r="F17" i="59"/>
  <c r="J17" i="59" s="1"/>
  <c r="F29" i="60"/>
  <c r="J29" i="60" s="1"/>
  <c r="J9" i="2" s="1"/>
  <c r="F29" i="61"/>
  <c r="J29" i="61" s="1"/>
  <c r="J10" i="2" s="1"/>
  <c r="F28" i="59"/>
  <c r="J28" i="59" s="1"/>
  <c r="F33" i="58"/>
  <c r="J33" i="58" s="1"/>
  <c r="J34" i="59"/>
  <c r="J28" i="62"/>
  <c r="F35" i="60"/>
  <c r="J35" i="60" s="1"/>
  <c r="F23" i="59"/>
  <c r="J23" i="59"/>
  <c r="F24" i="62"/>
  <c r="J24" i="62" s="1"/>
  <c r="F16" i="62"/>
  <c r="J16" i="62" s="1"/>
  <c r="F22" i="62"/>
  <c r="J22" i="62" s="1"/>
  <c r="F21" i="62"/>
  <c r="J21" i="62" s="1"/>
  <c r="F16" i="59"/>
  <c r="J16" i="59" s="1"/>
  <c r="F25" i="62"/>
  <c r="J25" i="62"/>
  <c r="I11" i="2" s="1"/>
  <c r="F35" i="61"/>
  <c r="J35" i="61" s="1"/>
  <c r="F19" i="62"/>
  <c r="J19" i="62" s="1"/>
  <c r="J25" i="59"/>
  <c r="I8" i="2" s="1"/>
  <c r="F31" i="59"/>
  <c r="J31" i="59" s="1"/>
  <c r="J36" i="62"/>
  <c r="F25" i="58"/>
  <c r="J25" i="58" s="1"/>
  <c r="I7" i="2" s="1"/>
  <c r="F29" i="62"/>
  <c r="J29" i="62" s="1"/>
  <c r="J11" i="2" s="1"/>
  <c r="F22" i="58"/>
  <c r="J22" i="58" s="1"/>
  <c r="F21" i="61"/>
  <c r="J21" i="61" s="1"/>
  <c r="J35" i="62"/>
  <c r="F16" i="61"/>
  <c r="J16" i="61" s="1"/>
  <c r="J17" i="61"/>
  <c r="H23" i="60"/>
  <c r="J23" i="60"/>
  <c r="F34" i="61"/>
  <c r="J34" i="61" s="1"/>
  <c r="F23" i="61"/>
  <c r="J23" i="61" s="1"/>
  <c r="J28" i="58"/>
  <c r="F29" i="59"/>
  <c r="J29" i="59" s="1"/>
  <c r="J8" i="2" s="1"/>
  <c r="F27" i="60"/>
  <c r="J27" i="60" s="1"/>
  <c r="J26" i="62"/>
  <c r="F36" i="60"/>
  <c r="J36" i="60" s="1"/>
  <c r="F32" i="58"/>
  <c r="J32" i="58" s="1"/>
  <c r="F24" i="58"/>
  <c r="J24" i="58" s="1"/>
  <c r="K24" i="61" s="1"/>
  <c r="F25" i="61"/>
  <c r="J25" i="61" s="1"/>
  <c r="I10" i="2" s="1"/>
  <c r="F31" i="60"/>
  <c r="J31" i="60" s="1"/>
  <c r="F34" i="58"/>
  <c r="J34" i="58" s="1"/>
  <c r="F31" i="62"/>
  <c r="J31" i="62" s="1"/>
  <c r="F19" i="58"/>
  <c r="J19" i="58" s="1"/>
  <c r="F37" i="60"/>
  <c r="J37" i="60" s="1"/>
  <c r="K9" i="2" s="1"/>
  <c r="F35" i="58"/>
  <c r="J35" i="58" s="1"/>
  <c r="F33" i="61"/>
  <c r="J33" i="61" s="1"/>
  <c r="F27" i="59"/>
  <c r="J27" i="59" s="1"/>
  <c r="F20" i="60"/>
  <c r="J20" i="60" s="1"/>
  <c r="F30" i="62"/>
  <c r="J30" i="62" s="1"/>
  <c r="K30" i="62" s="1"/>
  <c r="F19" i="60"/>
  <c r="J19" i="60" s="1"/>
  <c r="F37" i="58"/>
  <c r="J37" i="58" s="1"/>
  <c r="K7" i="2" s="1"/>
  <c r="F20" i="62"/>
  <c r="J20" i="62" s="1"/>
  <c r="F18" i="59"/>
  <c r="J18" i="59" s="1"/>
  <c r="F21" i="59"/>
  <c r="J21" i="59" s="1"/>
  <c r="F27" i="58"/>
  <c r="J27" i="58" s="1"/>
  <c r="F30" i="59"/>
  <c r="J30" i="59" s="1"/>
  <c r="K30" i="59" s="1"/>
  <c r="F25" i="60"/>
  <c r="J25" i="60" s="1"/>
  <c r="F29" i="58"/>
  <c r="J29" i="58" s="1"/>
  <c r="J7" i="2" s="1"/>
  <c r="J34" i="60"/>
  <c r="F28" i="61"/>
  <c r="J28" i="61" s="1"/>
  <c r="F18" i="61"/>
  <c r="J18" i="61" s="1"/>
  <c r="F31" i="58"/>
  <c r="J31" i="58" s="1"/>
  <c r="F32" i="62"/>
  <c r="J32" i="62" s="1"/>
  <c r="J15" i="58"/>
  <c r="O7" i="2"/>
  <c r="F22" i="2"/>
  <c r="O22" i="2" s="1"/>
  <c r="O45" i="2" s="1"/>
  <c r="P7" i="2"/>
  <c r="G22" i="2"/>
  <c r="P22" i="2" s="1"/>
  <c r="P45" i="2" s="1"/>
  <c r="E29" i="2"/>
  <c r="E22" i="2"/>
  <c r="H29" i="2"/>
  <c r="H22" i="2"/>
  <c r="Q22" i="2" s="1"/>
  <c r="Q45" i="2" s="1"/>
  <c r="Q7" i="2"/>
  <c r="K31" i="61" l="1"/>
  <c r="K21" i="2"/>
  <c r="K35" i="59"/>
  <c r="K27" i="62"/>
  <c r="K19" i="59"/>
  <c r="K26" i="59"/>
  <c r="K34" i="62"/>
  <c r="K26" i="60"/>
  <c r="K36" i="60"/>
  <c r="K26" i="62"/>
  <c r="K36" i="62"/>
  <c r="K16" i="59"/>
  <c r="K18" i="61"/>
  <c r="K16" i="61"/>
  <c r="K36" i="59"/>
  <c r="K36" i="61"/>
  <c r="K16" i="60"/>
  <c r="K16" i="62"/>
  <c r="K26" i="61"/>
  <c r="K21" i="62"/>
  <c r="J22" i="2"/>
  <c r="J21" i="2"/>
  <c r="I22" i="2"/>
  <c r="K22" i="2"/>
  <c r="K18" i="59"/>
  <c r="K25" i="60"/>
  <c r="I9" i="2"/>
  <c r="K33" i="60"/>
  <c r="K22" i="59"/>
  <c r="K32" i="60"/>
  <c r="K37" i="59"/>
  <c r="K37" i="61"/>
  <c r="K17" i="59"/>
  <c r="K17" i="61"/>
  <c r="K31" i="62"/>
  <c r="K19" i="60"/>
  <c r="K22" i="62"/>
  <c r="K33" i="62"/>
  <c r="K20" i="60"/>
  <c r="K20" i="62"/>
  <c r="K19" i="62"/>
  <c r="K37" i="60"/>
  <c r="K27" i="60"/>
  <c r="K24" i="60"/>
  <c r="K33" i="59"/>
  <c r="K21" i="60"/>
  <c r="K24" i="62"/>
  <c r="K28" i="59"/>
  <c r="K28" i="60"/>
  <c r="K27" i="61"/>
  <c r="K31" i="60"/>
  <c r="K24" i="59"/>
  <c r="K28" i="61"/>
  <c r="K29" i="62"/>
  <c r="K23" i="62"/>
  <c r="K35" i="60"/>
  <c r="K15" i="60"/>
  <c r="K15" i="59"/>
  <c r="K20" i="61"/>
  <c r="K34" i="60"/>
  <c r="K37" i="62"/>
  <c r="K22" i="60"/>
  <c r="K23" i="61"/>
  <c r="K29" i="61"/>
  <c r="K22" i="61"/>
  <c r="K35" i="62"/>
  <c r="K17" i="62"/>
  <c r="K23" i="59"/>
  <c r="K17" i="60"/>
  <c r="K25" i="61"/>
  <c r="K34" i="61"/>
  <c r="K21" i="61"/>
  <c r="K25" i="62"/>
  <c r="K28" i="62"/>
  <c r="K18" i="62"/>
  <c r="K20" i="59"/>
  <c r="K27" i="59"/>
  <c r="K35" i="61"/>
  <c r="K21" i="59"/>
  <c r="K23" i="60"/>
  <c r="K31" i="59"/>
  <c r="K34" i="59"/>
  <c r="K29" i="60"/>
  <c r="K19" i="61"/>
  <c r="K15" i="61"/>
  <c r="K29" i="59"/>
  <c r="K25" i="59"/>
  <c r="K32" i="61"/>
  <c r="K32" i="62"/>
  <c r="K32" i="59"/>
  <c r="K33" i="61"/>
  <c r="K18" i="60"/>
  <c r="K15" i="62"/>
  <c r="D11" i="1"/>
  <c r="B20" i="2"/>
  <c r="B21" i="2"/>
  <c r="B23" i="2"/>
  <c r="B24" i="2"/>
  <c r="B25" i="2"/>
  <c r="B26" i="2"/>
  <c r="B27" i="2"/>
  <c r="C19" i="1" l="1"/>
  <c r="C21" i="1"/>
  <c r="F32" i="56" l="1"/>
  <c r="J9" i="6" l="1"/>
  <c r="B10" i="7" s="1"/>
  <c r="J5" i="6"/>
  <c r="E18" i="7" l="1"/>
  <c r="D18" i="7"/>
  <c r="C18" i="7"/>
  <c r="C14" i="7"/>
  <c r="E11" i="5"/>
  <c r="C20" i="1"/>
  <c r="D48" i="56" l="1"/>
  <c r="D50" i="56" s="1"/>
  <c r="H16" i="2" l="1"/>
  <c r="G16" i="2"/>
  <c r="F16" i="2"/>
  <c r="O16" i="2" s="1"/>
  <c r="E12" i="2"/>
  <c r="L4" i="56" l="1"/>
  <c r="L43" i="56" s="1"/>
  <c r="K4" i="56"/>
  <c r="K43" i="56" s="1"/>
  <c r="J4" i="56"/>
  <c r="J43" i="56" s="1"/>
  <c r="I4" i="56"/>
  <c r="I43" i="56" s="1"/>
  <c r="H4" i="56"/>
  <c r="H43" i="56" s="1"/>
  <c r="G4" i="56"/>
  <c r="G43" i="56" s="1"/>
  <c r="F4" i="56"/>
  <c r="F43" i="56" s="1"/>
  <c r="E4" i="56"/>
  <c r="E43" i="56" s="1"/>
  <c r="D4" i="56"/>
  <c r="D43" i="56" s="1"/>
  <c r="C4" i="56"/>
  <c r="L32" i="56" l="1"/>
  <c r="L31" i="56" l="1"/>
  <c r="L35" i="56"/>
  <c r="L34" i="56"/>
  <c r="L33" i="56"/>
  <c r="F12" i="2" l="1"/>
  <c r="O12" i="2" s="1"/>
  <c r="P12" i="2"/>
  <c r="P15" i="2"/>
  <c r="P16" i="2"/>
  <c r="Q16" i="2"/>
  <c r="F15" i="2"/>
  <c r="O15" i="2" s="1"/>
  <c r="H11" i="5"/>
  <c r="G11" i="5"/>
  <c r="S12" i="2"/>
  <c r="S13" i="2"/>
  <c r="S14" i="2"/>
  <c r="S15" i="2"/>
  <c r="S16" i="2"/>
  <c r="N12" i="2"/>
  <c r="N35" i="2" s="1"/>
  <c r="N46" i="2" s="1"/>
  <c r="N13" i="2"/>
  <c r="N24" i="2" s="1"/>
  <c r="N14" i="2"/>
  <c r="N25" i="2" s="1"/>
  <c r="N15" i="2"/>
  <c r="N38" i="2" s="1"/>
  <c r="N49" i="2" s="1"/>
  <c r="N16" i="2"/>
  <c r="N27" i="2" s="1"/>
  <c r="E13" i="2"/>
  <c r="E14" i="2"/>
  <c r="E15" i="2"/>
  <c r="E16" i="2"/>
  <c r="D12" i="2"/>
  <c r="D13" i="2"/>
  <c r="D14" i="2"/>
  <c r="D15" i="2"/>
  <c r="D16" i="2"/>
  <c r="C16" i="2"/>
  <c r="C15" i="2"/>
  <c r="C14" i="2"/>
  <c r="C13" i="2"/>
  <c r="C12" i="2"/>
  <c r="G15" i="2" l="1"/>
  <c r="G12" i="2"/>
  <c r="G14" i="2"/>
  <c r="Q14" i="2"/>
  <c r="P13" i="2"/>
  <c r="H13" i="2"/>
  <c r="F13" i="2"/>
  <c r="O13" i="2" s="1"/>
  <c r="Q12" i="2"/>
  <c r="H12" i="2"/>
  <c r="F14" i="2"/>
  <c r="O14" i="2" s="1"/>
  <c r="G13" i="2"/>
  <c r="P14" i="2"/>
  <c r="H14" i="2"/>
  <c r="Q13" i="2"/>
  <c r="N37" i="2"/>
  <c r="N48" i="2" s="1"/>
  <c r="N36" i="2"/>
  <c r="N47" i="2" s="1"/>
  <c r="N23" i="2"/>
  <c r="N39" i="2"/>
  <c r="N50" i="2" s="1"/>
  <c r="N26" i="2"/>
  <c r="Q15" i="2" l="1"/>
  <c r="H15" i="2"/>
  <c r="C21" i="2" l="1"/>
  <c r="C19" i="2"/>
  <c r="C25" i="2" l="1"/>
  <c r="C26" i="2"/>
  <c r="C23" i="2"/>
  <c r="C24" i="2"/>
  <c r="D23" i="2"/>
  <c r="D24" i="2"/>
  <c r="D25" i="2"/>
  <c r="D26" i="2"/>
  <c r="E23" i="2"/>
  <c r="E24" i="2"/>
  <c r="E26" i="2"/>
  <c r="E25" i="2"/>
  <c r="S11" i="2" l="1"/>
  <c r="S10" i="2"/>
  <c r="S9" i="2"/>
  <c r="S8" i="2"/>
  <c r="S7" i="2"/>
  <c r="N10" i="2"/>
  <c r="N21" i="2" s="1"/>
  <c r="N9" i="2"/>
  <c r="N32" i="2" s="1"/>
  <c r="N43" i="2" s="1"/>
  <c r="N8" i="2"/>
  <c r="N31" i="2" s="1"/>
  <c r="N42" i="2" s="1"/>
  <c r="N7" i="2"/>
  <c r="N30" i="2" s="1"/>
  <c r="B19" i="2"/>
  <c r="P37" i="2" l="1"/>
  <c r="P36" i="2"/>
  <c r="P39" i="2"/>
  <c r="P38" i="2"/>
  <c r="P35" i="2"/>
  <c r="Q37" i="2"/>
  <c r="Q39" i="2"/>
  <c r="Q38" i="2"/>
  <c r="Q36" i="2"/>
  <c r="Q35" i="2"/>
  <c r="O37" i="2"/>
  <c r="O36" i="2"/>
  <c r="O35" i="2"/>
  <c r="O39" i="2"/>
  <c r="O38" i="2"/>
  <c r="N33" i="2"/>
  <c r="N44" i="2" s="1"/>
  <c r="N19" i="2"/>
  <c r="N20" i="2"/>
  <c r="O30" i="2"/>
  <c r="C20" i="2"/>
  <c r="E19" i="2"/>
  <c r="D19" i="2"/>
  <c r="E20" i="2"/>
  <c r="F23" i="2" l="1"/>
  <c r="O23" i="2" s="1"/>
  <c r="O46" i="2" s="1"/>
  <c r="P33" i="2"/>
  <c r="Q33" i="2"/>
  <c r="Q32" i="2"/>
  <c r="P32" i="2"/>
  <c r="Q31" i="2"/>
  <c r="P31" i="2"/>
  <c r="P30" i="2"/>
  <c r="G23" i="2"/>
  <c r="P23" i="2" s="1"/>
  <c r="P46" i="2" s="1"/>
  <c r="Q30" i="2"/>
  <c r="H26" i="2"/>
  <c r="Q26" i="2" s="1"/>
  <c r="Q49" i="2" s="1"/>
  <c r="Q27" i="2"/>
  <c r="Q50" i="2" s="1"/>
  <c r="O27" i="2"/>
  <c r="O50" i="2" s="1"/>
  <c r="P27" i="2"/>
  <c r="P50" i="2" s="1"/>
  <c r="O31" i="2"/>
  <c r="O32" i="2"/>
  <c r="O33" i="2"/>
  <c r="E21" i="2"/>
  <c r="D20" i="2"/>
  <c r="G20" i="2" l="1"/>
  <c r="P20" i="2" s="1"/>
  <c r="P43" i="2" s="1"/>
  <c r="G21" i="2"/>
  <c r="F21" i="2"/>
  <c r="O21" i="2" s="1"/>
  <c r="O44" i="2" s="1"/>
  <c r="F19" i="2"/>
  <c r="G19" i="2"/>
  <c r="P19" i="2" s="1"/>
  <c r="P42" i="2" s="1"/>
  <c r="H21" i="2"/>
  <c r="F20" i="2"/>
  <c r="H20" i="2"/>
  <c r="Q20" i="2" s="1"/>
  <c r="Q43" i="2" s="1"/>
  <c r="H19" i="2"/>
  <c r="Q19" i="2" s="1"/>
  <c r="Q42" i="2" s="1"/>
  <c r="F25" i="2"/>
  <c r="O25" i="2" s="1"/>
  <c r="O48" i="2" s="1"/>
  <c r="F24" i="2"/>
  <c r="O24" i="2" s="1"/>
  <c r="O47" i="2" s="1"/>
  <c r="F26" i="2"/>
  <c r="O26" i="2" s="1"/>
  <c r="O49" i="2" s="1"/>
  <c r="H24" i="2"/>
  <c r="Q24" i="2" s="1"/>
  <c r="Q47" i="2" s="1"/>
  <c r="G26" i="2"/>
  <c r="P26" i="2" s="1"/>
  <c r="P49" i="2" s="1"/>
  <c r="G24" i="2"/>
  <c r="P24" i="2" s="1"/>
  <c r="P47" i="2" s="1"/>
  <c r="G25" i="2"/>
  <c r="P25" i="2" s="1"/>
  <c r="P48" i="2" s="1"/>
  <c r="H25" i="2"/>
  <c r="Q25" i="2" s="1"/>
  <c r="Q48" i="2" s="1"/>
  <c r="H23" i="2"/>
  <c r="Q23" i="2" s="1"/>
  <c r="Q46" i="2" s="1"/>
  <c r="D21" i="2"/>
  <c r="Q21" i="2" l="1"/>
  <c r="Q44" i="2" s="1"/>
  <c r="P21" i="2"/>
  <c r="P44" i="2" s="1"/>
  <c r="O20" i="2"/>
  <c r="O43" i="2" s="1"/>
  <c r="O19" i="2"/>
  <c r="O42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K29" i="2" l="1"/>
  <c r="J26" i="2"/>
  <c r="J25" i="2"/>
  <c r="J23" i="2"/>
  <c r="J24" i="2"/>
  <c r="I23" i="2"/>
  <c r="I24" i="2"/>
  <c r="I26" i="2"/>
  <c r="I25" i="2"/>
  <c r="J20" i="2"/>
  <c r="J19" i="2"/>
  <c r="I19" i="2"/>
  <c r="I21" i="2"/>
  <c r="I20" i="2"/>
  <c r="K19" i="2" l="1"/>
  <c r="K23" i="2"/>
  <c r="K20" i="2"/>
  <c r="K25" i="2"/>
  <c r="K26" i="2"/>
  <c r="K24" i="2"/>
  <c r="K18" i="7"/>
  <c r="K14" i="7"/>
  <c r="K17" i="7"/>
  <c r="J8" i="6"/>
  <c r="J7" i="6"/>
  <c r="K16" i="7"/>
  <c r="K15" i="7"/>
  <c r="J6" i="6"/>
  <c r="F15" i="7" l="1"/>
  <c r="G45" i="56" s="1"/>
  <c r="D17" i="7"/>
  <c r="E47" i="56" s="1"/>
  <c r="G18" i="7"/>
  <c r="H48" i="56" s="1"/>
  <c r="G16" i="7"/>
  <c r="H46" i="56" s="1"/>
  <c r="I18" i="7"/>
  <c r="J48" i="56" s="1"/>
  <c r="L44" i="56"/>
  <c r="I15" i="7"/>
  <c r="J45" i="56" s="1"/>
  <c r="H16" i="7"/>
  <c r="I46" i="56" s="1"/>
  <c r="D44" i="56"/>
  <c r="I16" i="7"/>
  <c r="J46" i="56" s="1"/>
  <c r="C15" i="7"/>
  <c r="D45" i="56" s="1"/>
  <c r="F16" i="7"/>
  <c r="G46" i="56" s="1"/>
  <c r="H18" i="7"/>
  <c r="I48" i="56" s="1"/>
  <c r="F48" i="56"/>
  <c r="H14" i="7"/>
  <c r="I44" i="56" s="1"/>
  <c r="I14" i="7"/>
  <c r="J44" i="56" s="1"/>
  <c r="H15" i="7"/>
  <c r="I45" i="56" s="1"/>
  <c r="L47" i="56"/>
  <c r="F18" i="7"/>
  <c r="G48" i="56" s="1"/>
  <c r="L46" i="56"/>
  <c r="J18" i="7"/>
  <c r="K48" i="56" s="1"/>
  <c r="K52" i="56" s="1"/>
  <c r="B11" i="4"/>
  <c r="B12" i="4" s="1"/>
  <c r="J17" i="7"/>
  <c r="K47" i="56" s="1"/>
  <c r="G17" i="7"/>
  <c r="H47" i="56" s="1"/>
  <c r="E17" i="7"/>
  <c r="F47" i="56" s="1"/>
  <c r="J14" i="7"/>
  <c r="K44" i="56" s="1"/>
  <c r="L45" i="56"/>
  <c r="J15" i="7"/>
  <c r="K45" i="56" s="1"/>
  <c r="H17" i="7"/>
  <c r="I47" i="56" s="1"/>
  <c r="D14" i="7"/>
  <c r="E44" i="56" s="1"/>
  <c r="E48" i="56"/>
  <c r="E52" i="56" s="1"/>
  <c r="E14" i="7"/>
  <c r="F44" i="56" s="1"/>
  <c r="F17" i="7"/>
  <c r="G47" i="56" s="1"/>
  <c r="C17" i="7"/>
  <c r="D47" i="56" s="1"/>
  <c r="G14" i="7"/>
  <c r="H44" i="56" s="1"/>
  <c r="E16" i="7"/>
  <c r="F46" i="56" s="1"/>
  <c r="G15" i="7"/>
  <c r="H45" i="56" s="1"/>
  <c r="J16" i="7"/>
  <c r="K46" i="56" s="1"/>
  <c r="I17" i="7"/>
  <c r="J47" i="56" s="1"/>
  <c r="D15" i="7"/>
  <c r="E45" i="56" s="1"/>
  <c r="C16" i="7"/>
  <c r="D46" i="56" s="1"/>
  <c r="F14" i="7"/>
  <c r="G44" i="56" s="1"/>
  <c r="E15" i="7"/>
  <c r="F45" i="56" s="1"/>
  <c r="D16" i="7"/>
  <c r="E46" i="56" s="1"/>
  <c r="L48" i="56"/>
  <c r="F52" i="56" l="1"/>
  <c r="F50" i="56"/>
  <c r="L50" i="56"/>
  <c r="L52" i="56"/>
  <c r="I50" i="56"/>
  <c r="I52" i="56"/>
  <c r="J50" i="56"/>
  <c r="J52" i="56"/>
  <c r="H50" i="56"/>
  <c r="H52" i="56"/>
  <c r="G50" i="56"/>
  <c r="G52" i="56"/>
  <c r="D52" i="56"/>
  <c r="N7" i="4"/>
  <c r="N10" i="4" s="1"/>
  <c r="I11" i="5"/>
  <c r="N8" i="4"/>
  <c r="K50" i="56"/>
  <c r="E50" i="56"/>
  <c r="N12" i="4"/>
  <c r="N13" i="4" s="1"/>
  <c r="B11" i="5"/>
  <c r="B7" i="4"/>
  <c r="B9" i="4" s="1"/>
  <c r="B8" i="4" l="1"/>
  <c r="N9" i="4"/>
  <c r="D11" i="5"/>
  <c r="D7" i="4"/>
  <c r="D11" i="4"/>
  <c r="D12" i="4" s="1"/>
  <c r="H7" i="4"/>
  <c r="H11" i="4"/>
  <c r="H12" i="4" s="1"/>
  <c r="Q8" i="4"/>
  <c r="Q7" i="4"/>
  <c r="Q12" i="4"/>
  <c r="Q13" i="4" s="1"/>
  <c r="F11" i="5"/>
  <c r="F7" i="4"/>
  <c r="F11" i="4"/>
  <c r="F12" i="4" s="1"/>
  <c r="I7" i="4"/>
  <c r="I11" i="4"/>
  <c r="I12" i="4" s="1"/>
  <c r="L57" i="5"/>
  <c r="L43" i="5"/>
  <c r="L48" i="5"/>
  <c r="L53" i="5"/>
  <c r="L52" i="5"/>
  <c r="L35" i="5"/>
  <c r="L34" i="5"/>
  <c r="Y33" i="5"/>
  <c r="L38" i="5"/>
  <c r="L51" i="5"/>
  <c r="L42" i="5"/>
  <c r="L39" i="5"/>
  <c r="X33" i="5"/>
  <c r="L56" i="5"/>
  <c r="L41" i="5"/>
  <c r="L46" i="5"/>
  <c r="L28" i="5"/>
  <c r="L50" i="5"/>
  <c r="L55" i="5"/>
  <c r="L11" i="5"/>
  <c r="L47" i="5"/>
  <c r="U33" i="5"/>
  <c r="L49" i="5"/>
  <c r="L54" i="5"/>
  <c r="L40" i="5"/>
  <c r="L45" i="5"/>
  <c r="L36" i="5"/>
  <c r="L58" i="5"/>
  <c r="L37" i="5"/>
  <c r="L44" i="5"/>
  <c r="Q33" i="5"/>
  <c r="O33" i="5"/>
  <c r="R33" i="5"/>
  <c r="S33" i="5"/>
  <c r="P33" i="5"/>
  <c r="N33" i="5"/>
  <c r="T33" i="5"/>
  <c r="M33" i="5"/>
  <c r="R7" i="4"/>
  <c r="R8" i="4"/>
  <c r="R12" i="4"/>
  <c r="R13" i="4" s="1"/>
  <c r="V7" i="4"/>
  <c r="V8" i="4"/>
  <c r="V12" i="4"/>
  <c r="V13" i="4" s="1"/>
  <c r="C7" i="4"/>
  <c r="C11" i="5"/>
  <c r="C11" i="4"/>
  <c r="C12" i="4" s="1"/>
  <c r="G7" i="4"/>
  <c r="G11" i="4"/>
  <c r="G12" i="4" s="1"/>
  <c r="W7" i="4"/>
  <c r="W8" i="4"/>
  <c r="W12" i="4"/>
  <c r="W13" i="4" s="1"/>
  <c r="U7" i="4"/>
  <c r="U8" i="4"/>
  <c r="U12" i="4"/>
  <c r="U13" i="4" s="1"/>
  <c r="J7" i="4"/>
  <c r="J11" i="4"/>
  <c r="J12" i="4" s="1"/>
  <c r="E7" i="4"/>
  <c r="E11" i="4"/>
  <c r="E12" i="4" s="1"/>
  <c r="K11" i="5"/>
  <c r="P7" i="4"/>
  <c r="P8" i="4"/>
  <c r="P12" i="4"/>
  <c r="P13" i="4" s="1"/>
  <c r="K7" i="4"/>
  <c r="K11" i="4"/>
  <c r="K12" i="4" s="1"/>
  <c r="T7" i="4"/>
  <c r="T8" i="4"/>
  <c r="T12" i="4"/>
  <c r="T13" i="4" s="1"/>
  <c r="J11" i="5"/>
  <c r="O7" i="4"/>
  <c r="O8" i="4"/>
  <c r="O12" i="4"/>
  <c r="O13" i="4" s="1"/>
  <c r="S8" i="4"/>
  <c r="S7" i="4"/>
  <c r="S12" i="4"/>
  <c r="S13" i="4" s="1"/>
  <c r="J31" i="56" l="1"/>
  <c r="I32" i="56"/>
  <c r="H32" i="56"/>
  <c r="K32" i="56"/>
  <c r="H31" i="56"/>
  <c r="I31" i="56"/>
  <c r="J32" i="56"/>
  <c r="K31" i="56"/>
  <c r="E31" i="56" l="1"/>
  <c r="D31" i="56"/>
  <c r="E32" i="56"/>
  <c r="D32" i="56"/>
  <c r="G32" i="56"/>
  <c r="F31" i="56"/>
  <c r="C32" i="56"/>
  <c r="G31" i="56"/>
  <c r="C31" i="56" l="1"/>
  <c r="E33" i="56" l="1"/>
  <c r="E34" i="56"/>
  <c r="D33" i="56"/>
  <c r="K33" i="56" l="1"/>
  <c r="I33" i="56"/>
  <c r="D34" i="56" l="1"/>
  <c r="J33" i="56"/>
  <c r="H33" i="56"/>
  <c r="E35" i="56"/>
  <c r="D35" i="56"/>
  <c r="I34" i="56" l="1"/>
  <c r="K34" i="56"/>
  <c r="H34" i="56"/>
  <c r="H35" i="56" l="1"/>
  <c r="J34" i="56"/>
  <c r="I35" i="56"/>
  <c r="J35" i="56"/>
  <c r="K35" i="56" l="1"/>
  <c r="F33" i="56"/>
  <c r="G33" i="56"/>
  <c r="C33" i="56" l="1"/>
  <c r="F34" i="56" l="1"/>
  <c r="G34" i="56"/>
  <c r="C34" i="56" l="1"/>
  <c r="F35" i="56"/>
  <c r="G35" i="56"/>
  <c r="C35" i="5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A09ED402-4C14-4586-974D-7C43EACE9995}" name="CO2OUT_Alt 12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1" xr16:uid="{20516C25-961A-4B4F-8691-8F5854B478F1}" name="CO2OUT_Alt 123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2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6B2FDA49-0D82-4F3E-ABC9-D42FB5CA2655}" name="CO2OUT_Alt 1241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5" xr16:uid="{8C16522F-34DC-4DE3-BF90-0BCED833E270}" name="CO2OUT_Alt 125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6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7" xr16:uid="{609B677E-92C9-4AE2-A1EE-89507AA3E0E1}" name="CO2OUT_Alt 126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8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9" xr16:uid="{FE88D762-1F86-45DC-952C-B22A4DBD3659}" name="CO2OUT_Alt 127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60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7FE29573-12C6-4792-9459-F8448EB563E1}" name="CO2OUT_Alt 12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0BCA7041-2713-4F7A-82BD-C590E8E5096D}" name="CO2OUT_Alt 12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D8DB2DEA-79E1-41A0-A09A-D180C0DDACC9}" name="CO2OUT_Alt 13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857EAF0D-0633-410A-86D0-9C66E90E6FC7}" name="CO2OUT_Alt 13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490C9E4D-56E5-4E85-9D31-408BE40CBC32}" name="CO2OUT_Alt 13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B2830073-B035-4BFB-914E-69A3DA93442E}" name="CO2OUT_Alt 13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05737207-6CBB-446C-BDF5-C9623AA69402}" name="CO2OUT_Alt 13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A9CAE96D-CE73-4574-A639-9589F418400D}" name="CO2OUT_Alt 13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8" xr16:uid="{A96B1CAE-8A5B-45B9-AD6F-1B3CF36BBA09}" name="CO2OUT_Alt 136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0" xr16:uid="{AA57F36B-3647-42F9-AE4A-FC4460C951D3}" name="CO2OUT_Alt 13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1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2" xr16:uid="{6A8C7298-A42E-4198-B626-9D4EEBC4F584}" name="CO2OUT_Alt 13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3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4" xr16:uid="{7EACA983-0D4E-4043-9DE0-C5ADB31325DF}" name="CO2OUT_Alt 13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6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7" xr16:uid="{E9971573-CAC8-491B-B049-2764EA9FB087}" name="CO2OUT_Alt 14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8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9" xr16:uid="{0A258899-031B-477E-B556-18FFF496967D}" name="CO2OUT_Alt 14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1" xr16:uid="{77051F44-F31E-4C61-8921-619E8ECBBC0B}" name="CO2OUT_Alt 14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2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3" xr16:uid="{FEFCB883-9097-4E72-B3E7-0022149B4C6A}" name="CO2OUT_Alt 14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4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5" xr16:uid="{3B525775-A8B8-49EE-831F-8990F5036A85}" name="CO2OUT_Alt 14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6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7" xr16:uid="{86581F96-E4CD-4A21-9E42-459DF6B830B0}" name="CO2OUT_Alt 14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8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9" xr16:uid="{EC5959C1-6112-4C1C-9F9A-403211ACB90E}" name="CO2OUT_Alt 1461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0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1" xr16:uid="{92E353FD-03B6-4957-92EC-5ECF248CA1C7}" name="CO2OUT_Alt 14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2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3" xr16:uid="{3BD8D119-BCFC-453B-ABF6-FB64682D5D70}" name="CO2OUT_Alt 1481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4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5" xr16:uid="{7F5F16DE-E55B-4C57-BC73-139C4A824733}" name="CO2OUT_Alt 149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7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8" xr16:uid="{3DA824DC-2666-4A98-8A59-A7053FED9904}" name="CO2OUT_Alt 150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9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0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1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2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3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14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5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6" xr16:uid="{1DD74542-3DE1-4755-AD26-27BA0F911535}" name="CO2OUT_Alt 210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7" xr16:uid="{DE70DB98-7A65-4837-9946-E614C9FFCD13}" name="CO2OUT_Alt 21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8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9" xr16:uid="{A5900E75-04C0-4B9F-A8A3-77397C31E4E3}" name="CO2OUT_Alt 212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0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1" xr16:uid="{63ABCC56-F8C3-44F7-9724-B75153648039}" name="CO2OUT_Alt 213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2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3" xr16:uid="{2E1D4287-3A91-4054-B1B3-BE5C92561D11}" name="CO2OUT_Alt 214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4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5" xr16:uid="{4A72C448-C097-4F83-838A-F3A114E3F555}" name="CO2OUT_Alt 21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6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7" xr16:uid="{04D67AAF-14F3-4272-B2F0-DF2F96797A3F}" name="CO2OUT_Alt 216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8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29" xr16:uid="{9D16125B-605C-4333-A561-BEA6D292987D}" name="CO2OUT_Alt 21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0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1" xr16:uid="{9FF2300A-60D2-44EC-93BF-2A4202BB8EF9}" name="CO2OUT_Alt 21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2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3" xr16:uid="{59E28E77-2E27-4605-8D9D-78F6C6E89EA1}" name="CO2OUT_Alt 219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4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5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6" xr16:uid="{CB21DE4F-A708-4066-B30A-9E7C6352F3CB}" name="CO2OUT_Alt 220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7" xr16:uid="{62BC57D0-3E0C-4802-8612-E3F33841878E}" name="CO2OUT_Alt 221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8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9" xr16:uid="{5F980889-D50C-4F59-BE65-DF30A09068BA}" name="CO2OUT_Alt 222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0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1" xr16:uid="{114CC957-7AB4-4D57-801E-CD9674270491}" name="CO2OUT_Alt 223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2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3" xr16:uid="{9DCDA38F-B913-4B12-A25D-F6C54341CE62}" name="CO2OUT_Alt 224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4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5" xr16:uid="{510321ED-3CEA-4995-BF30-2677BC71B6D2}" name="CO2OUT_Alt 225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6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7" xr16:uid="{62E4CA1D-5A5C-45AB-849D-5115562D2CEB}" name="CO2OUT_Alt 226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8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9" xr16:uid="{DF09F3C8-795C-44E3-BCF9-295EFADF8A59}" name="CO2OUT_Alt 227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0" xr16:uid="{5AAFA26B-1704-4D1F-AE77-D59EFE1E43B4}" name="CO2OUT_Alt 23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1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2" xr16:uid="{8B0FE6BB-50C2-4F52-BA81-4928D12C495B}" name="CO2OUT_Alt 24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3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4" xr16:uid="{CDA93807-72CB-46F8-9DBA-8C7B23BE8B33}" name="CO2OUT_Alt 2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6" xr16:uid="{34745259-8B2E-4BB4-8A09-FD206181F26A}" name="CO2OUT_Alt 26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7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8" xr16:uid="{FD672C02-3EB2-4943-95A4-7C4B6B843E9C}" name="CO2OUT_Alt 2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9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0" xr16:uid="{0D6B8608-7946-4A38-A45E-B6CB336F8A60}" name="CO2OUT_Alt 2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1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2" xr16:uid="{3D361493-FF2D-4423-9A9E-F2B35AB5EFE8}" name="CO2OUT_Alt 29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3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64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5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66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7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8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69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0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1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2" xr16:uid="{04C53959-E797-4CB6-A3D1-924FB812837D}" name="timeseries_output_Combined_SSP126_Alt 0_Alt 19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3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74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5" xr16:uid="{5018A493-1193-4A01-BCE0-59290A52ED85}" name="timeseries_output_Combined_SSP126_Alt 2_Alt 31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6" xr16:uid="{E4FB4FD8-7A6E-432B-87D1-26F5C628A8CF}" name="timeseries_output_Combined_SSP126_Alt 2_Alt 32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7" xr16:uid="{3AC3894F-62A7-4967-9D86-F41BAB8F55E5}" name="timeseries_output_Combined_SSP126_Alt 2_Alt 32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8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9" xr16:uid="{DAF7B01D-DBD6-4EFC-A8F8-A6C4F8194DEE}" name="timeseries_output_Combined_SSP126_Alt 2_Alt 3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0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1" xr16:uid="{0D99D944-4E8F-4808-B7EA-1A7A1AB406B9}" name="timeseries_output_Combined_SSP126_Alt 2_Alt 34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2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3" xr16:uid="{4A8A98DA-27EF-4843-989E-10E1FF2E1991}" name="timeseries_output_Combined_SSP126_Alt 2_Alt 35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4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5" xr16:uid="{BF00AB79-D9ED-4E41-937B-8DA305126278}" name="timeseries_output_Combined_SSP126_Alt 2_Alt 36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7" xr16:uid="{866C0537-5A29-45C3-8B00-BB26903B8A62}" name="timeseries_output_Combined_SSP126_Alt 2_Alt 37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8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9" xr16:uid="{55A68321-D6BF-47A3-8C10-CC05A135C09B}" name="timeseries_output_Combined_SSP126_Alt 2_Alt 38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90" xr16:uid="{467E0601-F9A8-41E0-8BEF-1A28B45EAAED}" name="timeseries_output_Combined_SSP126_Alt 2_Alt 39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91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92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3" xr16:uid="{1C9DCDA6-64AF-464E-B1A8-61203D1D3BE4}" name="timeseries_output_Combined_SSP245_Alt 2_Alt 31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4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5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6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7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8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9" xr16:uid="{A1A080D7-D288-4D4D-9108-2A2B86683B79}" name="timeseries_output_Combined_SSP370_Alt 2_Alt 31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0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1" xr16:uid="{3BC50EE6-75D6-44CF-B27A-F70B4F3C1909}" name="timeseries_output_Combined_SSP370_Alt 2_Alt 32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2" xr16:uid="{800EB9A4-90F4-4DDB-B971-01965846D0BF}" name="timeseries_output_Combined_SSP370_Alt 2_Alt 3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3" xr16:uid="{1DE27EA7-8FC9-460E-8D15-A0987B0F49EC}" name="timeseries_output_HD_SSP126_Alt 0_Alt 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4" xr16:uid="{DCA75C22-DF80-4EAB-A4DF-62DEE33C4E84}" name="timeseries_output_HD_SSP126_Alt 0_Alt 1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5" xr16:uid="{7A4E6B18-B21C-48C3-B753-BBCF697604E9}" name="timeseries_output_HD_SSP126_Alt 2_Alt 3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6" xr16:uid="{05FA59DD-1C3A-4041-A6A4-D34D44C796F7}" name="timeseries_output_HD_SSP126_Alt 2_Alt 3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7" xr16:uid="{88539403-7FBD-4F14-846A-5E9B0DB3309F}" name="timeseries_output_HD_SSP126_Alt 2_Alt 31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8" xr16:uid="{20B8A3B9-D922-4BD3-A546-B5FC83C6D2EC}" name="timeseries_output_HD_SSP126_Alt 2_Alt 32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9" xr16:uid="{02E77330-CA72-4E07-9301-DCCC4B0DA77E}" name="timeseries_output_HD_SSP245_Alt 0_Alt 1" type="6" refreshedVersion="8" background="1" saveData="1">
    <textPr prompt="0" codePage="437" sourceFile="C:\Users\59866\ICF\CAFE - Documents\API\api_output\Output\SSP2-4.5\timeseries_output_HD_SSP245_Alt 0_Alt 1.csv" tab="0" comma="1" consecutive="1">
      <textFields count="5">
        <textField/>
        <textField/>
        <textField/>
        <textField/>
        <textField/>
      </textFields>
    </textPr>
  </connection>
  <connection id="210" xr16:uid="{EB9E1FDE-BBAA-4E96-965F-728836F1A2CB}" name="timeseries_output_HD_SSP245_Alt 2_Alt 3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1" xr16:uid="{5D811BBE-B16B-40EF-84F2-D991640A0C00}" name="timeseries_output_HD_SSP245_Alt 2_Alt 31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2" xr16:uid="{8E1F588D-5D2C-4050-8ED1-454F484744CE}" name="timeseries_output_HD_SSP370_Alt 0_Alt 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3" xr16:uid="{7E699EC3-6575-4D00-BDE7-4D9392C1434E}" name="timeseries_output_HD_SSP370_Alt 0_Alt 1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4" xr16:uid="{D0236F72-1F96-48D3-B74C-79A370570D88}" name="timeseries_output_HD_SSP370_Alt 2_Alt 3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5" xr16:uid="{C09B8487-4CC8-42EA-ADDD-C2180E944002}" name="timeseries_output_HD_SSP370_Alt 2_Alt 31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6" xr16:uid="{85F8D9B6-E2A5-4175-A476-F54C078A389F}" name="timeseries_output_LD_SSP245_Alt 0_Alt 1" type="6" refreshedVersion="8" background="1" saveData="1">
    <textPr prompt="0" codePage="437" sourceFile="C:\Users\59866\ICF\CAFE - Documents\API\api_output\Output\SSP2-4.5\timeseries_output_LD_SSP245_Alt 0_Alt 1.csv" tab="0" comma="1" consecutive="1">
      <textFields count="5">
        <textField/>
        <textField/>
        <textField/>
        <textField/>
        <textField/>
      </textFields>
    </textPr>
  </connection>
  <connection id="217" xr16:uid="{B21FF803-7B2E-4CC3-84D3-A63AD2D773E7}" name="timeseries_output_LD_SSP245_Alt 2_Alt 3" type="6" refreshedVersion="8" background="1" saveData="1">
    <textPr prompt="0" codePage="437" sourceFile="C:\Users\59866\ICF\CAFE - Documents\API\api_output\Output\SSP2-4.5\timeseries_output_LD_SSP245_Alt 2_Alt 3.csv" tab="0" comma="1" consecutive="1">
      <textFields count="5">
        <textField/>
        <textField/>
        <textField/>
        <textField/>
        <textField/>
      </textFields>
    </textPr>
  </connection>
  <connection id="218" xr16:uid="{2E5C4D2D-1854-41AF-B7B4-3A36C2D9AFE3}" name="timeseries_output_LD_SSP245_Alt 4_Alt 5" type="6" refreshedVersion="8" background="1" saveData="1">
    <textPr prompt="0" codePage="437" sourceFile="C:\Users\59866\ICF\CAFE - Documents\API\api_output\Output\SSP2-4.5\timeseries_output_LD_SSP245_Alt 4_Alt 5.csv" tab="0" comma="1" consecutive="1">
      <textFields count="5">
        <textField/>
        <textField/>
        <textField/>
        <textField/>
        <textField/>
      </textFields>
    </textPr>
  </connection>
  <connection id="219" xr16:uid="{B1E20385-DCC9-4AF5-8FBB-EBBB3C782E6C}" name="timeseries_output_LD_SSP370_Alt 0_Alt 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0" xr16:uid="{DF6B964B-8DF1-4198-A375-D1BBBB3C6A1A}" name="timeseries_output_LD_SSP370_Alt 0_Alt 1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1" xr16:uid="{945EE198-A800-43C9-A5F6-98C5D3D19572}" name="timeseries_output_LD_SSP370_Alt 0_Alt 12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2" xr16:uid="{F186C2F6-3FF8-4F9A-A68B-5BDB3AE6E924}" name="timeseries_output_LD_SSP370_Alt 0_Alt 13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3" xr16:uid="{802B0525-F050-4B30-BA69-0B679D08B560}" name="timeseries_output_LD_SSP370_Alt 0_Alt 14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4" xr16:uid="{6B0A8F06-D01E-4715-923D-1E79CEE21E8A}" name="timeseries_output_LD_SSP370_Alt 2_Alt 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5" xr16:uid="{1F03EC91-664C-49B8-BF83-5E9927AF60BB}" name="timeseries_output_LD_SSP370_Alt 2_Alt 31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6" xr16:uid="{13B49C5D-F807-48E2-815D-F12CF1726824}" name="timeseries_output_LD_SSP370_Alt 2_Alt 32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7" xr16:uid="{BBC129F6-67E8-4C6C-AD1D-AFF0289E1D79}" name="timeseries_output_LD_SSP370_Alt 2_Alt 3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8" xr16:uid="{536D8531-E725-47D4-84FA-20F3EF08F3A1}" name="timeseries_output_LD_SSP370_Alt 4_Alt 5" type="6" refreshedVersion="8" background="1" saveData="1">
    <textPr prompt="0" codePage="437" sourceFile="C:\Users\59866\ICF\CAFE - Documents\API\api_output\Output\SSP3-7.0\timeseries_output_LD_SSP370_Alt 4_Alt 5.csv" tab="0" comma="1" consecutive="1">
      <textFields count="5">
        <textField/>
        <textField/>
        <textField/>
        <textField/>
        <textField/>
      </textFields>
    </textPr>
  </connection>
  <connection id="229" xr16:uid="{3C8F6AF4-7C31-4928-A635-778FE1495901}" name="timeseries_output_Light Trucks_245_Alt 0_Alt 1" type="6" refreshedVersion="8" background="1" saveData="1">
    <textPr prompt="0" codePage="437" sourceFile="C:\Users\59866\ICF\CAFE - Documents\API\api_output\Output\SSP2-4.5\timeseries_output_Light Trucks_245_Alt 0_Alt 1.csv" tab="0" comma="1" consecutive="1">
      <textFields count="5">
        <textField/>
        <textField/>
        <textField/>
        <textField/>
        <textField/>
      </textFields>
    </textPr>
  </connection>
  <connection id="230" xr16:uid="{38A5854D-1094-4E86-9E76-2964339F0DF8}" name="timeseries_output_Light Trucks_245_Alt 0_Alt 11" type="6" refreshedVersion="8" background="1" saveData="1">
    <textPr prompt="0" codePage="437" sourceFile="C:\Users\59866\ICF\CAFE - Documents\API\api_output\Output\SSP2-4.5\timeseries_output_Light Trucks_245_Alt 0_Alt 1.csv" tab="0" comma="1" consecutive="1">
      <textFields count="5">
        <textField/>
        <textField/>
        <textField/>
        <textField/>
        <textField/>
      </textFields>
    </textPr>
  </connection>
  <connection id="231" xr16:uid="{38BEA673-2F68-48DA-A4E7-545C3EC54897}" name="timeseries_output_Light Trucks_245_Alt 2_Alt 3" type="6" refreshedVersion="8" background="1" saveData="1">
    <textPr prompt="0" codePage="437" sourceFile="C:\Users\59866\ICF\CAFE - Documents\API\api_output\Output\SSP2-4.5\timeseries_output_Light Trucks_245_Alt 2_Alt 3.csv" tab="0" comma="1" consecutive="1">
      <textFields count="5">
        <textField/>
        <textField/>
        <textField/>
        <textField/>
        <textField/>
      </textFields>
    </textPr>
  </connection>
  <connection id="232" xr16:uid="{B0EA6FF1-31F0-4D4C-B1DB-734BF1140C69}" name="timeseries_output_Light Trucks_245_Alt 2_Alt 31" type="6" refreshedVersion="8" background="1" saveData="1">
    <textPr prompt="0" codePage="437" sourceFile="C:\Users\59866\ICF\CAFE - Documents\API\api_output\Output\SSP2-4.5\timeseries_output_Light Trucks_245_Alt 2_Alt 3.csv" tab="0" comma="1" consecutive="1">
      <textFields count="5">
        <textField/>
        <textField/>
        <textField/>
        <textField/>
        <textField/>
      </textFields>
    </textPr>
  </connection>
  <connection id="233" xr16:uid="{9A0C7877-7D3C-4726-9D7F-EA052D6287F6}" name="timeseries_output_Light Trucks_245_Alt 4_Alt 5" type="6" refreshedVersion="8" background="1" saveData="1">
    <textPr prompt="0" codePage="437" sourceFile="C:\Users\59866\ICF\CAFE - Documents\API\api_output\Output\SSP2-4.5\timeseries_output_Light Trucks_245_Alt 4_Alt 5.csv" tab="0" comma="1" consecutive="1">
      <textFields count="5">
        <textField/>
        <textField/>
        <textField/>
        <textField/>
        <textField/>
      </textFields>
    </textPr>
  </connection>
  <connection id="234" xr16:uid="{C64A604B-D383-48D9-89AA-61AA56BEC5B1}" name="timeseries_output_Light Trucks_245_Alt 4_Alt 51" type="6" refreshedVersion="8" background="1" saveData="1">
    <textPr prompt="0" codePage="437" sourceFile="C:\Users\59866\ICF\CAFE - Documents\API\api_output\Output\SSP2-4.5\timeseries_output_Light Trucks_245_Alt 4_Alt 5.csv" tab="0" comma="1" consecutive="1">
      <textFields count="5">
        <textField/>
        <textField/>
        <textField/>
        <textField/>
        <textField/>
      </textFields>
    </textPr>
  </connection>
  <connection id="235" xr16:uid="{2366E99F-621B-4B76-8171-D9CCF2397DBC}" name="timeseries_output_Light Trucks_370_Alt 0_Alt 1" type="6" refreshedVersion="8" background="1" saveData="1">
    <textPr prompt="0" codePage="437" sourceFile="C:\Users\59866\ICF\CAFE - Documents\API\api_output\Output\SSP3-7.0\timeseries_output_Light Trucks_370_Alt 0_Alt 1.csv" tab="0" comma="1" consecutive="1">
      <textFields count="5">
        <textField/>
        <textField/>
        <textField/>
        <textField/>
        <textField/>
      </textFields>
    </textPr>
  </connection>
  <connection id="236" xr16:uid="{013BD00B-72ED-4A44-9EB9-28AA8CB377E5}" name="timeseries_output_Light Trucks_370_Alt 2_Alt 3" type="6" refreshedVersion="8" background="1" saveData="1">
    <textPr prompt="0" codePage="437" sourceFile="C:\Users\59866\ICF\CAFE - Documents\API\api_output\Output\SSP3-7.0\timeseries_output_Light Trucks_370_Alt 2_Alt 3.csv" tab="0" comma="1" consecutive="1">
      <textFields count="5">
        <textField/>
        <textField/>
        <textField/>
        <textField/>
        <textField/>
      </textFields>
    </textPr>
  </connection>
  <connection id="237" xr16:uid="{5E8D922C-F8AF-401E-9025-00984F1A3D98}" name="timeseries_output_Light Trucks_370_Alt 4_Alt 5" type="6" refreshedVersion="8" background="1" saveData="1">
    <textPr prompt="0" codePage="437" sourceFile="C:\Users\59866\ICF\CAFE - Documents\API\api_output\Output\SSP3-7.0\timeseries_output_Light Trucks_370_Alt 4_Alt 5.csv" tab="0" comma="1" consecutive="1">
      <textFields count="5">
        <textField/>
        <textField/>
        <textField/>
        <textField/>
        <textField/>
      </textFields>
    </textPr>
  </connection>
  <connection id="238" xr16:uid="{27F86B10-913C-43EE-9E36-97C1C2CA09E3}" name="timeseries_output_Passenger_245_Alt 0_Alt 1" type="6" refreshedVersion="8" background="1" saveData="1">
    <textPr prompt="0" codePage="437" sourceFile="C:\Users\59866\ICF\CAFE - Documents\API\api_output\Output\SSP2-4.5\timeseries_output_Passenger_245_Alt 0_Alt 1.csv" tab="0" comma="1" consecutive="1">
      <textFields count="5">
        <textField/>
        <textField/>
        <textField/>
        <textField/>
        <textField/>
      </textFields>
    </textPr>
  </connection>
  <connection id="239" xr16:uid="{693C08EF-7BAC-4DFA-8B72-DAF909182E54}" name="timeseries_output_Passenger_245_Alt 2_Alt 3" type="6" refreshedVersion="8" background="1" saveData="1">
    <textPr prompt="0" codePage="437" sourceFile="C:\Users\59866\ICF\CAFE - Documents\API\api_output\Output\SSP2-4.5\timeseries_output_Passenger_245_Alt 2_Alt 3.csv" tab="0" comma="1" consecutive="1">
      <textFields count="5">
        <textField/>
        <textField/>
        <textField/>
        <textField/>
        <textField/>
      </textFields>
    </textPr>
  </connection>
  <connection id="240" xr16:uid="{C9003E93-E795-4B45-9CC8-B1916FE38B84}" name="timeseries_output_Passenger_245_Alt 4_Alt 5" type="6" refreshedVersion="8" background="1" saveData="1">
    <textPr prompt="0" codePage="437" sourceFile="C:\Users\59866\ICF\CAFE - Documents\API\api_output\Output\SSP2-4.5\timeseries_output_Passenger_245_Alt 4_Alt 5.csv" tab="0" comma="1" consecutive="1">
      <textFields count="5">
        <textField/>
        <textField/>
        <textField/>
        <textField/>
        <textField/>
      </textFields>
    </textPr>
  </connection>
  <connection id="241" xr16:uid="{F199245F-8234-4E3C-96F6-6F49B182B7B0}" name="timeseries_output_Passenger_370_Alt 0_Alt 1" type="6" refreshedVersion="8" background="1" saveData="1">
    <textPr prompt="0" codePage="437" sourceFile="C:\Users\59866\ICF\CAFE - Documents\API\api_output\Output\SSP3-7.0\timeseries_output_Passenger_370_Alt 0_Alt 1.csv" tab="0" comma="1" consecutive="1">
      <textFields count="5">
        <textField/>
        <textField/>
        <textField/>
        <textField/>
        <textField/>
      </textFields>
    </textPr>
  </connection>
  <connection id="242" xr16:uid="{83CA197D-C3ED-4E89-A30F-C5AA47C3022F}" name="timeseries_output_Passenger_370_Alt 2_Alt 3" type="6" refreshedVersion="8" background="1" saveData="1">
    <textPr prompt="0" codePage="437" sourceFile="C:\Users\59866\ICF\CAFE - Documents\API\api_output\Output\SSP3-7.0\timeseries_output_Passenger_370_Alt 2_Alt 3.csv" tab="0" comma="1" consecutive="1">
      <textFields count="5">
        <textField/>
        <textField/>
        <textField/>
        <textField/>
        <textField/>
      </textFields>
    </textPr>
  </connection>
  <connection id="243" xr16:uid="{FC28D18F-4224-448F-B834-DBA48493D435}" name="timeseries_output_Passenger_370_Alt 4_Alt 5" type="6" refreshedVersion="8" background="1" saveData="1">
    <textPr prompt="0" codePage="437" sourceFile="C:\Users\59866\ICF\CAFE - Documents\API\api_output\Output\SSP3-7.0\timeseries_output_Passenger_370_Alt 4_Alt 5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<sst xmlns="http://schemas.openxmlformats.org/spreadsheetml/2006/main" count="826" uniqueCount="151">
  <si>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</si>
  <si>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</si>
  <si>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</si>
  <si>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</si>
  <si>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</si>
  <si>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</si>
  <si>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</si>
  <si>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</si>
  <si>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</si>
  <si>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</si>
  <si>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</si>
  <si>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</si>
  <si>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</si>
  <si>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</si>
  <si>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</si>
  <si>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timeseries_output_Light Trucks_370_Alt 0_Alt 1</t>
  </si>
  <si>
    <t>Select Sea Level Rise Module</t>
  </si>
  <si>
    <t>timeseries_output_Light Trucks_370_Alt 2_Alt 3</t>
  </si>
  <si>
    <t>timeseries_output_Light Trucks_370_Alt 4_Alt 5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</si>
  <si>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</si>
  <si>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</si>
  <si>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</si>
  <si>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</si>
  <si>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</si>
  <si>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</si>
  <si>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</si>
  <si>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Documents\API\api_output\</t>
  </si>
  <si>
    <t>MC</t>
  </si>
  <si>
    <t>C:\Users\51935\Desktop\MAGICC6_4Download\</t>
  </si>
  <si>
    <t>CT</t>
  </si>
  <si>
    <t>C:\Users\53110\Desktop\MAGICC6_4Download\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</si>
  <si>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</si>
  <si>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</si>
  <si>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</si>
  <si>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</si>
  <si>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</si>
  <si>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</si>
  <si>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</si>
  <si>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</si>
  <si>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</si>
  <si>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</si>
  <si>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</si>
  <si>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2025 vehicles Reduction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</si>
  <si>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</si>
  <si>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</si>
  <si>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</si>
  <si>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</si>
  <si>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</si>
  <si>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</si>
  <si>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</si>
  <si>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</si>
  <si>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</si>
  <si>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</si>
  <si>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</si>
  <si>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 Action Alternative</t>
  </si>
  <si>
    <t>Compared to Cumulative Global Emissions</t>
  </si>
  <si>
    <t>Emissions Difference Compared to No Action Emissions</t>
  </si>
  <si>
    <t>Alt. 0 (No Action)</t>
  </si>
  <si>
    <t>Alt. 1</t>
  </si>
  <si>
    <t>Alt. 2</t>
  </si>
  <si>
    <t>Alt. 3</t>
  </si>
  <si>
    <t>Alt. 4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</si>
  <si>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</si>
  <si>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</si>
  <si>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</si>
  <si>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</si>
  <si>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</si>
  <si>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</si>
  <si>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4 Percentage</t>
  </si>
  <si>
    <t>Global Mean Precipitation Increase (%)</t>
  </si>
  <si>
    <t>Reduction in Global Mean RainFall Change (%)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</si>
  <si>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</si>
  <si>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</si>
  <si>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</si>
  <si>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</si>
  <si>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</si>
  <si>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</si>
  <si>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</si>
  <si>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</si>
  <si>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</si>
  <si>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</si>
  <si>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</si>
  <si>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</si>
  <si>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</si>
  <si>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</si>
  <si>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</si>
  <si>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</si>
  <si>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</si>
  <si>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</si>
  <si>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</si>
  <si>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</si>
  <si>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</si>
  <si>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</si>
  <si>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</si>
  <si>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</si>
  <si>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</si>
  <si>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</si>
  <si>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</si>
  <si>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</si>
  <si>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</si>
  <si>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</si>
  <si>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</si>
  <si>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</si>
  <si>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</si>
  <si>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</si>
  <si>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</si>
  <si>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</si>
  <si>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</si>
  <si>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</si>
  <si>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</si>
  <si>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</si>
  <si>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</si>
  <si>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</si>
  <si>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</si>
  <si>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</si>
  <si>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</si>
  <si>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</si>
  <si>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</si>
  <si>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</si>
  <si>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</si>
  <si>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</si>
  <si>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</si>
  <si>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</si>
  <si>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</si>
  <si>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</si>
  <si>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</si>
  <si>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</si>
  <si>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</si>
  <si>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</si>
  <si>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</si>
  <si>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</si>
  <si>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</si>
  <si>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</si>
  <si>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</si>
  <si>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</si>
  <si>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</si>
  <si>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</si>
  <si>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</si>
  <si>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</si>
  <si>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</si>
  <si>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</si>
  <si>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>Alt 4 - Alt 5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</si>
  <si>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</si>
  <si>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</si>
  <si>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</si>
  <si>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</si>
  <si>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</si>
  <si>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</si>
  <si>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</si>
  <si>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</si>
  <si>
    <t>Alt4-Alt0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</si>
</sst>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  <numFmt numFmtId="171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2" fontId="5" fillId="8" borderId="30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166" fontId="5" fillId="0" borderId="24" xfId="0" applyNumberFormat="1" applyFont="1" applyBorder="1" applyAlignment="1">
      <alignment horizontal="right"/>
    </xf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2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166" fontId="5" fillId="0" borderId="3" xfId="0" applyNumberFormat="1" applyFont="1" applyBorder="1"/>
    <xf numFmtId="166" fontId="5" fillId="0" borderId="24" xfId="0" applyNumberFormat="1" applyFont="1" applyBorder="1"/>
    <xf numFmtId="166" fontId="5" fillId="0" borderId="31" xfId="0" applyNumberFormat="1" applyFont="1" applyBorder="1"/>
    <xf numFmtId="2" fontId="5" fillId="8" borderId="3" xfId="0" applyNumberFormat="1" applyFont="1" applyFill="1" applyBorder="1"/>
    <xf numFmtId="2" fontId="5" fillId="8" borderId="24" xfId="0" applyNumberFormat="1" applyFont="1" applyFill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6" fontId="5" fillId="0" borderId="25" xfId="0" applyNumberFormat="1" applyFont="1" applyBorder="1"/>
    <xf numFmtId="165" fontId="5" fillId="0" borderId="38" xfId="0" applyNumberFormat="1" applyFont="1" applyBorder="1"/>
    <xf numFmtId="165" fontId="5" fillId="0" borderId="39" xfId="0" applyNumberFormat="1" applyFont="1" applyBorder="1"/>
    <xf numFmtId="2" fontId="5" fillId="0" borderId="40" xfId="0" applyNumberFormat="1" applyFont="1" applyBorder="1"/>
    <xf numFmtId="166" fontId="0" fillId="0" borderId="0" xfId="0" applyNumberFormat="1"/>
    <xf numFmtId="167" fontId="0" fillId="8" borderId="0" xfId="1" applyNumberFormat="1" applyFont="1" applyFill="1" applyBorder="1"/>
    <xf numFmtId="10" fontId="5" fillId="0" borderId="24" xfId="1" applyNumberFormat="1" applyFont="1" applyBorder="1" applyAlignment="1">
      <alignment horizontal="right"/>
    </xf>
    <xf numFmtId="10" fontId="5" fillId="0" borderId="25" xfId="1" applyNumberFormat="1" applyFont="1" applyBorder="1" applyAlignment="1">
      <alignment horizontal="right"/>
    </xf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2" fontId="5" fillId="0" borderId="38" xfId="0" applyNumberFormat="1" applyFont="1" applyBorder="1"/>
    <xf numFmtId="2" fontId="5" fillId="0" borderId="39" xfId="0" applyNumberFormat="1" applyFont="1" applyBorder="1"/>
    <xf numFmtId="165" fontId="5" fillId="0" borderId="40" xfId="0" applyNumberFormat="1" applyFon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2" fontId="5" fillId="10" borderId="40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5" fillId="0" borderId="32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3" fontId="15" fillId="0" borderId="34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5" xfId="2" applyNumberFormat="1" applyFont="1" applyBorder="1" applyAlignment="1">
      <alignment horizontal="center"/>
    </xf>
    <xf numFmtId="3" fontId="15" fillId="0" borderId="36" xfId="2" applyNumberFormat="1" applyFont="1" applyBorder="1" applyAlignment="1">
      <alignment horizontal="center"/>
    </xf>
    <xf numFmtId="3" fontId="15" fillId="0" borderId="28" xfId="2" applyNumberFormat="1" applyFont="1" applyBorder="1" applyAlignment="1">
      <alignment horizontal="center"/>
    </xf>
    <xf numFmtId="3" fontId="15" fillId="0" borderId="27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2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2" fontId="5" fillId="0" borderId="30" xfId="0" applyNumberFormat="1" applyFont="1" applyBorder="1"/>
    <xf numFmtId="0" fontId="0" fillId="0" borderId="0" xfId="4" applyFont="1"/>
    <xf numFmtId="166" fontId="5" fillId="8" borderId="29" xfId="0" applyNumberFormat="1" applyFont="1" applyFill="1" applyBorder="1"/>
    <xf numFmtId="166" fontId="5" fillId="8" borderId="27" xfId="0" applyNumberFormat="1" applyFont="1" applyFill="1" applyBorder="1"/>
    <xf numFmtId="166" fontId="5" fillId="8" borderId="30" xfId="0" applyNumberFormat="1" applyFont="1" applyFill="1" applyBorder="1"/>
    <xf numFmtId="2" fontId="5" fillId="0" borderId="26" xfId="0" applyNumberFormat="1" applyFont="1" applyBorder="1"/>
    <xf numFmtId="164" fontId="0" fillId="14" borderId="0" xfId="9" applyNumberFormat="1" applyFont="1" applyFill="1"/>
    <xf numFmtId="10" fontId="0" fillId="0" borderId="24" xfId="1" applyNumberFormat="1" applyFont="1" applyBorder="1"/>
    <xf numFmtId="10" fontId="18" fillId="0" borderId="24" xfId="1" applyNumberFormat="1" applyFont="1" applyBorder="1" applyAlignment="1">
      <alignment horizontal="right"/>
    </xf>
    <xf numFmtId="10" fontId="18" fillId="0" borderId="25" xfId="1" applyNumberFormat="1" applyFont="1" applyBorder="1" applyAlignment="1">
      <alignment horizontal="right"/>
    </xf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66" fontId="5" fillId="0" borderId="26" xfId="0" applyNumberFormat="1" applyFont="1" applyBorder="1"/>
    <xf numFmtId="10" fontId="0" fillId="0" borderId="0" xfId="1" applyNumberFormat="1" applyFont="1" applyBorder="1"/>
    <xf numFmtId="0" fontId="4" fillId="15" borderId="15" xfId="0" applyFont="1" applyFill="1" applyBorder="1"/>
    <xf numFmtId="166" fontId="5" fillId="0" borderId="23" xfId="0" applyNumberFormat="1" applyFont="1" applyBorder="1"/>
    <xf numFmtId="0" fontId="1" fillId="0" borderId="0" xfId="7"/>
    <xf numFmtId="0" fontId="19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171" fontId="5" fillId="8" borderId="25" xfId="0" applyNumberFormat="1" applyFont="1" applyFill="1" applyBorder="1"/>
    <xf numFmtId="171" fontId="5" fillId="8" borderId="3" xfId="0" applyNumberFormat="1" applyFont="1" applyFill="1" applyBorder="1"/>
    <xf numFmtId="0" fontId="6" fillId="0" borderId="0" xfId="0" applyFont="1" applyAlignment="1">
      <alignment horizontal="left" vertical="top" wrapText="1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490.19072499999999</c:v>
                </c:pt>
                <c:pt idx="1">
                  <c:v>587.75643000000002</c:v>
                </c:pt>
                <c:pt idx="2">
                  <c:v>838.31201499999997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490.18251500000002</c:v>
                </c:pt>
                <c:pt idx="1">
                  <c:v>587.75003000000004</c:v>
                </c:pt>
                <c:pt idx="2">
                  <c:v>838.31632000000002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490.175725</c:v>
                </c:pt>
                <c:pt idx="1">
                  <c:v>587.72300499999994</c:v>
                </c:pt>
                <c:pt idx="2">
                  <c:v>838.248515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490.160595</c:v>
                </c:pt>
                <c:pt idx="1">
                  <c:v>587.65898000000004</c:v>
                </c:pt>
                <c:pt idx="2">
                  <c:v>838.08006999999998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  <c:pt idx="0">
                  <c:v>490.11333000000002</c:v>
                </c:pt>
                <c:pt idx="1">
                  <c:v>587.47658999999999</c:v>
                </c:pt>
                <c:pt idx="2">
                  <c:v>837.63265999999999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2.007971221</c:v>
                </c:pt>
                <c:pt idx="11">
                  <c:v>2.2077180830000001</c:v>
                </c:pt>
                <c:pt idx="12">
                  <c:v>2.4136644559999998</c:v>
                </c:pt>
                <c:pt idx="13">
                  <c:v>2.5930085740000002</c:v>
                </c:pt>
                <c:pt idx="14">
                  <c:v>2.788310632</c:v>
                </c:pt>
                <c:pt idx="15">
                  <c:v>2.965027005</c:v>
                </c:pt>
                <c:pt idx="16">
                  <c:v>3.1570892599999998</c:v>
                </c:pt>
                <c:pt idx="17">
                  <c:v>3.340821123</c:v>
                </c:pt>
                <c:pt idx="18">
                  <c:v>3.5451556320000002</c:v>
                </c:pt>
                <c:pt idx="19">
                  <c:v>3.7345289660000001</c:v>
                </c:pt>
                <c:pt idx="20">
                  <c:v>3.9347525929999998</c:v>
                </c:pt>
                <c:pt idx="21">
                  <c:v>4.1431107300000001</c:v>
                </c:pt>
                <c:pt idx="22">
                  <c:v>4.3395398480000003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13.413163395591878</c:v>
                </c:pt>
                <c:pt idx="9">
                  <c:v>16.439213054298701</c:v>
                </c:pt>
                <c:pt idx="10">
                  <c:v>19.875206951075786</c:v>
                </c:pt>
                <c:pt idx="11">
                  <c:v>23.719805685055128</c:v>
                </c:pt>
                <c:pt idx="12">
                  <c:v>27.995284020397825</c:v>
                </c:pt>
                <c:pt idx="13">
                  <c:v>32.643158583772284</c:v>
                </c:pt>
                <c:pt idx="14">
                  <c:v>37.704952458588316</c:v>
                </c:pt>
                <c:pt idx="15">
                  <c:v>43.135594429540127</c:v>
                </c:pt>
                <c:pt idx="16">
                  <c:v>48.97610976780382</c:v>
                </c:pt>
                <c:pt idx="17">
                  <c:v>55.206030311818466</c:v>
                </c:pt>
                <c:pt idx="18">
                  <c:v>61.88389778764919</c:v>
                </c:pt>
                <c:pt idx="19">
                  <c:v>68.970792867659355</c:v>
                </c:pt>
                <c:pt idx="20">
                  <c:v>76.499437584920457</c:v>
                </c:pt>
                <c:pt idx="21">
                  <c:v>84.496420823940682</c:v>
                </c:pt>
                <c:pt idx="22">
                  <c:v>92.929304700590492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69-40F0-9807-83B1D2EEA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13.413072129973919</c:v>
                </c:pt>
                <c:pt idx="9">
                  <c:v>16.438967857928731</c:v>
                </c:pt>
                <c:pt idx="10">
                  <c:v>19.874783207708376</c:v>
                </c:pt>
                <c:pt idx="11">
                  <c:v>23.719225191133582</c:v>
                </c:pt>
                <c:pt idx="12">
                  <c:v>27.99453739242745</c:v>
                </c:pt>
                <c:pt idx="13">
                  <c:v>32.642263114876414</c:v>
                </c:pt>
                <c:pt idx="14">
                  <c:v>37.703927998370943</c:v>
                </c:pt>
                <c:pt idx="15">
                  <c:v>43.134477264446602</c:v>
                </c:pt>
                <c:pt idx="16">
                  <c:v>48.974885021214952</c:v>
                </c:pt>
                <c:pt idx="17">
                  <c:v>55.20473765277265</c:v>
                </c:pt>
                <c:pt idx="18">
                  <c:v>61.882536788527787</c:v>
                </c:pt>
                <c:pt idx="19">
                  <c:v>68.969392192943175</c:v>
                </c:pt>
                <c:pt idx="20">
                  <c:v>76.498056157705648</c:v>
                </c:pt>
                <c:pt idx="21">
                  <c:v>84.495031498567769</c:v>
                </c:pt>
                <c:pt idx="22">
                  <c:v>92.927939136677111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B-430F-AB58-7805AE666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1.5939548480000001</c:v>
                </c:pt>
                <c:pt idx="9">
                  <c:v>1.803189946</c:v>
                </c:pt>
                <c:pt idx="10">
                  <c:v>2.0078962210000002</c:v>
                </c:pt>
                <c:pt idx="11">
                  <c:v>2.2076580830000001</c:v>
                </c:pt>
                <c:pt idx="12">
                  <c:v>2.4136044559999998</c:v>
                </c:pt>
                <c:pt idx="13">
                  <c:v>2.5929585739999998</c:v>
                </c:pt>
                <c:pt idx="14">
                  <c:v>2.7882706320000001</c:v>
                </c:pt>
                <c:pt idx="15">
                  <c:v>2.9650020050000001</c:v>
                </c:pt>
                <c:pt idx="16">
                  <c:v>3.15705926</c:v>
                </c:pt>
                <c:pt idx="17">
                  <c:v>3.3408061230000001</c:v>
                </c:pt>
                <c:pt idx="18">
                  <c:v>3.5451406319999998</c:v>
                </c:pt>
                <c:pt idx="19">
                  <c:v>3.7345239659999998</c:v>
                </c:pt>
                <c:pt idx="20">
                  <c:v>3.9347675930000001</c:v>
                </c:pt>
                <c:pt idx="21">
                  <c:v>4.1431157299999999</c:v>
                </c:pt>
                <c:pt idx="22">
                  <c:v>4.3395548479999997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B-430F-AB58-7805AE666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1.5939548480000001</c:v>
                </c:pt>
                <c:pt idx="9">
                  <c:v>1.803189946</c:v>
                </c:pt>
                <c:pt idx="10">
                  <c:v>2.0078962210000002</c:v>
                </c:pt>
                <c:pt idx="11">
                  <c:v>2.2076580830000001</c:v>
                </c:pt>
                <c:pt idx="12">
                  <c:v>2.4136044559999998</c:v>
                </c:pt>
                <c:pt idx="13">
                  <c:v>2.5929585739999998</c:v>
                </c:pt>
                <c:pt idx="14">
                  <c:v>2.7882706320000001</c:v>
                </c:pt>
                <c:pt idx="15">
                  <c:v>2.9650020050000001</c:v>
                </c:pt>
                <c:pt idx="16">
                  <c:v>3.15705926</c:v>
                </c:pt>
                <c:pt idx="17">
                  <c:v>3.3408061230000001</c:v>
                </c:pt>
                <c:pt idx="18">
                  <c:v>3.5451406319999998</c:v>
                </c:pt>
                <c:pt idx="19">
                  <c:v>3.7345239659999998</c:v>
                </c:pt>
                <c:pt idx="20">
                  <c:v>3.9347675930000001</c:v>
                </c:pt>
                <c:pt idx="21">
                  <c:v>4.1431157299999999</c:v>
                </c:pt>
                <c:pt idx="22">
                  <c:v>4.3395548479999997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13.413072129973919</c:v>
                </c:pt>
                <c:pt idx="9">
                  <c:v>16.438967857928731</c:v>
                </c:pt>
                <c:pt idx="10">
                  <c:v>19.874783207708376</c:v>
                </c:pt>
                <c:pt idx="11">
                  <c:v>23.719225191133582</c:v>
                </c:pt>
                <c:pt idx="12">
                  <c:v>27.99453739242745</c:v>
                </c:pt>
                <c:pt idx="13">
                  <c:v>32.642263114876414</c:v>
                </c:pt>
                <c:pt idx="14">
                  <c:v>37.703927998370943</c:v>
                </c:pt>
                <c:pt idx="15">
                  <c:v>43.134477264446602</c:v>
                </c:pt>
                <c:pt idx="16">
                  <c:v>48.974885021214952</c:v>
                </c:pt>
                <c:pt idx="17">
                  <c:v>55.20473765277265</c:v>
                </c:pt>
                <c:pt idx="18">
                  <c:v>61.882536788527787</c:v>
                </c:pt>
                <c:pt idx="19">
                  <c:v>68.969392192943175</c:v>
                </c:pt>
                <c:pt idx="20">
                  <c:v>76.498056157705648</c:v>
                </c:pt>
                <c:pt idx="21">
                  <c:v>84.495031498567769</c:v>
                </c:pt>
                <c:pt idx="22">
                  <c:v>92.927939136677111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0E-445B-BCEA-32F86301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13.413031567582657</c:v>
                </c:pt>
                <c:pt idx="9">
                  <c:v>16.438786627061059</c:v>
                </c:pt>
                <c:pt idx="10">
                  <c:v>19.874381770954823</c:v>
                </c:pt>
                <c:pt idx="11">
                  <c:v>23.718516998484805</c:v>
                </c:pt>
                <c:pt idx="12">
                  <c:v>27.993501764118445</c:v>
                </c:pt>
                <c:pt idx="13">
                  <c:v>32.640870188251867</c:v>
                </c:pt>
                <c:pt idx="14">
                  <c:v>37.702148032518714</c:v>
                </c:pt>
                <c:pt idx="15">
                  <c:v>43.132242978433311</c:v>
                </c:pt>
                <c:pt idx="16">
                  <c:v>48.972045284021412</c:v>
                </c:pt>
                <c:pt idx="17">
                  <c:v>55.201258550928266</c:v>
                </c:pt>
                <c:pt idx="18">
                  <c:v>61.878411790961088</c:v>
                </c:pt>
                <c:pt idx="19">
                  <c:v>68.964589988802445</c:v>
                </c:pt>
                <c:pt idx="20">
                  <c:v>76.492327004563279</c:v>
                </c:pt>
                <c:pt idx="21">
                  <c:v>84.488380632495605</c:v>
                </c:pt>
                <c:pt idx="22">
                  <c:v>92.920316174528281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1-4032-94EE-20392C01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1.593934848</c:v>
                </c:pt>
                <c:pt idx="9">
                  <c:v>1.8031249460000001</c:v>
                </c:pt>
                <c:pt idx="10">
                  <c:v>2.0078012209999998</c:v>
                </c:pt>
                <c:pt idx="11">
                  <c:v>2.207533083</c:v>
                </c:pt>
                <c:pt idx="12">
                  <c:v>2.4134794560000001</c:v>
                </c:pt>
                <c:pt idx="13">
                  <c:v>2.5928285739999999</c:v>
                </c:pt>
                <c:pt idx="14">
                  <c:v>2.7881356319999999</c:v>
                </c:pt>
                <c:pt idx="15">
                  <c:v>2.9648470050000002</c:v>
                </c:pt>
                <c:pt idx="16">
                  <c:v>3.1568542599999998</c:v>
                </c:pt>
                <c:pt idx="17">
                  <c:v>3.3405961230000001</c:v>
                </c:pt>
                <c:pt idx="18">
                  <c:v>3.5449356320000001</c:v>
                </c:pt>
                <c:pt idx="19">
                  <c:v>3.7343139660000002</c:v>
                </c:pt>
                <c:pt idx="20">
                  <c:v>3.934477593</c:v>
                </c:pt>
                <c:pt idx="21">
                  <c:v>4.1428357299999998</c:v>
                </c:pt>
                <c:pt idx="22">
                  <c:v>4.339264848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1-4032-94EE-20392C01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1.593934848</c:v>
                </c:pt>
                <c:pt idx="9">
                  <c:v>1.8031249460000001</c:v>
                </c:pt>
                <c:pt idx="10">
                  <c:v>2.0078012209999998</c:v>
                </c:pt>
                <c:pt idx="11">
                  <c:v>2.207533083</c:v>
                </c:pt>
                <c:pt idx="12">
                  <c:v>2.4134794560000001</c:v>
                </c:pt>
                <c:pt idx="13">
                  <c:v>2.5928285739999999</c:v>
                </c:pt>
                <c:pt idx="14">
                  <c:v>2.7881356319999999</c:v>
                </c:pt>
                <c:pt idx="15">
                  <c:v>2.9648470050000002</c:v>
                </c:pt>
                <c:pt idx="16">
                  <c:v>3.1568542599999998</c:v>
                </c:pt>
                <c:pt idx="17">
                  <c:v>3.3405961230000001</c:v>
                </c:pt>
                <c:pt idx="18">
                  <c:v>3.5449356320000001</c:v>
                </c:pt>
                <c:pt idx="19">
                  <c:v>3.7343139660000002</c:v>
                </c:pt>
                <c:pt idx="20">
                  <c:v>3.934477593</c:v>
                </c:pt>
                <c:pt idx="21">
                  <c:v>4.1428357299999998</c:v>
                </c:pt>
                <c:pt idx="22">
                  <c:v>4.339264848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13.413031567582657</c:v>
                </c:pt>
                <c:pt idx="9">
                  <c:v>16.438786627061059</c:v>
                </c:pt>
                <c:pt idx="10">
                  <c:v>19.874381770954823</c:v>
                </c:pt>
                <c:pt idx="11">
                  <c:v>23.718516998484805</c:v>
                </c:pt>
                <c:pt idx="12">
                  <c:v>27.993501764118445</c:v>
                </c:pt>
                <c:pt idx="13">
                  <c:v>32.640870188251867</c:v>
                </c:pt>
                <c:pt idx="14">
                  <c:v>37.702148032518714</c:v>
                </c:pt>
                <c:pt idx="15">
                  <c:v>43.132242978433311</c:v>
                </c:pt>
                <c:pt idx="16">
                  <c:v>48.972045284021412</c:v>
                </c:pt>
                <c:pt idx="17">
                  <c:v>55.201258550928266</c:v>
                </c:pt>
                <c:pt idx="18">
                  <c:v>61.878411790961088</c:v>
                </c:pt>
                <c:pt idx="19">
                  <c:v>68.964589988802445</c:v>
                </c:pt>
                <c:pt idx="20">
                  <c:v>76.492327004563279</c:v>
                </c:pt>
                <c:pt idx="21">
                  <c:v>84.488380632495605</c:v>
                </c:pt>
                <c:pt idx="22">
                  <c:v>92.920316174528281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71-43E5-BB0C-984FC5BE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13.412970724117624</c:v>
                </c:pt>
                <c:pt idx="9">
                  <c:v>16.438498791952767</c:v>
                </c:pt>
                <c:pt idx="10">
                  <c:v>19.873668116020877</c:v>
                </c:pt>
                <c:pt idx="11">
                  <c:v>23.717390878564942</c:v>
                </c:pt>
                <c:pt idx="12">
                  <c:v>27.99180385797877</c:v>
                </c:pt>
                <c:pt idx="13">
                  <c:v>32.638432639867112</c:v>
                </c:pt>
                <c:pt idx="14">
                  <c:v>37.698793105540254</c:v>
                </c:pt>
                <c:pt idx="15">
                  <c:v>43.1278928611192</c:v>
                </c:pt>
                <c:pt idx="16">
                  <c:v>48.96631223059358</c:v>
                </c:pt>
                <c:pt idx="17">
                  <c:v>55.194066925980636</c:v>
                </c:pt>
                <c:pt idx="18">
                  <c:v>61.869685214021928</c:v>
                </c:pt>
                <c:pt idx="19">
                  <c:v>68.954242956809239</c:v>
                </c:pt>
                <c:pt idx="20">
                  <c:v>76.479822499093871</c:v>
                </c:pt>
                <c:pt idx="21">
                  <c:v>84.473631431959788</c:v>
                </c:pt>
                <c:pt idx="22">
                  <c:v>92.903255687034246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0-46B4-933C-4E1958C7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1.593904848</c:v>
                </c:pt>
                <c:pt idx="9">
                  <c:v>1.803019946</c:v>
                </c:pt>
                <c:pt idx="10">
                  <c:v>2.0076162210000001</c:v>
                </c:pt>
                <c:pt idx="11">
                  <c:v>2.207368083</c:v>
                </c:pt>
                <c:pt idx="12">
                  <c:v>2.413259456</c:v>
                </c:pt>
                <c:pt idx="13">
                  <c:v>2.5925535740000001</c:v>
                </c:pt>
                <c:pt idx="14">
                  <c:v>2.787805632</c:v>
                </c:pt>
                <c:pt idx="15">
                  <c:v>2.9645020049999999</c:v>
                </c:pt>
                <c:pt idx="16">
                  <c:v>3.15637926</c:v>
                </c:pt>
                <c:pt idx="17">
                  <c:v>3.3401111229999998</c:v>
                </c:pt>
                <c:pt idx="18">
                  <c:v>3.5444406320000001</c:v>
                </c:pt>
                <c:pt idx="19">
                  <c:v>3.733803966</c:v>
                </c:pt>
                <c:pt idx="20">
                  <c:v>3.933797593</c:v>
                </c:pt>
                <c:pt idx="21">
                  <c:v>4.1421457300000002</c:v>
                </c:pt>
                <c:pt idx="22">
                  <c:v>4.3385698479999997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0-46B4-933C-4E1958C7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1.593904848</c:v>
                </c:pt>
                <c:pt idx="9">
                  <c:v>1.803019946</c:v>
                </c:pt>
                <c:pt idx="10">
                  <c:v>2.0076162210000001</c:v>
                </c:pt>
                <c:pt idx="11">
                  <c:v>2.207368083</c:v>
                </c:pt>
                <c:pt idx="12">
                  <c:v>2.413259456</c:v>
                </c:pt>
                <c:pt idx="13">
                  <c:v>2.5925535740000001</c:v>
                </c:pt>
                <c:pt idx="14">
                  <c:v>2.787805632</c:v>
                </c:pt>
                <c:pt idx="15">
                  <c:v>2.9645020049999999</c:v>
                </c:pt>
                <c:pt idx="16">
                  <c:v>3.15637926</c:v>
                </c:pt>
                <c:pt idx="17">
                  <c:v>3.3401111229999998</c:v>
                </c:pt>
                <c:pt idx="18">
                  <c:v>3.5444406320000001</c:v>
                </c:pt>
                <c:pt idx="19">
                  <c:v>3.733803966</c:v>
                </c:pt>
                <c:pt idx="20">
                  <c:v>3.933797593</c:v>
                </c:pt>
                <c:pt idx="21">
                  <c:v>4.1421457300000002</c:v>
                </c:pt>
                <c:pt idx="22">
                  <c:v>4.3385698479999997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13.412970724117624</c:v>
                </c:pt>
                <c:pt idx="9">
                  <c:v>16.438498791952767</c:v>
                </c:pt>
                <c:pt idx="10">
                  <c:v>19.873668116020877</c:v>
                </c:pt>
                <c:pt idx="11">
                  <c:v>23.717390878564942</c:v>
                </c:pt>
                <c:pt idx="12">
                  <c:v>27.99180385797877</c:v>
                </c:pt>
                <c:pt idx="13">
                  <c:v>32.638432639867112</c:v>
                </c:pt>
                <c:pt idx="14">
                  <c:v>37.698793105540254</c:v>
                </c:pt>
                <c:pt idx="15">
                  <c:v>43.1278928611192</c:v>
                </c:pt>
                <c:pt idx="16">
                  <c:v>48.96631223059358</c:v>
                </c:pt>
                <c:pt idx="17">
                  <c:v>55.194066925980636</c:v>
                </c:pt>
                <c:pt idx="18">
                  <c:v>61.869685214021928</c:v>
                </c:pt>
                <c:pt idx="19">
                  <c:v>68.954242956809239</c:v>
                </c:pt>
                <c:pt idx="20">
                  <c:v>76.479822499093871</c:v>
                </c:pt>
                <c:pt idx="21">
                  <c:v>84.473631431959788</c:v>
                </c:pt>
                <c:pt idx="22">
                  <c:v>92.903255687034246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82-40A9-9E6E-833229DA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Alt4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(5)'!$B$15:$B$37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(5)'!$J$15:$J$37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13.41283332997093</c:v>
                </c:pt>
                <c:pt idx="9">
                  <c:v>16.437544168411129</c:v>
                </c:pt>
                <c:pt idx="10">
                  <c:v>19.871030507222549</c:v>
                </c:pt>
                <c:pt idx="11">
                  <c:v>23.712543665513746</c:v>
                </c:pt>
                <c:pt idx="12">
                  <c:v>27.984428226167235</c:v>
                </c:pt>
                <c:pt idx="13">
                  <c:v>32.62834082557201</c:v>
                </c:pt>
                <c:pt idx="14">
                  <c:v>37.68580317683611</c:v>
                </c:pt>
                <c:pt idx="15">
                  <c:v>43.111775073568694</c:v>
                </c:pt>
                <c:pt idx="16">
                  <c:v>48.945851656548683</c:v>
                </c:pt>
                <c:pt idx="17">
                  <c:v>55.169325466043858</c:v>
                </c:pt>
                <c:pt idx="18">
                  <c:v>61.840513942521156</c:v>
                </c:pt>
                <c:pt idx="19">
                  <c:v>68.920384080998332</c:v>
                </c:pt>
                <c:pt idx="20">
                  <c:v>76.439836110289505</c:v>
                </c:pt>
                <c:pt idx="21">
                  <c:v>84.427448104804341</c:v>
                </c:pt>
                <c:pt idx="22">
                  <c:v>92.85062047370495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C-4A9A-BE66-00EFE74F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(5)'!$C$15:$C$37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1.593837103</c:v>
                </c:pt>
                <c:pt idx="9">
                  <c:v>1.802639946</c:v>
                </c:pt>
                <c:pt idx="10">
                  <c:v>2.006881221</c:v>
                </c:pt>
                <c:pt idx="11">
                  <c:v>2.206463083</c:v>
                </c:pt>
                <c:pt idx="12">
                  <c:v>2.4122844560000001</c:v>
                </c:pt>
                <c:pt idx="13">
                  <c:v>2.591558574</c:v>
                </c:pt>
                <c:pt idx="14">
                  <c:v>2.7867906320000002</c:v>
                </c:pt>
                <c:pt idx="15">
                  <c:v>2.9634420050000001</c:v>
                </c:pt>
                <c:pt idx="16">
                  <c:v>3.1549092600000002</c:v>
                </c:pt>
                <c:pt idx="17">
                  <c:v>3.3387161230000002</c:v>
                </c:pt>
                <c:pt idx="18">
                  <c:v>3.5430406319999999</c:v>
                </c:pt>
                <c:pt idx="19">
                  <c:v>3.7323539659999998</c:v>
                </c:pt>
                <c:pt idx="20">
                  <c:v>3.9318925930000002</c:v>
                </c:pt>
                <c:pt idx="21">
                  <c:v>4.1402707300000001</c:v>
                </c:pt>
                <c:pt idx="22">
                  <c:v>4.3366548480000002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C-4A9A-BE66-00EFE74F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Alt4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(5)'!$B$1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(5)'!$C$15:$C$37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1.593837103</c:v>
                </c:pt>
                <c:pt idx="9">
                  <c:v>1.802639946</c:v>
                </c:pt>
                <c:pt idx="10">
                  <c:v>2.006881221</c:v>
                </c:pt>
                <c:pt idx="11">
                  <c:v>2.206463083</c:v>
                </c:pt>
                <c:pt idx="12">
                  <c:v>2.4122844560000001</c:v>
                </c:pt>
                <c:pt idx="13">
                  <c:v>2.591558574</c:v>
                </c:pt>
                <c:pt idx="14">
                  <c:v>2.7867906320000002</c:v>
                </c:pt>
                <c:pt idx="15">
                  <c:v>2.9634420050000001</c:v>
                </c:pt>
                <c:pt idx="16">
                  <c:v>3.1549092600000002</c:v>
                </c:pt>
                <c:pt idx="17">
                  <c:v>3.3387161230000002</c:v>
                </c:pt>
                <c:pt idx="18">
                  <c:v>3.5430406319999999</c:v>
                </c:pt>
                <c:pt idx="19">
                  <c:v>3.7323539659999998</c:v>
                </c:pt>
                <c:pt idx="20">
                  <c:v>3.9318925930000002</c:v>
                </c:pt>
                <c:pt idx="21">
                  <c:v>4.1402707300000001</c:v>
                </c:pt>
                <c:pt idx="22">
                  <c:v>4.3366548480000002</c:v>
                </c:pt>
              </c:numCache>
            </c:numRef>
          </c:xVal>
          <c:yVal>
            <c:numRef>
              <c:f>'ICF SLR Module (5)'!$J$15:$J$37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13.41283332997093</c:v>
                </c:pt>
                <c:pt idx="9">
                  <c:v>16.437544168411129</c:v>
                </c:pt>
                <c:pt idx="10">
                  <c:v>19.871030507222549</c:v>
                </c:pt>
                <c:pt idx="11">
                  <c:v>23.712543665513746</c:v>
                </c:pt>
                <c:pt idx="12">
                  <c:v>27.984428226167235</c:v>
                </c:pt>
                <c:pt idx="13">
                  <c:v>32.62834082557201</c:v>
                </c:pt>
                <c:pt idx="14">
                  <c:v>37.68580317683611</c:v>
                </c:pt>
                <c:pt idx="15">
                  <c:v>43.111775073568694</c:v>
                </c:pt>
                <c:pt idx="16">
                  <c:v>48.945851656548683</c:v>
                </c:pt>
                <c:pt idx="17">
                  <c:v>55.169325466043858</c:v>
                </c:pt>
                <c:pt idx="18">
                  <c:v>61.840513942521156</c:v>
                </c:pt>
                <c:pt idx="19">
                  <c:v>68.920384080998332</c:v>
                </c:pt>
                <c:pt idx="20">
                  <c:v>76.439836110289505</c:v>
                </c:pt>
                <c:pt idx="21">
                  <c:v>84.427448104804341</c:v>
                </c:pt>
                <c:pt idx="22">
                  <c:v>92.85062047370495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E-491C-B6F6-206303227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8.2099999999627471E-3</c:v>
                </c:pt>
                <c:pt idx="1">
                  <c:v>6.3999999999850843E-3</c:v>
                </c:pt>
                <c:pt idx="2">
                  <c:v>4.3050000000448563E-3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1.4999999999986358E-2</c:v>
                </c:pt>
                <c:pt idx="1">
                  <c:v>3.3425000000079308E-2</c:v>
                </c:pt>
                <c:pt idx="2">
                  <c:v>6.3499999999976353E-2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3.0129999999985557E-2</c:v>
                </c:pt>
                <c:pt idx="1">
                  <c:v>9.7449999999980719E-2</c:v>
                </c:pt>
                <c:pt idx="2">
                  <c:v>0.23194499999999607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(1)'!$C$22:$E$22</c:f>
              <c:numCache>
                <c:formatCode>0.00</c:formatCode>
                <c:ptCount val="3"/>
                <c:pt idx="0">
                  <c:v>7.739499999996724E-2</c:v>
                </c:pt>
                <c:pt idx="1">
                  <c:v>0.27984000000003562</c:v>
                </c:pt>
                <c:pt idx="2">
                  <c:v>0.67935499999998683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/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baseline="0">
                    <a:effectLst/>
                  </a:rPr>
                  <a:t>parts per million (ppm)</a:t>
                </a:r>
                <a:endParaRPr lang="en-US" sz="4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2.007971221</c:v>
                </c:pt>
                <c:pt idx="1">
                  <c:v>2.788310632</c:v>
                </c:pt>
                <c:pt idx="2">
                  <c:v>4.3395398480000003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2.0078962210000002</c:v>
                </c:pt>
                <c:pt idx="1">
                  <c:v>2.7882706320000001</c:v>
                </c:pt>
                <c:pt idx="2">
                  <c:v>4.3395548479999997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2.0078012209999998</c:v>
                </c:pt>
                <c:pt idx="1">
                  <c:v>2.7881356319999999</c:v>
                </c:pt>
                <c:pt idx="2">
                  <c:v>4.339264848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2.0076162210000001</c:v>
                </c:pt>
                <c:pt idx="1">
                  <c:v>2.787805632</c:v>
                </c:pt>
                <c:pt idx="2">
                  <c:v>4.3385698479999997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  <c:pt idx="0">
                  <c:v>2.006881221</c:v>
                </c:pt>
                <c:pt idx="1">
                  <c:v>2.7867906320000002</c:v>
                </c:pt>
                <c:pt idx="2">
                  <c:v>4.3366548480000002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7.4999999999825206E-5</c:v>
                </c:pt>
                <c:pt idx="1">
                  <c:v>3.9999999999817959E-5</c:v>
                </c:pt>
                <c:pt idx="2">
                  <c:v>1.4999999999432134E-5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1.7000000000022553E-4</c:v>
                </c:pt>
                <c:pt idx="1">
                  <c:v>1.7500000000003624E-4</c:v>
                </c:pt>
                <c:pt idx="2">
                  <c:v>2.7500000000024727E-4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3.5499999999988319E-4</c:v>
                </c:pt>
                <c:pt idx="1">
                  <c:v>5.0499999999997769E-4</c:v>
                </c:pt>
                <c:pt idx="2">
                  <c:v>9.7000000000058151E-4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(1)'!$F$22:$H$22</c:f>
              <c:numCache>
                <c:formatCode>0.000</c:formatCode>
                <c:ptCount val="3"/>
                <c:pt idx="0">
                  <c:v>1.0900000000000354E-3</c:v>
                </c:pt>
                <c:pt idx="1">
                  <c:v>1.5199999999997438E-3</c:v>
                </c:pt>
                <c:pt idx="2">
                  <c:v>2.8850000000000264E-3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/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0" i="0" baseline="0">
                    <a:effectLst/>
                  </a:rPr>
                  <a:t>degrees Celsius</a:t>
                </a:r>
                <a:endParaRPr lang="en-US" sz="5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15516947202504E-2"/>
          <c:y val="6.6321666711655805E-2"/>
          <c:w val="0.79564239139384052"/>
          <c:h val="0.71076073610035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Alt. 4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5"/>
                <c:pt idx="0">
                  <c:v>85900</c:v>
                </c:pt>
                <c:pt idx="1">
                  <c:v>85900</c:v>
                </c:pt>
                <c:pt idx="2">
                  <c:v>85900</c:v>
                </c:pt>
                <c:pt idx="3">
                  <c:v>85900</c:v>
                </c:pt>
                <c:pt idx="4">
                  <c:v>85900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 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Alt. 4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700</c:v>
                </c:pt>
                <c:pt idx="3">
                  <c:v>2400</c:v>
                </c:pt>
                <c:pt idx="4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MMTCO</a:t>
                </a:r>
                <a:r>
                  <a:rPr lang="en-US" baseline="-25000"/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105333300728714"/>
          <c:y val="0.87701104343089176"/>
          <c:w val="0.64593246143542993"/>
          <c:h val="5.185178668308927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Emissions!$B$24:$B$58</c:f>
              <c:numCache>
                <c:formatCode>General</c:formatCode>
                <c:ptCount val="35"/>
                <c:pt idx="0">
                  <c:v>867.37473649181823</c:v>
                </c:pt>
                <c:pt idx="1">
                  <c:v>866.99052843636366</c:v>
                </c:pt>
                <c:pt idx="2">
                  <c:v>866.6063203809091</c:v>
                </c:pt>
                <c:pt idx="3">
                  <c:v>866.22211232545465</c:v>
                </c:pt>
                <c:pt idx="4">
                  <c:v>865.83790426999997</c:v>
                </c:pt>
                <c:pt idx="5">
                  <c:v>865.45369621454552</c:v>
                </c:pt>
                <c:pt idx="6">
                  <c:v>834.27134750000005</c:v>
                </c:pt>
                <c:pt idx="7">
                  <c:v>861.39152339999998</c:v>
                </c:pt>
                <c:pt idx="8">
                  <c:v>873.77725379999993</c:v>
                </c:pt>
                <c:pt idx="9">
                  <c:v>873.24706929999991</c:v>
                </c:pt>
                <c:pt idx="10">
                  <c:v>875.58332150000001</c:v>
                </c:pt>
                <c:pt idx="11">
                  <c:v>876.18717679999997</c:v>
                </c:pt>
                <c:pt idx="12">
                  <c:v>873.70410320000008</c:v>
                </c:pt>
                <c:pt idx="13">
                  <c:v>869.42061320000005</c:v>
                </c:pt>
                <c:pt idx="14">
                  <c:v>863.17715770000007</c:v>
                </c:pt>
                <c:pt idx="15">
                  <c:v>853.37443770000004</c:v>
                </c:pt>
                <c:pt idx="16">
                  <c:v>840.49892260000001</c:v>
                </c:pt>
                <c:pt idx="17">
                  <c:v>825.17222529999992</c:v>
                </c:pt>
                <c:pt idx="18">
                  <c:v>808.40093279999996</c:v>
                </c:pt>
                <c:pt idx="19">
                  <c:v>790.05129290000002</c:v>
                </c:pt>
                <c:pt idx="20">
                  <c:v>772.21312839999996</c:v>
                </c:pt>
                <c:pt idx="21">
                  <c:v>753.6148177</c:v>
                </c:pt>
                <c:pt idx="22">
                  <c:v>735.42780629999993</c:v>
                </c:pt>
                <c:pt idx="23">
                  <c:v>716.83008789999997</c:v>
                </c:pt>
                <c:pt idx="24">
                  <c:v>696.60908810000001</c:v>
                </c:pt>
                <c:pt idx="25">
                  <c:v>677.77996910000002</c:v>
                </c:pt>
                <c:pt idx="26">
                  <c:v>659.31611610000004</c:v>
                </c:pt>
                <c:pt idx="27">
                  <c:v>641.70764610000003</c:v>
                </c:pt>
                <c:pt idx="28">
                  <c:v>623.16142329999991</c:v>
                </c:pt>
                <c:pt idx="29">
                  <c:v>601.75504220000005</c:v>
                </c:pt>
                <c:pt idx="30">
                  <c:v>579.55720050000002</c:v>
                </c:pt>
                <c:pt idx="31">
                  <c:v>557.7340494</c:v>
                </c:pt>
                <c:pt idx="32">
                  <c:v>536.36971560000006</c:v>
                </c:pt>
                <c:pt idx="33">
                  <c:v>513.31867890000001</c:v>
                </c:pt>
                <c:pt idx="34">
                  <c:v>489.34461649999997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Emissions!$C$24:$C$58</c:f>
              <c:numCache>
                <c:formatCode>General</c:formatCode>
                <c:ptCount val="35"/>
                <c:pt idx="0">
                  <c:v>867.37473649181823</c:v>
                </c:pt>
                <c:pt idx="1">
                  <c:v>866.99052843636366</c:v>
                </c:pt>
                <c:pt idx="2">
                  <c:v>866.6063203809091</c:v>
                </c:pt>
                <c:pt idx="3">
                  <c:v>866.22211232545465</c:v>
                </c:pt>
                <c:pt idx="4">
                  <c:v>865.83790426999997</c:v>
                </c:pt>
                <c:pt idx="5">
                  <c:v>865.45369621454552</c:v>
                </c:pt>
                <c:pt idx="6">
                  <c:v>834.27134750000005</c:v>
                </c:pt>
                <c:pt idx="7">
                  <c:v>861.39152339999998</c:v>
                </c:pt>
                <c:pt idx="8">
                  <c:v>873.77725379999993</c:v>
                </c:pt>
                <c:pt idx="9">
                  <c:v>873.24706929999991</c:v>
                </c:pt>
                <c:pt idx="10">
                  <c:v>875.58332150000001</c:v>
                </c:pt>
                <c:pt idx="11">
                  <c:v>874.51335789999996</c:v>
                </c:pt>
                <c:pt idx="12">
                  <c:v>870.34305879999999</c:v>
                </c:pt>
                <c:pt idx="13">
                  <c:v>864.51017999999999</c:v>
                </c:pt>
                <c:pt idx="14">
                  <c:v>857.35835839999993</c:v>
                </c:pt>
                <c:pt idx="15">
                  <c:v>846.58462410000004</c:v>
                </c:pt>
                <c:pt idx="16">
                  <c:v>832.85031420000007</c:v>
                </c:pt>
                <c:pt idx="17">
                  <c:v>817.63596319999999</c:v>
                </c:pt>
                <c:pt idx="18">
                  <c:v>801.25824279999995</c:v>
                </c:pt>
                <c:pt idx="19">
                  <c:v>783.28651950000005</c:v>
                </c:pt>
                <c:pt idx="20">
                  <c:v>765.63894310000001</c:v>
                </c:pt>
                <c:pt idx="21">
                  <c:v>747.20614490000003</c:v>
                </c:pt>
                <c:pt idx="22">
                  <c:v>729.40798629999995</c:v>
                </c:pt>
                <c:pt idx="23">
                  <c:v>710.91792279999993</c:v>
                </c:pt>
                <c:pt idx="24">
                  <c:v>690.64444929999991</c:v>
                </c:pt>
                <c:pt idx="25">
                  <c:v>671.94807109999999</c:v>
                </c:pt>
                <c:pt idx="26">
                  <c:v>653.77500689999999</c:v>
                </c:pt>
                <c:pt idx="27">
                  <c:v>636.55792510000003</c:v>
                </c:pt>
                <c:pt idx="28">
                  <c:v>618.29895570000008</c:v>
                </c:pt>
                <c:pt idx="29">
                  <c:v>598.16890799999999</c:v>
                </c:pt>
                <c:pt idx="30">
                  <c:v>577.34225120000008</c:v>
                </c:pt>
                <c:pt idx="31">
                  <c:v>556.91481470000008</c:v>
                </c:pt>
                <c:pt idx="32">
                  <c:v>537.00100370000007</c:v>
                </c:pt>
                <c:pt idx="33">
                  <c:v>515.17771679999998</c:v>
                </c:pt>
                <c:pt idx="34">
                  <c:v>492.16717439999996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Emissions!$D$24:$D$58</c:f>
              <c:numCache>
                <c:formatCode>General</c:formatCode>
                <c:ptCount val="35"/>
                <c:pt idx="0">
                  <c:v>867.37473649181823</c:v>
                </c:pt>
                <c:pt idx="1">
                  <c:v>866.99052843636366</c:v>
                </c:pt>
                <c:pt idx="2">
                  <c:v>866.6063203809091</c:v>
                </c:pt>
                <c:pt idx="3">
                  <c:v>866.22211232545465</c:v>
                </c:pt>
                <c:pt idx="4">
                  <c:v>865.83790426999997</c:v>
                </c:pt>
                <c:pt idx="5">
                  <c:v>865.45369621454552</c:v>
                </c:pt>
                <c:pt idx="6">
                  <c:v>834.27134750000005</c:v>
                </c:pt>
                <c:pt idx="7">
                  <c:v>861.39152339999998</c:v>
                </c:pt>
                <c:pt idx="8">
                  <c:v>873.77725379999993</c:v>
                </c:pt>
                <c:pt idx="9">
                  <c:v>873.24706929999991</c:v>
                </c:pt>
                <c:pt idx="10">
                  <c:v>875.58332150000001</c:v>
                </c:pt>
                <c:pt idx="11">
                  <c:v>873.79498289999992</c:v>
                </c:pt>
                <c:pt idx="12">
                  <c:v>868.7484958</c:v>
                </c:pt>
                <c:pt idx="13">
                  <c:v>862.05389289999994</c:v>
                </c:pt>
                <c:pt idx="14">
                  <c:v>854.02188029999991</c:v>
                </c:pt>
                <c:pt idx="15">
                  <c:v>842.4236472</c:v>
                </c:pt>
                <c:pt idx="16">
                  <c:v>827.7902186</c:v>
                </c:pt>
                <c:pt idx="17">
                  <c:v>812.15910479999991</c:v>
                </c:pt>
                <c:pt idx="18">
                  <c:v>795.37129800000002</c:v>
                </c:pt>
                <c:pt idx="19">
                  <c:v>777.02358220000008</c:v>
                </c:pt>
                <c:pt idx="20">
                  <c:v>759.12670789999993</c:v>
                </c:pt>
                <c:pt idx="21">
                  <c:v>740.46844099999998</c:v>
                </c:pt>
                <c:pt idx="22">
                  <c:v>722.59143929999993</c:v>
                </c:pt>
                <c:pt idx="23">
                  <c:v>703.26058739999996</c:v>
                </c:pt>
                <c:pt idx="24">
                  <c:v>682.36509220000005</c:v>
                </c:pt>
                <c:pt idx="25">
                  <c:v>662.78932139999995</c:v>
                </c:pt>
                <c:pt idx="26">
                  <c:v>644.04096189999996</c:v>
                </c:pt>
                <c:pt idx="27">
                  <c:v>626.20983990000002</c:v>
                </c:pt>
                <c:pt idx="28">
                  <c:v>607.0326695</c:v>
                </c:pt>
                <c:pt idx="29">
                  <c:v>586.4410345</c:v>
                </c:pt>
                <c:pt idx="30">
                  <c:v>565.67591540000001</c:v>
                </c:pt>
                <c:pt idx="31">
                  <c:v>545.26502989999994</c:v>
                </c:pt>
                <c:pt idx="32">
                  <c:v>525.3902306</c:v>
                </c:pt>
                <c:pt idx="33">
                  <c:v>503.9119968</c:v>
                </c:pt>
                <c:pt idx="34">
                  <c:v>481.57487610000004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Emissions!$E$24:$E$58</c:f>
              <c:numCache>
                <c:formatCode>General</c:formatCode>
                <c:ptCount val="35"/>
                <c:pt idx="0">
                  <c:v>867.37473649181823</c:v>
                </c:pt>
                <c:pt idx="1">
                  <c:v>866.99052843636366</c:v>
                </c:pt>
                <c:pt idx="2">
                  <c:v>866.6063203809091</c:v>
                </c:pt>
                <c:pt idx="3">
                  <c:v>866.22211232545465</c:v>
                </c:pt>
                <c:pt idx="4">
                  <c:v>865.83790426999997</c:v>
                </c:pt>
                <c:pt idx="5">
                  <c:v>865.45369621454552</c:v>
                </c:pt>
                <c:pt idx="6">
                  <c:v>834.27134750000005</c:v>
                </c:pt>
                <c:pt idx="7">
                  <c:v>861.39152339999998</c:v>
                </c:pt>
                <c:pt idx="8">
                  <c:v>873.77725379999993</c:v>
                </c:pt>
                <c:pt idx="9">
                  <c:v>873.24706929999991</c:v>
                </c:pt>
                <c:pt idx="10">
                  <c:v>875.58332150000001</c:v>
                </c:pt>
                <c:pt idx="11">
                  <c:v>873.15692320000005</c:v>
                </c:pt>
                <c:pt idx="12">
                  <c:v>867.29058090000001</c:v>
                </c:pt>
                <c:pt idx="13">
                  <c:v>859.61052829999994</c:v>
                </c:pt>
                <c:pt idx="14">
                  <c:v>849.72375050000005</c:v>
                </c:pt>
                <c:pt idx="15">
                  <c:v>836.2288542</c:v>
                </c:pt>
                <c:pt idx="16">
                  <c:v>819.82234440000002</c:v>
                </c:pt>
                <c:pt idx="17">
                  <c:v>801.88043829999992</c:v>
                </c:pt>
                <c:pt idx="18">
                  <c:v>782.7463927</c:v>
                </c:pt>
                <c:pt idx="19">
                  <c:v>762.14781389999996</c:v>
                </c:pt>
                <c:pt idx="20">
                  <c:v>741.90903649999996</c:v>
                </c:pt>
                <c:pt idx="21">
                  <c:v>721.39362610000001</c:v>
                </c:pt>
                <c:pt idx="22">
                  <c:v>701.75731250000001</c:v>
                </c:pt>
                <c:pt idx="23">
                  <c:v>681.3160633</c:v>
                </c:pt>
                <c:pt idx="24">
                  <c:v>659.48675360000004</c:v>
                </c:pt>
                <c:pt idx="25">
                  <c:v>639.41011829999991</c:v>
                </c:pt>
                <c:pt idx="26">
                  <c:v>619.89169920000006</c:v>
                </c:pt>
                <c:pt idx="27">
                  <c:v>601.30969560000005</c:v>
                </c:pt>
                <c:pt idx="28">
                  <c:v>581.85938739999995</c:v>
                </c:pt>
                <c:pt idx="29">
                  <c:v>561.53242779999994</c:v>
                </c:pt>
                <c:pt idx="30">
                  <c:v>540.18461810000008</c:v>
                </c:pt>
                <c:pt idx="31">
                  <c:v>519.30887689999997</c:v>
                </c:pt>
                <c:pt idx="32">
                  <c:v>498.6764005</c:v>
                </c:pt>
                <c:pt idx="33">
                  <c:v>476.8339699</c:v>
                </c:pt>
                <c:pt idx="34">
                  <c:v>454.41075710000001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834.27134750000005</c:v>
                      </c:pt>
                      <c:pt idx="7">
                        <c:v>861.39152339999998</c:v>
                      </c:pt>
                      <c:pt idx="8">
                        <c:v>873.77725379999993</c:v>
                      </c:pt>
                      <c:pt idx="9">
                        <c:v>873.24706929999991</c:v>
                      </c:pt>
                      <c:pt idx="10">
                        <c:v>875.58332150000001</c:v>
                      </c:pt>
                      <c:pt idx="11">
                        <c:v>872.44389269999999</c:v>
                      </c:pt>
                      <c:pt idx="12">
                        <c:v>864.5224412</c:v>
                      </c:pt>
                      <c:pt idx="13">
                        <c:v>854.1629676</c:v>
                      </c:pt>
                      <c:pt idx="14">
                        <c:v>839.93481359999998</c:v>
                      </c:pt>
                      <c:pt idx="15">
                        <c:v>820.24065439999993</c:v>
                      </c:pt>
                      <c:pt idx="16">
                        <c:v>796.26451910000003</c:v>
                      </c:pt>
                      <c:pt idx="17">
                        <c:v>770.53640989999997</c:v>
                      </c:pt>
                      <c:pt idx="18">
                        <c:v>743.7625342</c:v>
                      </c:pt>
                      <c:pt idx="19">
                        <c:v>715.74947950000001</c:v>
                      </c:pt>
                      <c:pt idx="20">
                        <c:v>688.62481889999992</c:v>
                      </c:pt>
                      <c:pt idx="21">
                        <c:v>661.45464100000004</c:v>
                      </c:pt>
                      <c:pt idx="22">
                        <c:v>635.63185670000007</c:v>
                      </c:pt>
                      <c:pt idx="23">
                        <c:v>609.89524510000001</c:v>
                      </c:pt>
                      <c:pt idx="24">
                        <c:v>583.89830540000003</c:v>
                      </c:pt>
                      <c:pt idx="25">
                        <c:v>560.36437820000003</c:v>
                      </c:pt>
                      <c:pt idx="26">
                        <c:v>538.13269439999999</c:v>
                      </c:pt>
                      <c:pt idx="27">
                        <c:v>517.84923679999997</c:v>
                      </c:pt>
                      <c:pt idx="28">
                        <c:v>497.30662510000002</c:v>
                      </c:pt>
                      <c:pt idx="29">
                        <c:v>477.0709172</c:v>
                      </c:pt>
                      <c:pt idx="30">
                        <c:v>458.10814239999996</c:v>
                      </c:pt>
                      <c:pt idx="31">
                        <c:v>440.04090000000002</c:v>
                      </c:pt>
                      <c:pt idx="32">
                        <c:v>422.43059579999999</c:v>
                      </c:pt>
                      <c:pt idx="33">
                        <c:v>404.71896900000002</c:v>
                      </c:pt>
                      <c:pt idx="34">
                        <c:v>386.62813619999997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D29-4C61-958B-DAF92D3D6B8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(2)'!$D$43:$L$43</c15:sqref>
                  </c15:fullRef>
                </c:ext>
              </c:extLst>
              <c:f>('Tables (2)'!$D$43:$F$43,'Tables (2)'!$L$43)</c:f>
              <c:strCache>
                <c:ptCount val="3"/>
                <c:pt idx="0">
                  <c:v>Alt. 1</c:v>
                </c:pt>
                <c:pt idx="1">
                  <c:v>Alt. 2</c:v>
                </c:pt>
                <c:pt idx="2">
                  <c:v>Alt. 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(2)'!$D$52:$K$52</c15:sqref>
                  </c15:fullRef>
                </c:ext>
              </c:extLst>
              <c:f>'Tables (2)'!$D$52:$F$52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vehicles (equivalent)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867.37473649181823</c:v>
                </c:pt>
                <c:pt idx="1">
                  <c:v>866.99052843636366</c:v>
                </c:pt>
                <c:pt idx="2">
                  <c:v>866.6063203809091</c:v>
                </c:pt>
                <c:pt idx="3">
                  <c:v>866.22211232545465</c:v>
                </c:pt>
                <c:pt idx="4">
                  <c:v>865.83790426999997</c:v>
                </c:pt>
                <c:pt idx="5">
                  <c:v>865.45369621454552</c:v>
                </c:pt>
                <c:pt idx="6">
                  <c:v>834.27134750000005</c:v>
                </c:pt>
                <c:pt idx="7">
                  <c:v>861.39152339999998</c:v>
                </c:pt>
                <c:pt idx="8">
                  <c:v>873.77725379999993</c:v>
                </c:pt>
                <c:pt idx="9">
                  <c:v>873.24706929999991</c:v>
                </c:pt>
                <c:pt idx="10">
                  <c:v>875.58332150000001</c:v>
                </c:pt>
                <c:pt idx="11">
                  <c:v>876.18717679999997</c:v>
                </c:pt>
                <c:pt idx="12">
                  <c:v>873.70410320000008</c:v>
                </c:pt>
                <c:pt idx="13">
                  <c:v>869.42061320000005</c:v>
                </c:pt>
                <c:pt idx="14">
                  <c:v>863.17715770000007</c:v>
                </c:pt>
                <c:pt idx="15">
                  <c:v>853.37443770000004</c:v>
                </c:pt>
                <c:pt idx="16">
                  <c:v>840.49892260000001</c:v>
                </c:pt>
                <c:pt idx="17">
                  <c:v>825.17222529999992</c:v>
                </c:pt>
                <c:pt idx="18">
                  <c:v>808.40093279999996</c:v>
                </c:pt>
                <c:pt idx="19">
                  <c:v>790.05129290000002</c:v>
                </c:pt>
                <c:pt idx="20">
                  <c:v>772.21312839999996</c:v>
                </c:pt>
                <c:pt idx="21">
                  <c:v>753.6148177</c:v>
                </c:pt>
                <c:pt idx="22">
                  <c:v>735.42780629999993</c:v>
                </c:pt>
                <c:pt idx="23">
                  <c:v>716.83008789999997</c:v>
                </c:pt>
                <c:pt idx="24">
                  <c:v>696.60908810000001</c:v>
                </c:pt>
                <c:pt idx="25">
                  <c:v>677.77996910000002</c:v>
                </c:pt>
                <c:pt idx="26">
                  <c:v>659.31611610000004</c:v>
                </c:pt>
                <c:pt idx="27">
                  <c:v>641.70764610000003</c:v>
                </c:pt>
                <c:pt idx="28">
                  <c:v>623.16142329999991</c:v>
                </c:pt>
                <c:pt idx="29">
                  <c:v>601.75504220000005</c:v>
                </c:pt>
                <c:pt idx="30">
                  <c:v>579.55720050000002</c:v>
                </c:pt>
                <c:pt idx="31">
                  <c:v>557.7340494</c:v>
                </c:pt>
                <c:pt idx="32">
                  <c:v>536.36971560000006</c:v>
                </c:pt>
                <c:pt idx="33">
                  <c:v>513.31867890000001</c:v>
                </c:pt>
                <c:pt idx="34">
                  <c:v>489.34461649999997</c:v>
                </c:pt>
                <c:pt idx="35">
                  <c:v>489.09312190609973</c:v>
                </c:pt>
                <c:pt idx="36">
                  <c:v>488.84162731219948</c:v>
                </c:pt>
                <c:pt idx="37">
                  <c:v>488.59013271829923</c:v>
                </c:pt>
                <c:pt idx="38">
                  <c:v>488.33863812439893</c:v>
                </c:pt>
                <c:pt idx="39">
                  <c:v>488.08714353049868</c:v>
                </c:pt>
                <c:pt idx="40">
                  <c:v>487.83564893659843</c:v>
                </c:pt>
                <c:pt idx="41">
                  <c:v>487.58415434269818</c:v>
                </c:pt>
                <c:pt idx="42">
                  <c:v>487.33265974879788</c:v>
                </c:pt>
                <c:pt idx="43">
                  <c:v>487.08116515489763</c:v>
                </c:pt>
                <c:pt idx="44">
                  <c:v>486.82967056099739</c:v>
                </c:pt>
                <c:pt idx="45">
                  <c:v>486.57817596709708</c:v>
                </c:pt>
                <c:pt idx="46">
                  <c:v>486.32668137319683</c:v>
                </c:pt>
                <c:pt idx="47">
                  <c:v>486.07518677929659</c:v>
                </c:pt>
                <c:pt idx="48">
                  <c:v>485.82369218539634</c:v>
                </c:pt>
                <c:pt idx="49">
                  <c:v>485.57219759149604</c:v>
                </c:pt>
                <c:pt idx="50">
                  <c:v>485.42713890971578</c:v>
                </c:pt>
                <c:pt idx="51">
                  <c:v>485.28208022793558</c:v>
                </c:pt>
                <c:pt idx="52">
                  <c:v>485.13702154615527</c:v>
                </c:pt>
                <c:pt idx="53">
                  <c:v>484.99196286437507</c:v>
                </c:pt>
                <c:pt idx="54">
                  <c:v>484.84690418259481</c:v>
                </c:pt>
                <c:pt idx="55">
                  <c:v>484.70184550081456</c:v>
                </c:pt>
                <c:pt idx="56">
                  <c:v>484.55678681903436</c:v>
                </c:pt>
                <c:pt idx="57">
                  <c:v>484.41172813725404</c:v>
                </c:pt>
                <c:pt idx="58">
                  <c:v>484.26666945547385</c:v>
                </c:pt>
                <c:pt idx="59">
                  <c:v>484.12161077369365</c:v>
                </c:pt>
                <c:pt idx="60">
                  <c:v>483.97655209191333</c:v>
                </c:pt>
                <c:pt idx="61">
                  <c:v>483.83149341013313</c:v>
                </c:pt>
                <c:pt idx="62">
                  <c:v>483.68643472835282</c:v>
                </c:pt>
                <c:pt idx="63">
                  <c:v>483.54137604657262</c:v>
                </c:pt>
                <c:pt idx="64">
                  <c:v>483.39631736479237</c:v>
                </c:pt>
                <c:pt idx="65">
                  <c:v>481.14339491340525</c:v>
                </c:pt>
                <c:pt idx="66">
                  <c:v>478.89047246201807</c:v>
                </c:pt>
                <c:pt idx="67">
                  <c:v>476.63755001063089</c:v>
                </c:pt>
                <c:pt idx="68">
                  <c:v>474.38462755924371</c:v>
                </c:pt>
                <c:pt idx="69">
                  <c:v>472.13170510785665</c:v>
                </c:pt>
                <c:pt idx="70">
                  <c:v>469.87878265646947</c:v>
                </c:pt>
                <c:pt idx="71">
                  <c:v>467.62586020508229</c:v>
                </c:pt>
                <c:pt idx="72">
                  <c:v>465.37293775369511</c:v>
                </c:pt>
                <c:pt idx="73">
                  <c:v>463.12001530230805</c:v>
                </c:pt>
                <c:pt idx="74">
                  <c:v>460.86709285092087</c:v>
                </c:pt>
                <c:pt idx="75">
                  <c:v>458.61417039953369</c:v>
                </c:pt>
                <c:pt idx="76">
                  <c:v>456.36124794814651</c:v>
                </c:pt>
                <c:pt idx="77">
                  <c:v>454.10832549675939</c:v>
                </c:pt>
                <c:pt idx="78">
                  <c:v>451.85540304537227</c:v>
                </c:pt>
                <c:pt idx="79">
                  <c:v>449.60248059398509</c:v>
                </c:pt>
                <c:pt idx="80">
                  <c:v>449.60248059398509</c:v>
                </c:pt>
                <c:pt idx="81">
                  <c:v>449.60248059398509</c:v>
                </c:pt>
                <c:pt idx="82">
                  <c:v>449.60248059398509</c:v>
                </c:pt>
                <c:pt idx="83">
                  <c:v>449.60248059398509</c:v>
                </c:pt>
                <c:pt idx="84">
                  <c:v>449.60248059398509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867.37473649181823</c:v>
                </c:pt>
                <c:pt idx="1">
                  <c:v>866.99052843636366</c:v>
                </c:pt>
                <c:pt idx="2">
                  <c:v>866.6063203809091</c:v>
                </c:pt>
                <c:pt idx="3">
                  <c:v>866.22211232545465</c:v>
                </c:pt>
                <c:pt idx="4">
                  <c:v>865.83790426999997</c:v>
                </c:pt>
                <c:pt idx="5">
                  <c:v>865.45369621454552</c:v>
                </c:pt>
                <c:pt idx="6">
                  <c:v>834.27134750000005</c:v>
                </c:pt>
                <c:pt idx="7">
                  <c:v>861.39152339999998</c:v>
                </c:pt>
                <c:pt idx="8">
                  <c:v>873.77725379999993</c:v>
                </c:pt>
                <c:pt idx="9">
                  <c:v>873.24706929999991</c:v>
                </c:pt>
                <c:pt idx="10">
                  <c:v>875.58332150000001</c:v>
                </c:pt>
                <c:pt idx="11">
                  <c:v>874.51335789999996</c:v>
                </c:pt>
                <c:pt idx="12">
                  <c:v>870.34305879999999</c:v>
                </c:pt>
                <c:pt idx="13">
                  <c:v>864.51017999999999</c:v>
                </c:pt>
                <c:pt idx="14">
                  <c:v>857.35835839999993</c:v>
                </c:pt>
                <c:pt idx="15">
                  <c:v>846.58462410000004</c:v>
                </c:pt>
                <c:pt idx="16">
                  <c:v>832.85031420000007</c:v>
                </c:pt>
                <c:pt idx="17">
                  <c:v>817.63596319999999</c:v>
                </c:pt>
                <c:pt idx="18">
                  <c:v>801.25824279999995</c:v>
                </c:pt>
                <c:pt idx="19">
                  <c:v>783.28651950000005</c:v>
                </c:pt>
                <c:pt idx="20">
                  <c:v>765.63894310000001</c:v>
                </c:pt>
                <c:pt idx="21">
                  <c:v>747.20614490000003</c:v>
                </c:pt>
                <c:pt idx="22">
                  <c:v>729.40798629999995</c:v>
                </c:pt>
                <c:pt idx="23">
                  <c:v>710.91792279999993</c:v>
                </c:pt>
                <c:pt idx="24">
                  <c:v>690.64444929999991</c:v>
                </c:pt>
                <c:pt idx="25">
                  <c:v>671.94807109999999</c:v>
                </c:pt>
                <c:pt idx="26">
                  <c:v>653.77500689999999</c:v>
                </c:pt>
                <c:pt idx="27">
                  <c:v>636.55792510000003</c:v>
                </c:pt>
                <c:pt idx="28">
                  <c:v>618.29895570000008</c:v>
                </c:pt>
                <c:pt idx="29">
                  <c:v>598.16890799999999</c:v>
                </c:pt>
                <c:pt idx="30">
                  <c:v>577.34225120000008</c:v>
                </c:pt>
                <c:pt idx="31">
                  <c:v>556.91481470000008</c:v>
                </c:pt>
                <c:pt idx="32">
                  <c:v>537.00100370000007</c:v>
                </c:pt>
                <c:pt idx="33">
                  <c:v>515.17771679999998</c:v>
                </c:pt>
                <c:pt idx="34">
                  <c:v>492.16717439999996</c:v>
                </c:pt>
                <c:pt idx="35">
                  <c:v>491.91422917595304</c:v>
                </c:pt>
                <c:pt idx="36">
                  <c:v>491.66128395190606</c:v>
                </c:pt>
                <c:pt idx="37">
                  <c:v>491.40833872785913</c:v>
                </c:pt>
                <c:pt idx="38">
                  <c:v>491.15539350381221</c:v>
                </c:pt>
                <c:pt idx="39">
                  <c:v>490.90244827976522</c:v>
                </c:pt>
                <c:pt idx="40">
                  <c:v>490.6495030557183</c:v>
                </c:pt>
                <c:pt idx="41">
                  <c:v>490.39655783167137</c:v>
                </c:pt>
                <c:pt idx="42">
                  <c:v>490.14361260762439</c:v>
                </c:pt>
                <c:pt idx="43">
                  <c:v>489.89066738357747</c:v>
                </c:pt>
                <c:pt idx="44">
                  <c:v>489.63772215953054</c:v>
                </c:pt>
                <c:pt idx="45">
                  <c:v>489.38477693548356</c:v>
                </c:pt>
                <c:pt idx="46">
                  <c:v>489.13183171143663</c:v>
                </c:pt>
                <c:pt idx="47">
                  <c:v>488.87888648738971</c:v>
                </c:pt>
                <c:pt idx="48">
                  <c:v>488.62594126334272</c:v>
                </c:pt>
                <c:pt idx="49">
                  <c:v>488.3729960392958</c:v>
                </c:pt>
                <c:pt idx="50">
                  <c:v>488.22710065365811</c:v>
                </c:pt>
                <c:pt idx="51">
                  <c:v>488.08120526802043</c:v>
                </c:pt>
                <c:pt idx="52">
                  <c:v>487.93530988238274</c:v>
                </c:pt>
                <c:pt idx="53">
                  <c:v>487.78941449674511</c:v>
                </c:pt>
                <c:pt idx="54">
                  <c:v>487.64351911110748</c:v>
                </c:pt>
                <c:pt idx="55">
                  <c:v>487.49762372546979</c:v>
                </c:pt>
                <c:pt idx="56">
                  <c:v>487.35172833983211</c:v>
                </c:pt>
                <c:pt idx="57">
                  <c:v>487.20583295419442</c:v>
                </c:pt>
                <c:pt idx="58">
                  <c:v>487.05993756855679</c:v>
                </c:pt>
                <c:pt idx="59">
                  <c:v>486.91404218291916</c:v>
                </c:pt>
                <c:pt idx="60">
                  <c:v>486.76814679728142</c:v>
                </c:pt>
                <c:pt idx="61">
                  <c:v>486.62225141164379</c:v>
                </c:pt>
                <c:pt idx="62">
                  <c:v>486.4763560260061</c:v>
                </c:pt>
                <c:pt idx="63">
                  <c:v>486.33046064036847</c:v>
                </c:pt>
                <c:pt idx="64">
                  <c:v>486.18456525473078</c:v>
                </c:pt>
                <c:pt idx="65">
                  <c:v>483.91864786307286</c:v>
                </c:pt>
                <c:pt idx="66">
                  <c:v>481.65273047141494</c:v>
                </c:pt>
                <c:pt idx="67">
                  <c:v>479.38681307975696</c:v>
                </c:pt>
                <c:pt idx="68">
                  <c:v>477.12089568809904</c:v>
                </c:pt>
                <c:pt idx="69">
                  <c:v>474.85497829644112</c:v>
                </c:pt>
                <c:pt idx="70">
                  <c:v>472.5890609047832</c:v>
                </c:pt>
                <c:pt idx="71">
                  <c:v>470.32314351312522</c:v>
                </c:pt>
                <c:pt idx="72">
                  <c:v>468.05722612146729</c:v>
                </c:pt>
                <c:pt idx="73">
                  <c:v>465.79130872980943</c:v>
                </c:pt>
                <c:pt idx="74">
                  <c:v>463.52539133815145</c:v>
                </c:pt>
                <c:pt idx="75">
                  <c:v>461.25947394649353</c:v>
                </c:pt>
                <c:pt idx="76">
                  <c:v>458.99355655483555</c:v>
                </c:pt>
                <c:pt idx="77">
                  <c:v>456.72763916317768</c:v>
                </c:pt>
                <c:pt idx="78">
                  <c:v>454.46172177151971</c:v>
                </c:pt>
                <c:pt idx="79">
                  <c:v>452.19580437986178</c:v>
                </c:pt>
                <c:pt idx="80">
                  <c:v>452.19580437986178</c:v>
                </c:pt>
                <c:pt idx="81">
                  <c:v>452.19580437986178</c:v>
                </c:pt>
                <c:pt idx="82">
                  <c:v>452.19580437986178</c:v>
                </c:pt>
                <c:pt idx="83">
                  <c:v>452.19580437986178</c:v>
                </c:pt>
                <c:pt idx="84">
                  <c:v>452.19580437986178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867.37473649181823</c:v>
                </c:pt>
                <c:pt idx="1">
                  <c:v>866.99052843636366</c:v>
                </c:pt>
                <c:pt idx="2">
                  <c:v>866.6063203809091</c:v>
                </c:pt>
                <c:pt idx="3">
                  <c:v>866.22211232545465</c:v>
                </c:pt>
                <c:pt idx="4">
                  <c:v>865.83790426999997</c:v>
                </c:pt>
                <c:pt idx="5">
                  <c:v>865.45369621454552</c:v>
                </c:pt>
                <c:pt idx="6">
                  <c:v>834.27134750000005</c:v>
                </c:pt>
                <c:pt idx="7">
                  <c:v>861.39152339999998</c:v>
                </c:pt>
                <c:pt idx="8">
                  <c:v>873.77725379999993</c:v>
                </c:pt>
                <c:pt idx="9">
                  <c:v>873.24706929999991</c:v>
                </c:pt>
                <c:pt idx="10">
                  <c:v>875.58332150000001</c:v>
                </c:pt>
                <c:pt idx="11">
                  <c:v>873.79498289999992</c:v>
                </c:pt>
                <c:pt idx="12">
                  <c:v>868.7484958</c:v>
                </c:pt>
                <c:pt idx="13">
                  <c:v>862.05389289999994</c:v>
                </c:pt>
                <c:pt idx="14">
                  <c:v>854.02188029999991</c:v>
                </c:pt>
                <c:pt idx="15">
                  <c:v>842.4236472</c:v>
                </c:pt>
                <c:pt idx="16">
                  <c:v>827.7902186</c:v>
                </c:pt>
                <c:pt idx="17">
                  <c:v>812.15910479999991</c:v>
                </c:pt>
                <c:pt idx="18">
                  <c:v>795.37129800000002</c:v>
                </c:pt>
                <c:pt idx="19">
                  <c:v>777.02358220000008</c:v>
                </c:pt>
                <c:pt idx="20">
                  <c:v>759.12670789999993</c:v>
                </c:pt>
                <c:pt idx="21">
                  <c:v>740.46844099999998</c:v>
                </c:pt>
                <c:pt idx="22">
                  <c:v>722.59143929999993</c:v>
                </c:pt>
                <c:pt idx="23">
                  <c:v>703.26058739999996</c:v>
                </c:pt>
                <c:pt idx="24">
                  <c:v>682.36509220000005</c:v>
                </c:pt>
                <c:pt idx="25">
                  <c:v>662.78932139999995</c:v>
                </c:pt>
                <c:pt idx="26">
                  <c:v>644.04096189999996</c:v>
                </c:pt>
                <c:pt idx="27">
                  <c:v>626.20983990000002</c:v>
                </c:pt>
                <c:pt idx="28">
                  <c:v>607.0326695</c:v>
                </c:pt>
                <c:pt idx="29">
                  <c:v>586.4410345</c:v>
                </c:pt>
                <c:pt idx="30">
                  <c:v>565.67591540000001</c:v>
                </c:pt>
                <c:pt idx="31">
                  <c:v>545.26502989999994</c:v>
                </c:pt>
                <c:pt idx="32">
                  <c:v>525.3902306</c:v>
                </c:pt>
                <c:pt idx="33">
                  <c:v>503.9119968</c:v>
                </c:pt>
                <c:pt idx="34">
                  <c:v>481.57487610000004</c:v>
                </c:pt>
                <c:pt idx="35">
                  <c:v>481.32737469952775</c:v>
                </c:pt>
                <c:pt idx="36">
                  <c:v>481.07987329905546</c:v>
                </c:pt>
                <c:pt idx="37">
                  <c:v>480.83237189858318</c:v>
                </c:pt>
                <c:pt idx="38">
                  <c:v>480.58487049811089</c:v>
                </c:pt>
                <c:pt idx="39">
                  <c:v>480.3373690976386</c:v>
                </c:pt>
                <c:pt idx="40">
                  <c:v>480.08986769716631</c:v>
                </c:pt>
                <c:pt idx="41">
                  <c:v>479.84236629669402</c:v>
                </c:pt>
                <c:pt idx="42">
                  <c:v>479.59486489622174</c:v>
                </c:pt>
                <c:pt idx="43">
                  <c:v>479.34736349574945</c:v>
                </c:pt>
                <c:pt idx="44">
                  <c:v>479.09986209527722</c:v>
                </c:pt>
                <c:pt idx="45">
                  <c:v>478.85236069480493</c:v>
                </c:pt>
                <c:pt idx="46">
                  <c:v>478.60485929433264</c:v>
                </c:pt>
                <c:pt idx="47">
                  <c:v>478.35735789386035</c:v>
                </c:pt>
                <c:pt idx="48">
                  <c:v>478.10985649338807</c:v>
                </c:pt>
                <c:pt idx="49">
                  <c:v>477.86235509291578</c:v>
                </c:pt>
                <c:pt idx="50">
                  <c:v>477.71959963112033</c:v>
                </c:pt>
                <c:pt idx="51">
                  <c:v>477.57684416932494</c:v>
                </c:pt>
                <c:pt idx="52">
                  <c:v>477.4340887075295</c:v>
                </c:pt>
                <c:pt idx="53">
                  <c:v>477.29133324573411</c:v>
                </c:pt>
                <c:pt idx="54">
                  <c:v>477.14857778393872</c:v>
                </c:pt>
                <c:pt idx="55">
                  <c:v>477.00582232214327</c:v>
                </c:pt>
                <c:pt idx="56">
                  <c:v>476.86306686034789</c:v>
                </c:pt>
                <c:pt idx="57">
                  <c:v>476.72031139855244</c:v>
                </c:pt>
                <c:pt idx="58">
                  <c:v>476.57755593675705</c:v>
                </c:pt>
                <c:pt idx="59">
                  <c:v>476.43480047496166</c:v>
                </c:pt>
                <c:pt idx="60">
                  <c:v>476.29204501316622</c:v>
                </c:pt>
                <c:pt idx="61">
                  <c:v>476.14928955137083</c:v>
                </c:pt>
                <c:pt idx="62">
                  <c:v>476.00653408957533</c:v>
                </c:pt>
                <c:pt idx="63">
                  <c:v>475.86377862777994</c:v>
                </c:pt>
                <c:pt idx="64">
                  <c:v>475.72102316598449</c:v>
                </c:pt>
                <c:pt idx="65">
                  <c:v>473.50387227925427</c:v>
                </c:pt>
                <c:pt idx="66">
                  <c:v>471.28672139252393</c:v>
                </c:pt>
                <c:pt idx="67">
                  <c:v>469.06957050579365</c:v>
                </c:pt>
                <c:pt idx="68">
                  <c:v>466.85241961906331</c:v>
                </c:pt>
                <c:pt idx="69">
                  <c:v>464.63526873233309</c:v>
                </c:pt>
                <c:pt idx="70">
                  <c:v>462.41811784560275</c:v>
                </c:pt>
                <c:pt idx="71">
                  <c:v>460.20096695887241</c:v>
                </c:pt>
                <c:pt idx="72">
                  <c:v>457.98381607214213</c:v>
                </c:pt>
                <c:pt idx="73">
                  <c:v>455.76666518541185</c:v>
                </c:pt>
                <c:pt idx="74">
                  <c:v>453.54951429868157</c:v>
                </c:pt>
                <c:pt idx="75">
                  <c:v>451.33236341195123</c:v>
                </c:pt>
                <c:pt idx="76">
                  <c:v>449.11521252522095</c:v>
                </c:pt>
                <c:pt idx="77">
                  <c:v>446.89806163849067</c:v>
                </c:pt>
                <c:pt idx="78">
                  <c:v>444.68091075176034</c:v>
                </c:pt>
                <c:pt idx="79">
                  <c:v>442.46375986503006</c:v>
                </c:pt>
                <c:pt idx="80">
                  <c:v>442.46375986503006</c:v>
                </c:pt>
                <c:pt idx="81">
                  <c:v>442.46375986503006</c:v>
                </c:pt>
                <c:pt idx="82">
                  <c:v>442.46375986503006</c:v>
                </c:pt>
                <c:pt idx="83">
                  <c:v>442.46375986503006</c:v>
                </c:pt>
                <c:pt idx="84">
                  <c:v>442.46375986503006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867.37473649181823</c:v>
                </c:pt>
                <c:pt idx="1">
                  <c:v>866.99052843636366</c:v>
                </c:pt>
                <c:pt idx="2">
                  <c:v>866.6063203809091</c:v>
                </c:pt>
                <c:pt idx="3">
                  <c:v>866.22211232545465</c:v>
                </c:pt>
                <c:pt idx="4">
                  <c:v>865.83790426999997</c:v>
                </c:pt>
                <c:pt idx="5">
                  <c:v>865.45369621454552</c:v>
                </c:pt>
                <c:pt idx="6">
                  <c:v>834.27134750000005</c:v>
                </c:pt>
                <c:pt idx="7">
                  <c:v>861.39152339999998</c:v>
                </c:pt>
                <c:pt idx="8">
                  <c:v>873.77725379999993</c:v>
                </c:pt>
                <c:pt idx="9">
                  <c:v>873.24706929999991</c:v>
                </c:pt>
                <c:pt idx="10">
                  <c:v>875.58332150000001</c:v>
                </c:pt>
                <c:pt idx="11">
                  <c:v>873.15692320000005</c:v>
                </c:pt>
                <c:pt idx="12">
                  <c:v>867.29058090000001</c:v>
                </c:pt>
                <c:pt idx="13">
                  <c:v>859.61052829999994</c:v>
                </c:pt>
                <c:pt idx="14">
                  <c:v>849.72375050000005</c:v>
                </c:pt>
                <c:pt idx="15">
                  <c:v>836.2288542</c:v>
                </c:pt>
                <c:pt idx="16">
                  <c:v>819.82234440000002</c:v>
                </c:pt>
                <c:pt idx="17">
                  <c:v>801.88043829999992</c:v>
                </c:pt>
                <c:pt idx="18">
                  <c:v>782.7463927</c:v>
                </c:pt>
                <c:pt idx="19">
                  <c:v>762.14781389999996</c:v>
                </c:pt>
                <c:pt idx="20">
                  <c:v>741.90903649999996</c:v>
                </c:pt>
                <c:pt idx="21">
                  <c:v>721.39362610000001</c:v>
                </c:pt>
                <c:pt idx="22">
                  <c:v>701.75731250000001</c:v>
                </c:pt>
                <c:pt idx="23">
                  <c:v>681.3160633</c:v>
                </c:pt>
                <c:pt idx="24">
                  <c:v>659.48675360000004</c:v>
                </c:pt>
                <c:pt idx="25">
                  <c:v>639.41011829999991</c:v>
                </c:pt>
                <c:pt idx="26">
                  <c:v>619.89169920000006</c:v>
                </c:pt>
                <c:pt idx="27">
                  <c:v>601.30969560000005</c:v>
                </c:pt>
                <c:pt idx="28">
                  <c:v>581.85938739999995</c:v>
                </c:pt>
                <c:pt idx="29">
                  <c:v>561.53242779999994</c:v>
                </c:pt>
                <c:pt idx="30">
                  <c:v>540.18461810000008</c:v>
                </c:pt>
                <c:pt idx="31">
                  <c:v>519.30887689999997</c:v>
                </c:pt>
                <c:pt idx="32">
                  <c:v>498.6764005</c:v>
                </c:pt>
                <c:pt idx="33">
                  <c:v>476.8339699</c:v>
                </c:pt>
                <c:pt idx="34">
                  <c:v>454.41075710000001</c:v>
                </c:pt>
                <c:pt idx="35">
                  <c:v>454.17721647245997</c:v>
                </c:pt>
                <c:pt idx="36">
                  <c:v>453.94367584491994</c:v>
                </c:pt>
                <c:pt idx="37">
                  <c:v>453.71013521737984</c:v>
                </c:pt>
                <c:pt idx="38">
                  <c:v>453.47659458983981</c:v>
                </c:pt>
                <c:pt idx="39">
                  <c:v>453.24305396229977</c:v>
                </c:pt>
                <c:pt idx="40">
                  <c:v>453.00951333475973</c:v>
                </c:pt>
                <c:pt idx="41">
                  <c:v>452.77597270721964</c:v>
                </c:pt>
                <c:pt idx="42">
                  <c:v>452.5424320796796</c:v>
                </c:pt>
                <c:pt idx="43">
                  <c:v>452.30889145213956</c:v>
                </c:pt>
                <c:pt idx="44">
                  <c:v>452.07535082459952</c:v>
                </c:pt>
                <c:pt idx="45">
                  <c:v>451.84181019705943</c:v>
                </c:pt>
                <c:pt idx="46">
                  <c:v>451.60826956951939</c:v>
                </c:pt>
                <c:pt idx="47">
                  <c:v>451.37472894197936</c:v>
                </c:pt>
                <c:pt idx="48">
                  <c:v>451.14118831443932</c:v>
                </c:pt>
                <c:pt idx="49">
                  <c:v>450.90764768689922</c:v>
                </c:pt>
                <c:pt idx="50">
                  <c:v>450.77294461019397</c:v>
                </c:pt>
                <c:pt idx="51">
                  <c:v>450.63824153348872</c:v>
                </c:pt>
                <c:pt idx="52">
                  <c:v>450.50353845678347</c:v>
                </c:pt>
                <c:pt idx="53">
                  <c:v>450.36883538007828</c:v>
                </c:pt>
                <c:pt idx="54">
                  <c:v>450.23413230337303</c:v>
                </c:pt>
                <c:pt idx="55">
                  <c:v>450.09942922666778</c:v>
                </c:pt>
                <c:pt idx="56">
                  <c:v>449.96472614996253</c:v>
                </c:pt>
                <c:pt idx="57">
                  <c:v>449.83002307325728</c:v>
                </c:pt>
                <c:pt idx="58">
                  <c:v>449.69531999655203</c:v>
                </c:pt>
                <c:pt idx="59">
                  <c:v>449.56061691984684</c:v>
                </c:pt>
                <c:pt idx="60">
                  <c:v>449.42591384314153</c:v>
                </c:pt>
                <c:pt idx="61">
                  <c:v>449.29121076643634</c:v>
                </c:pt>
                <c:pt idx="62">
                  <c:v>449.15650768973109</c:v>
                </c:pt>
                <c:pt idx="63">
                  <c:v>449.02180461302584</c:v>
                </c:pt>
                <c:pt idx="64">
                  <c:v>448.88710153632059</c:v>
                </c:pt>
                <c:pt idx="65">
                  <c:v>446.79501313419468</c:v>
                </c:pt>
                <c:pt idx="66">
                  <c:v>444.70292473206865</c:v>
                </c:pt>
                <c:pt idx="67">
                  <c:v>442.61083632994263</c:v>
                </c:pt>
                <c:pt idx="68">
                  <c:v>440.51874792781661</c:v>
                </c:pt>
                <c:pt idx="69">
                  <c:v>438.42665952569075</c:v>
                </c:pt>
                <c:pt idx="70">
                  <c:v>436.33457112356473</c:v>
                </c:pt>
                <c:pt idx="71">
                  <c:v>434.24248272143871</c:v>
                </c:pt>
                <c:pt idx="72">
                  <c:v>432.15039431931268</c:v>
                </c:pt>
                <c:pt idx="73">
                  <c:v>430.05830591718677</c:v>
                </c:pt>
                <c:pt idx="74">
                  <c:v>427.9662175150608</c:v>
                </c:pt>
                <c:pt idx="75">
                  <c:v>425.87412911293478</c:v>
                </c:pt>
                <c:pt idx="76">
                  <c:v>423.78204071080876</c:v>
                </c:pt>
                <c:pt idx="77">
                  <c:v>421.68995230868285</c:v>
                </c:pt>
                <c:pt idx="78">
                  <c:v>419.59786390655682</c:v>
                </c:pt>
                <c:pt idx="79">
                  <c:v>417.50577550443086</c:v>
                </c:pt>
                <c:pt idx="80">
                  <c:v>417.50577550443086</c:v>
                </c:pt>
                <c:pt idx="81">
                  <c:v>417.50577550443086</c:v>
                </c:pt>
                <c:pt idx="82">
                  <c:v>417.50577550443086</c:v>
                </c:pt>
                <c:pt idx="83">
                  <c:v>417.50577550443086</c:v>
                </c:pt>
                <c:pt idx="84">
                  <c:v>417.50577550443086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834.27134750000005</c:v>
                      </c:pt>
                      <c:pt idx="7">
                        <c:v>861.39152339999998</c:v>
                      </c:pt>
                      <c:pt idx="8">
                        <c:v>873.77725379999993</c:v>
                      </c:pt>
                      <c:pt idx="9">
                        <c:v>873.24706929999991</c:v>
                      </c:pt>
                      <c:pt idx="10">
                        <c:v>875.58332150000001</c:v>
                      </c:pt>
                      <c:pt idx="11">
                        <c:v>872.44389269999999</c:v>
                      </c:pt>
                      <c:pt idx="12">
                        <c:v>864.5224412</c:v>
                      </c:pt>
                      <c:pt idx="13">
                        <c:v>854.1629676</c:v>
                      </c:pt>
                      <c:pt idx="14">
                        <c:v>839.93481359999998</c:v>
                      </c:pt>
                      <c:pt idx="15">
                        <c:v>820.24065439999993</c:v>
                      </c:pt>
                      <c:pt idx="16">
                        <c:v>796.26451910000003</c:v>
                      </c:pt>
                      <c:pt idx="17">
                        <c:v>770.53640989999997</c:v>
                      </c:pt>
                      <c:pt idx="18">
                        <c:v>743.7625342</c:v>
                      </c:pt>
                      <c:pt idx="19">
                        <c:v>715.74947950000001</c:v>
                      </c:pt>
                      <c:pt idx="20">
                        <c:v>688.62481889999992</c:v>
                      </c:pt>
                      <c:pt idx="21">
                        <c:v>661.45464100000004</c:v>
                      </c:pt>
                      <c:pt idx="22">
                        <c:v>635.63185670000007</c:v>
                      </c:pt>
                      <c:pt idx="23">
                        <c:v>609.89524510000001</c:v>
                      </c:pt>
                      <c:pt idx="24">
                        <c:v>583.89830540000003</c:v>
                      </c:pt>
                      <c:pt idx="25">
                        <c:v>560.36437820000003</c:v>
                      </c:pt>
                      <c:pt idx="26">
                        <c:v>538.13269439999999</c:v>
                      </c:pt>
                      <c:pt idx="27">
                        <c:v>517.84923679999997</c:v>
                      </c:pt>
                      <c:pt idx="28">
                        <c:v>497.30662510000002</c:v>
                      </c:pt>
                      <c:pt idx="29">
                        <c:v>477.0709172</c:v>
                      </c:pt>
                      <c:pt idx="30">
                        <c:v>458.10814239999996</c:v>
                      </c:pt>
                      <c:pt idx="31">
                        <c:v>440.04090000000002</c:v>
                      </c:pt>
                      <c:pt idx="32">
                        <c:v>422.43059579999999</c:v>
                      </c:pt>
                      <c:pt idx="33">
                        <c:v>404.71896900000002</c:v>
                      </c:pt>
                      <c:pt idx="34">
                        <c:v>386.62813619999997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867.37473649181823</c:v>
                      </c:pt>
                      <c:pt idx="1">
                        <c:v>866.99052843636366</c:v>
                      </c:pt>
                      <c:pt idx="2">
                        <c:v>866.6063203809091</c:v>
                      </c:pt>
                      <c:pt idx="3">
                        <c:v>866.22211232545465</c:v>
                      </c:pt>
                      <c:pt idx="4">
                        <c:v>865.83790426999997</c:v>
                      </c:pt>
                      <c:pt idx="5">
                        <c:v>865.45369621454552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6.5918444922956034</c:v>
                </c:pt>
                <c:pt idx="6">
                  <c:v>8.5176093295775104</c:v>
                </c:pt>
                <c:pt idx="7">
                  <c:v>10.793707965716976</c:v>
                </c:pt>
                <c:pt idx="8">
                  <c:v>13.413163395591878</c:v>
                </c:pt>
                <c:pt idx="9">
                  <c:v>16.439213054298701</c:v>
                </c:pt>
                <c:pt idx="10">
                  <c:v>19.875206951075786</c:v>
                </c:pt>
                <c:pt idx="11">
                  <c:v>23.719805685055128</c:v>
                </c:pt>
                <c:pt idx="12">
                  <c:v>27.995284020397825</c:v>
                </c:pt>
                <c:pt idx="13">
                  <c:v>32.643158583772284</c:v>
                </c:pt>
                <c:pt idx="14">
                  <c:v>37.704952458588316</c:v>
                </c:pt>
                <c:pt idx="15">
                  <c:v>43.135594429540127</c:v>
                </c:pt>
                <c:pt idx="16">
                  <c:v>48.97610976780382</c:v>
                </c:pt>
                <c:pt idx="17">
                  <c:v>55.206030311818466</c:v>
                </c:pt>
                <c:pt idx="18">
                  <c:v>61.88389778764919</c:v>
                </c:pt>
                <c:pt idx="19">
                  <c:v>68.970792867659355</c:v>
                </c:pt>
                <c:pt idx="20">
                  <c:v>76.499437584920457</c:v>
                </c:pt>
                <c:pt idx="21">
                  <c:v>84.496420823940682</c:v>
                </c:pt>
                <c:pt idx="22">
                  <c:v>92.929304700590492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1-4AE0-9A64-94CCF254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2.007971221</c:v>
                </c:pt>
                <c:pt idx="11">
                  <c:v>2.2077180830000001</c:v>
                </c:pt>
                <c:pt idx="12">
                  <c:v>2.4136644559999998</c:v>
                </c:pt>
                <c:pt idx="13">
                  <c:v>2.5930085740000002</c:v>
                </c:pt>
                <c:pt idx="14">
                  <c:v>2.788310632</c:v>
                </c:pt>
                <c:pt idx="15">
                  <c:v>2.965027005</c:v>
                </c:pt>
                <c:pt idx="16">
                  <c:v>3.1570892599999998</c:v>
                </c:pt>
                <c:pt idx="17">
                  <c:v>3.340821123</c:v>
                </c:pt>
                <c:pt idx="18">
                  <c:v>3.5451556320000002</c:v>
                </c:pt>
                <c:pt idx="19">
                  <c:v>3.7345289660000001</c:v>
                </c:pt>
                <c:pt idx="20">
                  <c:v>3.9347525929999998</c:v>
                </c:pt>
                <c:pt idx="21">
                  <c:v>4.1431107300000001</c:v>
                </c:pt>
                <c:pt idx="22">
                  <c:v>4.3395398480000003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1-4AE0-9A64-94CCF254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349251</xdr:colOff>
      <xdr:row>5</xdr:row>
      <xdr:rowOff>67688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2511985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504825</xdr:colOff>
      <xdr:row>12</xdr:row>
      <xdr:rowOff>69204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142875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CAFE4/Shared%20Documents/MAGICC6/CAFE6/MAGICC/Final%20Interpolation%20Files/Interpolation_11.14.2022_SSP370%20-%20LightTruck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 refreshError="1"/>
      <sheetData sheetId="1" refreshError="1"/>
      <sheetData sheetId="2" refreshError="1"/>
      <sheetData sheetId="3">
        <row r="24">
          <cell r="C24">
            <v>1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C10">
            <v>41000</v>
          </cell>
          <cell r="D10">
            <v>0</v>
          </cell>
          <cell r="E10">
            <v>0</v>
          </cell>
        </row>
        <row r="11">
          <cell r="C11">
            <v>41000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40300</v>
          </cell>
          <cell r="D12">
            <v>700</v>
          </cell>
          <cell r="E12">
            <v>1.4023709295599588E-4</v>
          </cell>
          <cell r="F12">
            <v>1.7073170731707318E-2</v>
          </cell>
        </row>
        <row r="13">
          <cell r="C13">
            <v>38600</v>
          </cell>
          <cell r="D13">
            <v>2400</v>
          </cell>
          <cell r="E13">
            <v>4.8081289013484301E-4</v>
          </cell>
          <cell r="F13">
            <v>5.8536585365853662E-2</v>
          </cell>
        </row>
        <row r="14">
          <cell r="C14">
            <v>34000</v>
          </cell>
          <cell r="D14">
            <v>7000</v>
          </cell>
          <cell r="E14">
            <v>1.4023709295599587E-3</v>
          </cell>
          <cell r="F14">
            <v>0.17073170731707318</v>
          </cell>
        </row>
        <row r="15">
          <cell r="C15">
            <v>0</v>
          </cell>
          <cell r="D15">
            <v>41000</v>
          </cell>
          <cell r="E15">
            <v>8.2138868731369014E-3</v>
          </cell>
          <cell r="F15">
            <v>1</v>
          </cell>
        </row>
        <row r="16">
          <cell r="C16">
            <v>0</v>
          </cell>
          <cell r="D16">
            <v>41000</v>
          </cell>
          <cell r="E16">
            <v>8.2138868731369014E-3</v>
          </cell>
          <cell r="F16">
            <v>1</v>
          </cell>
        </row>
        <row r="17">
          <cell r="C17">
            <v>0</v>
          </cell>
          <cell r="D17">
            <v>41000</v>
          </cell>
          <cell r="E17">
            <v>8.2138868731369014E-3</v>
          </cell>
          <cell r="F17">
            <v>1</v>
          </cell>
        </row>
        <row r="18">
          <cell r="C18">
            <v>0</v>
          </cell>
          <cell r="D18">
            <v>41000</v>
          </cell>
          <cell r="E18">
            <v>8.2138868731369014E-3</v>
          </cell>
          <cell r="F18">
            <v>1</v>
          </cell>
        </row>
        <row r="19">
          <cell r="C19">
            <v>0</v>
          </cell>
          <cell r="D19">
            <v>41000</v>
          </cell>
          <cell r="E19">
            <v>8.2138868731369014E-3</v>
          </cell>
        </row>
        <row r="31">
          <cell r="C31">
            <v>865.83790426999997</v>
          </cell>
          <cell r="D31">
            <v>865.83790426999997</v>
          </cell>
          <cell r="E31">
            <v>865.83790426999997</v>
          </cell>
          <cell r="F31">
            <v>865.83790426999997</v>
          </cell>
          <cell r="G31">
            <v>865.83790426999997</v>
          </cell>
          <cell r="H31">
            <v>865.83790426999997</v>
          </cell>
          <cell r="I31">
            <v>865.83790426999997</v>
          </cell>
          <cell r="J31">
            <v>865.83790426999997</v>
          </cell>
          <cell r="K31">
            <v>865.83790426999997</v>
          </cell>
          <cell r="L31">
            <v>865.83790426999997</v>
          </cell>
        </row>
        <row r="32">
          <cell r="C32">
            <v>696.60908810000001</v>
          </cell>
          <cell r="D32">
            <v>690.64444929999991</v>
          </cell>
          <cell r="E32">
            <v>682.36509220000005</v>
          </cell>
          <cell r="F32">
            <v>659.48675360000004</v>
          </cell>
          <cell r="G32">
            <v>583.89830540000003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486.82967056099739</v>
          </cell>
          <cell r="D33">
            <v>489.63772215953054</v>
          </cell>
          <cell r="E33">
            <v>479.09986209527722</v>
          </cell>
          <cell r="F33">
            <v>452.07535082459952</v>
          </cell>
          <cell r="G33">
            <v>384.64109306464309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483.39631736479237</v>
          </cell>
          <cell r="D34">
            <v>486.18456525473078</v>
          </cell>
          <cell r="E34">
            <v>475.72102316598449</v>
          </cell>
          <cell r="F34">
            <v>448.88710153632059</v>
          </cell>
          <cell r="G34">
            <v>381.92842207081566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449.60248059398509</v>
          </cell>
          <cell r="D35">
            <v>452.19580437986178</v>
          </cell>
          <cell r="E35">
            <v>442.46375986503006</v>
          </cell>
          <cell r="F35">
            <v>417.50577550443086</v>
          </cell>
          <cell r="G35">
            <v>355.22812194450535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29.445528938636361</v>
          </cell>
          <cell r="D39">
            <v>29.445528938636361</v>
          </cell>
          <cell r="E39">
            <v>29.445528938636361</v>
          </cell>
          <cell r="F39">
            <v>29.445528938636361</v>
          </cell>
          <cell r="G39">
            <v>29.445528938636361</v>
          </cell>
          <cell r="H39">
            <v>29.445528938636361</v>
          </cell>
          <cell r="I39">
            <v>29.445528938636361</v>
          </cell>
          <cell r="J39">
            <v>29.445528938636361</v>
          </cell>
          <cell r="K39">
            <v>29.445528938636361</v>
          </cell>
          <cell r="L39">
            <v>29.445528938636361</v>
          </cell>
        </row>
        <row r="40">
          <cell r="C40">
            <v>25.617061850000002</v>
          </cell>
          <cell r="D40">
            <v>25.447115749999998</v>
          </cell>
          <cell r="E40">
            <v>25.213635475</v>
          </cell>
          <cell r="F40">
            <v>24.586419137499998</v>
          </cell>
          <cell r="G40">
            <v>22.528604247499999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19.829607883056635</v>
          </cell>
          <cell r="D41">
            <v>19.890060961955147</v>
          </cell>
          <cell r="E41">
            <v>19.586398952330047</v>
          </cell>
          <cell r="F41">
            <v>18.849685173786842</v>
          </cell>
          <cell r="G41">
            <v>17.035829651284132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19.68976010523664</v>
          </cell>
          <cell r="D42">
            <v>19.749786840417414</v>
          </cell>
          <cell r="E42">
            <v>19.448266398971828</v>
          </cell>
          <cell r="F42">
            <v>18.716748274595172</v>
          </cell>
          <cell r="G42">
            <v>16.915684919522331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18.313265260012987</v>
          </cell>
          <cell r="D43">
            <v>18.369095575780324</v>
          </cell>
          <cell r="E43">
            <v>18.088654179034158</v>
          </cell>
          <cell r="F43">
            <v>17.408275881755973</v>
          </cell>
          <cell r="G43">
            <v>15.733123376329276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10.907400539325595</v>
          </cell>
          <cell r="D47">
            <v>10.907400539325595</v>
          </cell>
          <cell r="E47">
            <v>10.907400539325595</v>
          </cell>
          <cell r="F47">
            <v>10.907400539325595</v>
          </cell>
          <cell r="G47">
            <v>10.907400539325595</v>
          </cell>
          <cell r="H47">
            <v>10.907400539325595</v>
          </cell>
          <cell r="I47">
            <v>10.907400539325595</v>
          </cell>
          <cell r="J47">
            <v>10.907400539325595</v>
          </cell>
          <cell r="K47">
            <v>10.907400539325595</v>
          </cell>
          <cell r="L47">
            <v>0</v>
          </cell>
        </row>
        <row r="48">
          <cell r="C48">
            <v>7.1416920190799997</v>
          </cell>
          <cell r="D48">
            <v>7.07465647208</v>
          </cell>
          <cell r="E48">
            <v>6.9723240379399991</v>
          </cell>
          <cell r="F48">
            <v>6.6995131048000003</v>
          </cell>
          <cell r="G48">
            <v>5.7772114070800002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4.6028518714234963</v>
          </cell>
          <cell r="D49">
            <v>4.6437081089946464</v>
          </cell>
          <cell r="E49">
            <v>4.5141270279435579</v>
          </cell>
          <cell r="F49">
            <v>4.1903821156080623</v>
          </cell>
          <cell r="G49">
            <v>3.358506407279394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4.5703903820360505</v>
          </cell>
          <cell r="D50">
            <v>4.6109584820873772</v>
          </cell>
          <cell r="E50">
            <v>4.4822912681353975</v>
          </cell>
          <cell r="F50">
            <v>4.160829558112205</v>
          </cell>
          <cell r="G50">
            <v>3.3348206309079194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4.2508781702108216</v>
          </cell>
          <cell r="D51">
            <v>4.288610187938005</v>
          </cell>
          <cell r="E51">
            <v>4.1689379925036469</v>
          </cell>
          <cell r="F51">
            <v>3.8699494047744123</v>
          </cell>
          <cell r="G51">
            <v>3.101686078548934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 refreshError="1"/>
      <sheetData sheetId="13" refreshError="1"/>
      <sheetData sheetId="14">
        <row r="12">
          <cell r="B12">
            <v>871601025.10181808</v>
          </cell>
          <cell r="C12">
            <v>871601025.10181808</v>
          </cell>
          <cell r="D12">
            <v>871601025.10181808</v>
          </cell>
          <cell r="E12">
            <v>871601025.10181808</v>
          </cell>
          <cell r="F12">
            <v>871601025.10181808</v>
          </cell>
          <cell r="G12">
            <v>871601025.10181808</v>
          </cell>
          <cell r="H12">
            <v>871601025.10181808</v>
          </cell>
          <cell r="I12">
            <v>871601025.10181808</v>
          </cell>
          <cell r="J12">
            <v>871601025.10181808</v>
          </cell>
          <cell r="K12">
            <v>871601025.10181808</v>
          </cell>
          <cell r="N12">
            <v>28885245.63181819</v>
          </cell>
          <cell r="O12">
            <v>28885245.63181819</v>
          </cell>
          <cell r="P12">
            <v>28885245.63181819</v>
          </cell>
          <cell r="Q12">
            <v>28885245.63181819</v>
          </cell>
          <cell r="R12">
            <v>28885245.63181819</v>
          </cell>
          <cell r="S12">
            <v>28885245.63181819</v>
          </cell>
          <cell r="T12">
            <v>28885245.63181819</v>
          </cell>
          <cell r="U12">
            <v>28885245.63181819</v>
          </cell>
          <cell r="V12">
            <v>28885245.63181819</v>
          </cell>
          <cell r="W12">
            <v>28885245.63181819</v>
          </cell>
          <cell r="Z12">
            <v>13177878.086933792</v>
          </cell>
          <cell r="AA12">
            <v>13177878.086933792</v>
          </cell>
          <cell r="AB12">
            <v>13177878.086933792</v>
          </cell>
          <cell r="AC12">
            <v>13177878.086933792</v>
          </cell>
          <cell r="AD12">
            <v>13177878.086933792</v>
          </cell>
          <cell r="AE12">
            <v>13177878.086933792</v>
          </cell>
          <cell r="AF12">
            <v>13177878.086933792</v>
          </cell>
          <cell r="AG12">
            <v>13177878.086933792</v>
          </cell>
          <cell r="AH12">
            <v>13177878.086933792</v>
          </cell>
        </row>
        <row r="21">
          <cell r="B21">
            <v>868143152.60272729</v>
          </cell>
          <cell r="C21">
            <v>868143152.60272729</v>
          </cell>
          <cell r="D21">
            <v>868143152.60272729</v>
          </cell>
          <cell r="E21">
            <v>868143152.60272729</v>
          </cell>
          <cell r="F21">
            <v>868143152.60272729</v>
          </cell>
          <cell r="G21">
            <v>868143152.60272729</v>
          </cell>
          <cell r="H21">
            <v>868143152.60272729</v>
          </cell>
          <cell r="I21">
            <v>868143152.60272729</v>
          </cell>
          <cell r="J21">
            <v>868143152.60272729</v>
          </cell>
          <cell r="K21">
            <v>868143152.60272729</v>
          </cell>
        </row>
        <row r="22">
          <cell r="B22">
            <v>867758944.54727268</v>
          </cell>
          <cell r="C22">
            <v>867758944.54727268</v>
          </cell>
          <cell r="D22">
            <v>867758944.54727268</v>
          </cell>
          <cell r="E22">
            <v>867758944.54727268</v>
          </cell>
          <cell r="F22">
            <v>867758944.54727268</v>
          </cell>
          <cell r="G22">
            <v>867758944.54727268</v>
          </cell>
          <cell r="H22">
            <v>867758944.54727268</v>
          </cell>
          <cell r="I22">
            <v>867758944.54727268</v>
          </cell>
          <cell r="J22">
            <v>867758944.54727268</v>
          </cell>
          <cell r="K22">
            <v>867758944.54727268</v>
          </cell>
        </row>
        <row r="23">
          <cell r="B23">
            <v>867374736.49181819</v>
          </cell>
          <cell r="C23">
            <v>867374736.49181819</v>
          </cell>
          <cell r="D23">
            <v>867374736.49181819</v>
          </cell>
          <cell r="E23">
            <v>867374736.49181819</v>
          </cell>
          <cell r="F23">
            <v>867374736.49181819</v>
          </cell>
          <cell r="G23">
            <v>867374736.49181819</v>
          </cell>
          <cell r="H23">
            <v>867374736.49181819</v>
          </cell>
          <cell r="I23">
            <v>867374736.49181819</v>
          </cell>
          <cell r="J23">
            <v>867374736.49181819</v>
          </cell>
          <cell r="K23">
            <v>867374736.49181819</v>
          </cell>
        </row>
        <row r="24">
          <cell r="B24">
            <v>866990528.4363637</v>
          </cell>
          <cell r="C24">
            <v>866990528.4363637</v>
          </cell>
          <cell r="D24">
            <v>866990528.4363637</v>
          </cell>
          <cell r="E24">
            <v>866990528.4363637</v>
          </cell>
          <cell r="F24">
            <v>866990528.4363637</v>
          </cell>
          <cell r="G24">
            <v>866990528.4363637</v>
          </cell>
          <cell r="H24">
            <v>866990528.4363637</v>
          </cell>
          <cell r="I24">
            <v>866990528.4363637</v>
          </cell>
          <cell r="J24">
            <v>866990528.4363637</v>
          </cell>
          <cell r="K24">
            <v>866990528.4363637</v>
          </cell>
        </row>
        <row r="25">
          <cell r="B25">
            <v>866606320.38090909</v>
          </cell>
          <cell r="C25">
            <v>866606320.38090909</v>
          </cell>
          <cell r="D25">
            <v>866606320.38090909</v>
          </cell>
          <cell r="E25">
            <v>866606320.38090909</v>
          </cell>
          <cell r="F25">
            <v>866606320.38090909</v>
          </cell>
          <cell r="G25">
            <v>866606320.38090909</v>
          </cell>
          <cell r="H25">
            <v>866606320.38090909</v>
          </cell>
          <cell r="I25">
            <v>866606320.38090909</v>
          </cell>
          <cell r="J25">
            <v>866606320.38090909</v>
          </cell>
          <cell r="K25">
            <v>866606320.38090909</v>
          </cell>
        </row>
        <row r="26">
          <cell r="B26">
            <v>866222112.32545459</v>
          </cell>
          <cell r="C26">
            <v>866222112.32545459</v>
          </cell>
          <cell r="D26">
            <v>866222112.32545459</v>
          </cell>
          <cell r="E26">
            <v>866222112.32545459</v>
          </cell>
          <cell r="F26">
            <v>866222112.32545459</v>
          </cell>
          <cell r="G26">
            <v>866222112.32545459</v>
          </cell>
          <cell r="H26">
            <v>866222112.32545459</v>
          </cell>
          <cell r="I26">
            <v>866222112.32545459</v>
          </cell>
          <cell r="J26">
            <v>866222112.32545459</v>
          </cell>
          <cell r="K26">
            <v>866222112.32545459</v>
          </cell>
        </row>
        <row r="27">
          <cell r="B27">
            <v>865837904.26999998</v>
          </cell>
          <cell r="C27">
            <v>865837904.26999998</v>
          </cell>
          <cell r="D27">
            <v>865837904.26999998</v>
          </cell>
          <cell r="E27">
            <v>865837904.26999998</v>
          </cell>
          <cell r="F27">
            <v>865837904.26999998</v>
          </cell>
          <cell r="G27">
            <v>865837904.26999998</v>
          </cell>
          <cell r="H27">
            <v>865837904.26999998</v>
          </cell>
          <cell r="I27">
            <v>865837904.26999998</v>
          </cell>
          <cell r="J27">
            <v>865837904.26999998</v>
          </cell>
          <cell r="K27">
            <v>865837904.26999998</v>
          </cell>
        </row>
        <row r="28">
          <cell r="B28">
            <v>865453696.21454549</v>
          </cell>
          <cell r="C28">
            <v>865453696.21454549</v>
          </cell>
          <cell r="D28">
            <v>865453696.21454549</v>
          </cell>
          <cell r="E28">
            <v>865453696.21454549</v>
          </cell>
          <cell r="F28">
            <v>865453696.21454549</v>
          </cell>
          <cell r="G28">
            <v>865453696.21454549</v>
          </cell>
          <cell r="H28">
            <v>865453696.21454549</v>
          </cell>
          <cell r="I28">
            <v>865453696.21454549</v>
          </cell>
          <cell r="J28">
            <v>865453696.21454549</v>
          </cell>
          <cell r="K28">
            <v>865453696.21454549</v>
          </cell>
        </row>
        <row r="29">
          <cell r="B29">
            <v>834271347.5</v>
          </cell>
          <cell r="C29">
            <v>834271347.5</v>
          </cell>
          <cell r="D29">
            <v>834271347.5</v>
          </cell>
          <cell r="E29">
            <v>834271347.5</v>
          </cell>
          <cell r="F29">
            <v>834271347.5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861391523.39999998</v>
          </cell>
          <cell r="C30">
            <v>861391523.39999998</v>
          </cell>
          <cell r="D30">
            <v>861391523.39999998</v>
          </cell>
          <cell r="E30">
            <v>861391523.39999998</v>
          </cell>
          <cell r="F30">
            <v>861391523.39999998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873777253.79999995</v>
          </cell>
          <cell r="C31">
            <v>873777253.79999995</v>
          </cell>
          <cell r="D31">
            <v>873777253.79999995</v>
          </cell>
          <cell r="E31">
            <v>873777253.79999995</v>
          </cell>
          <cell r="F31">
            <v>873777253.79999995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873247069.29999995</v>
          </cell>
          <cell r="C32">
            <v>873247069.29999995</v>
          </cell>
          <cell r="D32">
            <v>873247069.29999995</v>
          </cell>
          <cell r="E32">
            <v>873247069.29999995</v>
          </cell>
          <cell r="F32">
            <v>873247069.29999995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875583321.5</v>
          </cell>
          <cell r="C33">
            <v>875583321.5</v>
          </cell>
          <cell r="D33">
            <v>875583321.5</v>
          </cell>
          <cell r="E33">
            <v>875583321.5</v>
          </cell>
          <cell r="F33">
            <v>875583321.5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876187176.79999995</v>
          </cell>
          <cell r="C34">
            <v>874513357.89999998</v>
          </cell>
          <cell r="D34">
            <v>873794982.89999998</v>
          </cell>
          <cell r="E34">
            <v>873156923.20000005</v>
          </cell>
          <cell r="F34">
            <v>872443892.70000005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873704103.20000005</v>
          </cell>
          <cell r="C35">
            <v>870343058.79999995</v>
          </cell>
          <cell r="D35">
            <v>868748495.79999995</v>
          </cell>
          <cell r="E35">
            <v>867290580.89999998</v>
          </cell>
          <cell r="F35">
            <v>864522441.20000005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869420613.20000005</v>
          </cell>
          <cell r="C36">
            <v>864510180</v>
          </cell>
          <cell r="D36">
            <v>862053892.89999998</v>
          </cell>
          <cell r="E36">
            <v>859610528.29999995</v>
          </cell>
          <cell r="F36">
            <v>854162967.60000002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863177157.70000005</v>
          </cell>
          <cell r="C37">
            <v>857358358.39999998</v>
          </cell>
          <cell r="D37">
            <v>854021880.29999995</v>
          </cell>
          <cell r="E37">
            <v>849723750.5</v>
          </cell>
          <cell r="F37">
            <v>839934813.60000002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29822446.550000001</v>
          </cell>
          <cell r="O37">
            <v>29675094.75</v>
          </cell>
          <cell r="P37">
            <v>29583593.874999996</v>
          </cell>
          <cell r="Q37">
            <v>29468786.025000002</v>
          </cell>
          <cell r="R37">
            <v>29212321.649999999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9388177.1208599992</v>
          </cell>
          <cell r="AA37">
            <v>9316997.7884999998</v>
          </cell>
          <cell r="AB37">
            <v>9275005.3420000002</v>
          </cell>
          <cell r="AC37">
            <v>9223459.2181400005</v>
          </cell>
          <cell r="AD37">
            <v>9101700.3547200002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853374437.70000005</v>
          </cell>
          <cell r="C38">
            <v>846584624.10000002</v>
          </cell>
          <cell r="D38">
            <v>842423647.20000005</v>
          </cell>
          <cell r="E38">
            <v>836228854.20000005</v>
          </cell>
          <cell r="F38">
            <v>820240654.39999998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840498922.60000002</v>
          </cell>
          <cell r="C39">
            <v>832850314.20000005</v>
          </cell>
          <cell r="D39">
            <v>827790218.60000002</v>
          </cell>
          <cell r="E39">
            <v>819822344.39999998</v>
          </cell>
          <cell r="F39">
            <v>796264519.10000002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825172225.29999995</v>
          </cell>
          <cell r="C40">
            <v>817635963.20000005</v>
          </cell>
          <cell r="D40">
            <v>812159104.79999995</v>
          </cell>
          <cell r="E40">
            <v>801880438.29999995</v>
          </cell>
          <cell r="F40">
            <v>770536409.89999998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808400932.79999995</v>
          </cell>
          <cell r="C41">
            <v>801258242.79999995</v>
          </cell>
          <cell r="D41">
            <v>795371298</v>
          </cell>
          <cell r="E41">
            <v>782746392.70000005</v>
          </cell>
          <cell r="F41">
            <v>743762534.20000005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790051292.89999998</v>
          </cell>
          <cell r="C42">
            <v>783286519.5</v>
          </cell>
          <cell r="D42">
            <v>777023582.20000005</v>
          </cell>
          <cell r="E42">
            <v>762147813.89999998</v>
          </cell>
          <cell r="F42">
            <v>715749479.5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772213128.39999998</v>
          </cell>
          <cell r="C43">
            <v>765638943.10000002</v>
          </cell>
          <cell r="D43">
            <v>759126707.89999998</v>
          </cell>
          <cell r="E43">
            <v>741909036.5</v>
          </cell>
          <cell r="F43">
            <v>688624818.89999998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753614817.70000005</v>
          </cell>
          <cell r="C44">
            <v>747206144.89999998</v>
          </cell>
          <cell r="D44">
            <v>740468441</v>
          </cell>
          <cell r="E44">
            <v>721393626.10000002</v>
          </cell>
          <cell r="F44">
            <v>661454641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735427806.29999995</v>
          </cell>
          <cell r="C45">
            <v>729407986.29999995</v>
          </cell>
          <cell r="D45">
            <v>722591439.29999995</v>
          </cell>
          <cell r="E45">
            <v>701757312.5</v>
          </cell>
          <cell r="F45">
            <v>635631856.70000005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716830087.89999998</v>
          </cell>
          <cell r="C46">
            <v>710917922.79999995</v>
          </cell>
          <cell r="D46">
            <v>703260587.39999998</v>
          </cell>
          <cell r="E46">
            <v>681316063.29999995</v>
          </cell>
          <cell r="F46">
            <v>609895245.10000002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696609088.10000002</v>
          </cell>
          <cell r="C47">
            <v>690644449.29999995</v>
          </cell>
          <cell r="D47">
            <v>682365092.20000005</v>
          </cell>
          <cell r="E47">
            <v>659486753.60000002</v>
          </cell>
          <cell r="F47">
            <v>583898305.39999998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677779969.10000002</v>
          </cell>
          <cell r="C48">
            <v>671948071.10000002</v>
          </cell>
          <cell r="D48">
            <v>662789321.39999998</v>
          </cell>
          <cell r="E48">
            <v>639410118.29999995</v>
          </cell>
          <cell r="F48">
            <v>560364378.20000005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659316116.10000002</v>
          </cell>
          <cell r="C49">
            <v>653775006.89999998</v>
          </cell>
          <cell r="D49">
            <v>644040961.89999998</v>
          </cell>
          <cell r="E49">
            <v>619891699.20000005</v>
          </cell>
          <cell r="F49">
            <v>538132694.39999998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641707646.10000002</v>
          </cell>
          <cell r="C50">
            <v>636557925.10000002</v>
          </cell>
          <cell r="D50">
            <v>626209839.89999998</v>
          </cell>
          <cell r="E50">
            <v>601309695.60000002</v>
          </cell>
          <cell r="F50">
            <v>517849236.80000001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623161423.29999995</v>
          </cell>
          <cell r="C51">
            <v>618298955.70000005</v>
          </cell>
          <cell r="D51">
            <v>607032669.5</v>
          </cell>
          <cell r="E51">
            <v>581859387.39999998</v>
          </cell>
          <cell r="F51">
            <v>497306625.10000002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601755042.20000005</v>
          </cell>
          <cell r="C52">
            <v>598168908</v>
          </cell>
          <cell r="D52">
            <v>586441034.5</v>
          </cell>
          <cell r="E52">
            <v>561532427.79999995</v>
          </cell>
          <cell r="F52">
            <v>477070917.19999999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579557200.5</v>
          </cell>
          <cell r="C53">
            <v>577342251.20000005</v>
          </cell>
          <cell r="D53">
            <v>565675915.39999998</v>
          </cell>
          <cell r="E53">
            <v>540184618.10000002</v>
          </cell>
          <cell r="F53">
            <v>458108142.39999998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557734049.39999998</v>
          </cell>
          <cell r="C54">
            <v>556914814.70000005</v>
          </cell>
          <cell r="D54">
            <v>545265029.89999998</v>
          </cell>
          <cell r="E54">
            <v>519308876.89999998</v>
          </cell>
          <cell r="F54">
            <v>440040900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536369715.60000002</v>
          </cell>
          <cell r="C55">
            <v>537001003.70000005</v>
          </cell>
          <cell r="D55">
            <v>525390230.60000002</v>
          </cell>
          <cell r="E55">
            <v>498676400.5</v>
          </cell>
          <cell r="F55">
            <v>422430595.80000001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513318678.89999998</v>
          </cell>
          <cell r="C56">
            <v>515177716.80000001</v>
          </cell>
          <cell r="D56">
            <v>503911996.80000001</v>
          </cell>
          <cell r="E56">
            <v>476833969.89999998</v>
          </cell>
          <cell r="F56">
            <v>404718969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489344616.5</v>
          </cell>
          <cell r="C57">
            <v>492167174.39999998</v>
          </cell>
          <cell r="D57">
            <v>481574876.10000002</v>
          </cell>
          <cell r="E57">
            <v>454410757.10000002</v>
          </cell>
          <cell r="F57">
            <v>386628136.19999999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489093121.90609974</v>
          </cell>
          <cell r="C58">
            <v>491914229.17595303</v>
          </cell>
          <cell r="D58">
            <v>481327374.69952774</v>
          </cell>
          <cell r="E58">
            <v>454177216.47245997</v>
          </cell>
        </row>
        <row r="59">
          <cell r="B59">
            <v>488841627.31219947</v>
          </cell>
          <cell r="C59">
            <v>491661283.95190609</v>
          </cell>
          <cell r="D59">
            <v>481079873.29905546</v>
          </cell>
          <cell r="E59">
            <v>453943675.84491992</v>
          </cell>
        </row>
        <row r="60">
          <cell r="B60">
            <v>488590132.71829921</v>
          </cell>
          <cell r="C60">
            <v>491408338.72785914</v>
          </cell>
          <cell r="D60">
            <v>480832371.89858317</v>
          </cell>
          <cell r="E60">
            <v>453710135.21737987</v>
          </cell>
        </row>
        <row r="61">
          <cell r="B61">
            <v>488338638.12439895</v>
          </cell>
          <cell r="C61">
            <v>491155393.50381219</v>
          </cell>
          <cell r="D61">
            <v>480584870.49811089</v>
          </cell>
          <cell r="E61">
            <v>453476594.58983982</v>
          </cell>
        </row>
        <row r="62">
          <cell r="B62">
            <v>488087143.53049868</v>
          </cell>
          <cell r="C62">
            <v>490902448.27976525</v>
          </cell>
          <cell r="D62">
            <v>480337369.09763861</v>
          </cell>
          <cell r="E62">
            <v>453243053.96229976</v>
          </cell>
        </row>
        <row r="63">
          <cell r="B63">
            <v>487835648.93659842</v>
          </cell>
          <cell r="C63">
            <v>490649503.0557183</v>
          </cell>
          <cell r="D63">
            <v>480089867.69716632</v>
          </cell>
          <cell r="E63">
            <v>453009513.33475971</v>
          </cell>
        </row>
        <row r="64">
          <cell r="B64">
            <v>487584154.34269816</v>
          </cell>
          <cell r="C64">
            <v>490396557.83167136</v>
          </cell>
          <cell r="D64">
            <v>479842366.29669404</v>
          </cell>
          <cell r="E64">
            <v>452775972.70721966</v>
          </cell>
        </row>
        <row r="65">
          <cell r="B65">
            <v>487332659.74879789</v>
          </cell>
          <cell r="C65">
            <v>490143612.60762441</v>
          </cell>
          <cell r="D65">
            <v>479594864.89622176</v>
          </cell>
          <cell r="E65">
            <v>452542432.07967961</v>
          </cell>
        </row>
        <row r="66">
          <cell r="B66">
            <v>487081165.15489763</v>
          </cell>
          <cell r="C66">
            <v>489890667.38357747</v>
          </cell>
          <cell r="D66">
            <v>479347363.49574947</v>
          </cell>
          <cell r="E66">
            <v>452308891.45213956</v>
          </cell>
        </row>
        <row r="67">
          <cell r="B67">
            <v>486829670.56099737</v>
          </cell>
          <cell r="C67">
            <v>489637722.15953052</v>
          </cell>
          <cell r="D67">
            <v>479099862.09527719</v>
          </cell>
          <cell r="E67">
            <v>452075350.8245995</v>
          </cell>
        </row>
        <row r="68">
          <cell r="B68">
            <v>486578175.9670971</v>
          </cell>
          <cell r="C68">
            <v>489384776.93548357</v>
          </cell>
          <cell r="D68">
            <v>478852360.69480491</v>
          </cell>
          <cell r="E68">
            <v>451841810.19705945</v>
          </cell>
        </row>
        <row r="69">
          <cell r="B69">
            <v>486326681.37319684</v>
          </cell>
          <cell r="C69">
            <v>489131831.71143663</v>
          </cell>
          <cell r="D69">
            <v>478604859.29433262</v>
          </cell>
          <cell r="E69">
            <v>451608269.5695194</v>
          </cell>
        </row>
        <row r="70">
          <cell r="B70">
            <v>486075186.77929658</v>
          </cell>
          <cell r="C70">
            <v>488878886.48738968</v>
          </cell>
          <cell r="D70">
            <v>478357357.89386034</v>
          </cell>
          <cell r="E70">
            <v>451374728.94197935</v>
          </cell>
        </row>
        <row r="71">
          <cell r="B71">
            <v>485823692.18539631</v>
          </cell>
          <cell r="C71">
            <v>488625941.26334274</v>
          </cell>
          <cell r="D71">
            <v>478109856.49338806</v>
          </cell>
          <cell r="E71">
            <v>451141188.3144393</v>
          </cell>
        </row>
        <row r="72">
          <cell r="B72">
            <v>485572197.59149605</v>
          </cell>
          <cell r="C72">
            <v>488372996.03929579</v>
          </cell>
          <cell r="D72">
            <v>477862355.09291577</v>
          </cell>
          <cell r="E72">
            <v>450907647.68689924</v>
          </cell>
        </row>
        <row r="73">
          <cell r="B73">
            <v>485427138.90971577</v>
          </cell>
          <cell r="C73">
            <v>488227100.65365809</v>
          </cell>
          <cell r="D73">
            <v>477719599.63112032</v>
          </cell>
          <cell r="E73">
            <v>450772944.61019397</v>
          </cell>
        </row>
        <row r="74">
          <cell r="B74">
            <v>485282080.22793555</v>
          </cell>
          <cell r="C74">
            <v>488081205.26802045</v>
          </cell>
          <cell r="D74">
            <v>477576844.16932493</v>
          </cell>
          <cell r="E74">
            <v>450638241.53348875</v>
          </cell>
        </row>
        <row r="75">
          <cell r="B75">
            <v>485137021.54615527</v>
          </cell>
          <cell r="C75">
            <v>487935309.88238275</v>
          </cell>
          <cell r="D75">
            <v>477434088.70752949</v>
          </cell>
          <cell r="E75">
            <v>450503538.45678347</v>
          </cell>
        </row>
        <row r="76">
          <cell r="B76">
            <v>484991962.86437505</v>
          </cell>
          <cell r="C76">
            <v>487789414.49674511</v>
          </cell>
          <cell r="D76">
            <v>477291333.2457341</v>
          </cell>
          <cell r="E76">
            <v>450368835.38007826</v>
          </cell>
        </row>
        <row r="77">
          <cell r="B77">
            <v>484846904.18259484</v>
          </cell>
          <cell r="C77">
            <v>487643519.11110747</v>
          </cell>
          <cell r="D77">
            <v>477148577.78393871</v>
          </cell>
          <cell r="E77">
            <v>450234132.30337304</v>
          </cell>
        </row>
        <row r="78">
          <cell r="B78">
            <v>484701845.50081456</v>
          </cell>
          <cell r="C78">
            <v>487497623.72546977</v>
          </cell>
          <cell r="D78">
            <v>477005822.32214326</v>
          </cell>
          <cell r="E78">
            <v>450099429.22666776</v>
          </cell>
        </row>
        <row r="79">
          <cell r="B79">
            <v>484556786.81903434</v>
          </cell>
          <cell r="C79">
            <v>487351728.33983213</v>
          </cell>
          <cell r="D79">
            <v>476863066.86034787</v>
          </cell>
          <cell r="E79">
            <v>449964726.14996254</v>
          </cell>
        </row>
        <row r="80">
          <cell r="B80">
            <v>484411728.13725406</v>
          </cell>
          <cell r="C80">
            <v>487205832.95419443</v>
          </cell>
          <cell r="D80">
            <v>476720311.39855242</v>
          </cell>
          <cell r="E80">
            <v>449830023.07325727</v>
          </cell>
        </row>
        <row r="81">
          <cell r="B81">
            <v>484266669.45547384</v>
          </cell>
          <cell r="C81">
            <v>487059937.56855679</v>
          </cell>
          <cell r="D81">
            <v>476577555.93675703</v>
          </cell>
          <cell r="E81">
            <v>449695319.99655205</v>
          </cell>
        </row>
        <row r="82">
          <cell r="B82">
            <v>484121610.77369362</v>
          </cell>
          <cell r="C82">
            <v>486914042.18291914</v>
          </cell>
          <cell r="D82">
            <v>476434800.47496164</v>
          </cell>
          <cell r="E82">
            <v>449560616.91984683</v>
          </cell>
        </row>
        <row r="83">
          <cell r="B83">
            <v>483976552.09191334</v>
          </cell>
          <cell r="C83">
            <v>486768146.79728144</v>
          </cell>
          <cell r="D83">
            <v>476292045.01316619</v>
          </cell>
          <cell r="E83">
            <v>449425913.84314156</v>
          </cell>
        </row>
        <row r="84">
          <cell r="B84">
            <v>483831493.41013312</v>
          </cell>
          <cell r="C84">
            <v>486622251.4116438</v>
          </cell>
          <cell r="D84">
            <v>476149289.5513708</v>
          </cell>
          <cell r="E84">
            <v>449291210.76643634</v>
          </cell>
        </row>
        <row r="85">
          <cell r="B85">
            <v>483686434.72835284</v>
          </cell>
          <cell r="C85">
            <v>486476356.0260061</v>
          </cell>
          <cell r="D85">
            <v>476006534.08957535</v>
          </cell>
          <cell r="E85">
            <v>449156507.68973106</v>
          </cell>
        </row>
        <row r="86">
          <cell r="B86">
            <v>483541376.04657263</v>
          </cell>
          <cell r="C86">
            <v>486330460.64036846</v>
          </cell>
          <cell r="D86">
            <v>475863778.62777996</v>
          </cell>
          <cell r="E86">
            <v>449021804.61302584</v>
          </cell>
        </row>
        <row r="87">
          <cell r="B87">
            <v>483396317.36479235</v>
          </cell>
          <cell r="C87">
            <v>486184565.25473076</v>
          </cell>
          <cell r="D87">
            <v>475721023.16598451</v>
          </cell>
          <cell r="E87">
            <v>448887101.53632057</v>
          </cell>
        </row>
        <row r="88">
          <cell r="B88">
            <v>481143394.91340524</v>
          </cell>
          <cell r="C88">
            <v>483918647.86307287</v>
          </cell>
          <cell r="D88">
            <v>473503872.27925426</v>
          </cell>
          <cell r="E88">
            <v>446795013.13419467</v>
          </cell>
        </row>
        <row r="89">
          <cell r="B89">
            <v>478890472.46201807</v>
          </cell>
          <cell r="C89">
            <v>481652730.47141492</v>
          </cell>
          <cell r="D89">
            <v>471286721.39252394</v>
          </cell>
          <cell r="E89">
            <v>444702924.73206866</v>
          </cell>
        </row>
        <row r="90">
          <cell r="B90">
            <v>476637550.01063091</v>
          </cell>
          <cell r="C90">
            <v>479386813.07975698</v>
          </cell>
          <cell r="D90">
            <v>469069570.50579363</v>
          </cell>
          <cell r="E90">
            <v>442610836.32994264</v>
          </cell>
        </row>
        <row r="91">
          <cell r="B91">
            <v>474384627.55924374</v>
          </cell>
          <cell r="C91">
            <v>477120895.68809903</v>
          </cell>
          <cell r="D91">
            <v>466852419.61906332</v>
          </cell>
          <cell r="E91">
            <v>440518747.92781663</v>
          </cell>
        </row>
        <row r="92">
          <cell r="B92">
            <v>472131705.10785663</v>
          </cell>
          <cell r="C92">
            <v>474854978.29644114</v>
          </cell>
          <cell r="D92">
            <v>464635268.73233306</v>
          </cell>
          <cell r="E92">
            <v>438426659.52569073</v>
          </cell>
        </row>
        <row r="93">
          <cell r="B93">
            <v>469878782.65646946</v>
          </cell>
          <cell r="C93">
            <v>472589060.90478319</v>
          </cell>
          <cell r="D93">
            <v>462418117.84560275</v>
          </cell>
          <cell r="E93">
            <v>436334571.12356472</v>
          </cell>
        </row>
        <row r="94">
          <cell r="B94">
            <v>467625860.2050823</v>
          </cell>
          <cell r="C94">
            <v>470323143.51312524</v>
          </cell>
          <cell r="D94">
            <v>460200966.95887244</v>
          </cell>
          <cell r="E94">
            <v>434242482.72143871</v>
          </cell>
        </row>
        <row r="95">
          <cell r="B95">
            <v>465372937.75369513</v>
          </cell>
          <cell r="C95">
            <v>468057226.12146729</v>
          </cell>
          <cell r="D95">
            <v>457983816.07214212</v>
          </cell>
          <cell r="E95">
            <v>432150394.31931269</v>
          </cell>
        </row>
        <row r="96">
          <cell r="B96">
            <v>463120015.30230802</v>
          </cell>
          <cell r="C96">
            <v>465791308.7298094</v>
          </cell>
          <cell r="D96">
            <v>455766665.18541187</v>
          </cell>
          <cell r="E96">
            <v>430058305.9171868</v>
          </cell>
        </row>
        <row r="97">
          <cell r="B97">
            <v>460867092.85092086</v>
          </cell>
          <cell r="C97">
            <v>463525391.33815145</v>
          </cell>
          <cell r="D97">
            <v>453549514.29868156</v>
          </cell>
          <cell r="E97">
            <v>427966217.51506078</v>
          </cell>
        </row>
        <row r="98">
          <cell r="B98">
            <v>458614170.39953369</v>
          </cell>
          <cell r="C98">
            <v>461259473.94649351</v>
          </cell>
          <cell r="D98">
            <v>451332363.41195124</v>
          </cell>
          <cell r="E98">
            <v>425874129.11293477</v>
          </cell>
        </row>
        <row r="99">
          <cell r="B99">
            <v>456361247.94814652</v>
          </cell>
          <cell r="C99">
            <v>458993556.55483556</v>
          </cell>
          <cell r="D99">
            <v>449115212.52522093</v>
          </cell>
          <cell r="E99">
            <v>423782040.71080875</v>
          </cell>
        </row>
        <row r="100">
          <cell r="B100">
            <v>454108325.49675941</v>
          </cell>
          <cell r="C100">
            <v>456727639.16317767</v>
          </cell>
          <cell r="D100">
            <v>446898061.63849068</v>
          </cell>
          <cell r="E100">
            <v>421689952.30868286</v>
          </cell>
        </row>
        <row r="101">
          <cell r="B101">
            <v>451855403.04537225</v>
          </cell>
          <cell r="C101">
            <v>454461721.77151972</v>
          </cell>
          <cell r="D101">
            <v>444680910.75176036</v>
          </cell>
          <cell r="E101">
            <v>419597863.90655684</v>
          </cell>
        </row>
        <row r="102">
          <cell r="B102">
            <v>449602480.59398508</v>
          </cell>
          <cell r="C102">
            <v>452195804.37986177</v>
          </cell>
          <cell r="D102">
            <v>442463759.86503005</v>
          </cell>
          <cell r="E102">
            <v>417505775.50443083</v>
          </cell>
        </row>
        <row r="103">
          <cell r="B103">
            <v>449602480.59398508</v>
          </cell>
          <cell r="C103">
            <v>452195804.37986177</v>
          </cell>
          <cell r="D103">
            <v>442463759.86503005</v>
          </cell>
          <cell r="E103">
            <v>417505775.50443083</v>
          </cell>
        </row>
        <row r="104">
          <cell r="B104">
            <v>449602480.59398508</v>
          </cell>
          <cell r="C104">
            <v>452195804.37986177</v>
          </cell>
          <cell r="D104">
            <v>442463759.86503005</v>
          </cell>
          <cell r="E104">
            <v>417505775.50443083</v>
          </cell>
        </row>
        <row r="105">
          <cell r="B105">
            <v>449602480.59398508</v>
          </cell>
          <cell r="C105">
            <v>452195804.37986177</v>
          </cell>
          <cell r="D105">
            <v>442463759.86503005</v>
          </cell>
          <cell r="E105">
            <v>417505775.50443083</v>
          </cell>
        </row>
        <row r="106">
          <cell r="B106">
            <v>449602480.59398508</v>
          </cell>
          <cell r="C106">
            <v>452195804.37986177</v>
          </cell>
          <cell r="D106">
            <v>442463759.86503005</v>
          </cell>
          <cell r="E106">
            <v>417505775.50443083</v>
          </cell>
        </row>
        <row r="107">
          <cell r="B107">
            <v>449602480.59398508</v>
          </cell>
          <cell r="C107">
            <v>452195804.37986177</v>
          </cell>
          <cell r="D107">
            <v>442463759.86503005</v>
          </cell>
          <cell r="E107">
            <v>417505775.50443083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68" xr16:uid="{451D0E8D-ABBD-45F9-9892-25D9A617F739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96" xr16:uid="{C34CE352-F7FD-4D1C-BB1F-853D32F1CEEA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2" xr16:uid="{B9E6E732-A998-43FA-8B22-5625E3F98638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59" xr16:uid="{00000000-0016-0000-2900-000091010000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1" xr16:uid="{FB651A49-C21D-452B-B0A2-A4AD8F151B7A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4" xr16:uid="{829E7F7B-A93B-4A83-9333-C897EB96CA24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4" xr16:uid="{29EC7862-2984-4891-BC83-4E5B4A972575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6" xr16:uid="{BB722947-F6E2-40AB-9A46-544FC10581FA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8" xr16:uid="{FE9670C8-64D9-40C2-9EE5-D2907484FD5E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73" xr16:uid="{AED9428F-3E89-40C1-AB9D-EF3E97320F29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3" xr16:uid="{F9DBB694-C805-40B4-ADC4-19DB9FCA0952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2" xr16:uid="{00000000-0016-0000-2900-00009F01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71" xr16:uid="{9E8DBB4D-2C5D-4686-9624-94CF19F1A889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2" xr16:uid="{82AD6431-E8DB-437A-9E18-120FA17D3CB1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2" xr16:uid="{7D26282D-BDBB-4940-999B-058D3ED145F5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0" xr16:uid="{85811145-A5CA-4D2B-946F-8BB6E6BF2A63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8" xr16:uid="{C75AE2D8-0B0F-44E2-B63F-D9FBEE96C77E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5" xr16:uid="{00000000-0016-0000-2900-000098010000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0" xr16:uid="{693C4DA8-366E-43C3-AAF9-98DC522EE468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6" xr16:uid="{080A2B6A-32B3-42A2-9AEF-F80CB02C91FC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0" xr16:uid="{5D491A40-3114-4EDD-A536-9314F5D1ED5E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0" connectionId="231" xr16:uid="{84231E92-CDF5-46A4-A3C4-C0EE4367DA2D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1" xr16:uid="{00000000-0016-0000-2900-00009C01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3" xr16:uid="{00000000-0016-0000-2900-00008F01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5" xr16:uid="{245079A4-54E0-46DA-B29F-E6FC44B7DAE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5" xr16:uid="{00000000-0016-0000-2900-00009B010000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8" xr16:uid="{C4B2BD41-117A-411F-BCA2-1DAF6C7C96C1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6" xr16:uid="{06A8C688-2552-4A39-8E95-5EF9894524D6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0" xr16:uid="{214AB54F-4254-4164-B52D-4EE5AE058671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7" xr16:uid="{00000000-0016-0000-2900-00009A010000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0" xr16:uid="{C048372A-EDE1-4447-BA39-5A5B0744983E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2" xr16:uid="{E47E190F-7C24-4235-A4FD-3E27B0B278D4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5" xr16:uid="{9E09286C-24A0-4685-B304-A668DA7579E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7" xr16:uid="{60248F4D-9DB1-4E06-9D77-FB492FEED41F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2" xr16:uid="{80634195-589B-4E47-B9E8-07E44AE538C9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6" xr16:uid="{40828666-F595-4433-92D7-3C8959375D78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0" xr16:uid="{00000000-0016-0000-2900-00009E010000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6" xr16:uid="{73FAED76-F683-4CDA-BE20-AF18F1D32EBC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4" xr16:uid="{D98351CA-2CC4-48FE-A65A-E8D3328E2C4B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9" connectionId="217" xr16:uid="{D8C5FBAA-3851-4E35-8496-2D5CE2D924C4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8" xr16:uid="{C72B8114-7472-43A6-B073-E6C373088FF9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69" xr16:uid="{3D7441B9-98B3-4180-A095-81D08DA1FD71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2" xr16:uid="{19368A24-EAFC-4191-850D-83A68B6E7A2D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1" connectionId="222" xr16:uid="{4039DF7C-995E-4CEF-B890-F01207EB54B4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4" connectionId="236" xr16:uid="{F3126A92-945D-4EEE-AF66-565413D0D13E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79" xr16:uid="{51102AE3-13E3-46F3-8A46-7EDDAEF473A9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27" xr16:uid="{C4290ECE-FE86-4E4C-940B-F5229AD27706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3" xr16:uid="{388EB8A6-FD7C-42E8-9BAD-51E88AB32706}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8" xr16:uid="{BEDF4E84-273C-45B8-B7DD-0D20838C1C89}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3" xr16:uid="{00000000-0016-0000-2900-000099010000}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8" xr16:uid="{00000000-0016-0000-2900-000094010000}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2" xr16:uid="{C04707FB-3EC9-4328-9ED0-A168FF6E1C73}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8" xr16:uid="{18C7B92A-4283-49C0-A3F7-9523138404BC}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0" xr16:uid="{00000000-0016-0000-2900-00009601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4" xr16:uid="{EC07B523-27E2-4823-A77C-ECE05A419F42}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7" xr16:uid="{B71178D0-ACBA-42C0-99BF-600E8C8A79F3}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8" xr16:uid="{FB64A368-C839-41C2-9603-5AB2CB64BB6B}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6" xr16:uid="{7B987EC5-1D97-4F44-B59C-B0E00B78AB82}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0" xr16:uid="{30B57D73-6ED2-4608-BAA5-416E5BC9CD7D}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0" xr16:uid="{8AD15C60-6FDC-46B2-9FC9-9FC69880C7C1}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97" xr16:uid="{56CB9F62-41C9-4A50-96BB-AF70ED7BA9CA}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5" xr16:uid="{00000000-0016-0000-2900-000095010000}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3" connectionId="242" xr16:uid="{3F8883AA-3565-43CE-85BD-AADEA3D43A5D}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1" xr16:uid="{00000000-0016-0000-2900-00009D01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0" xr16:uid="{8A6C9562-E241-4B57-B574-7C4108EECF68}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2" connectionId="239" xr16:uid="{D7999B48-6B5D-4E0B-BBE8-6EEB5CF2D03E}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6" xr16:uid="{4324BC56-65B8-47AF-9846-27A2107938C8}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7" xr16:uid="{FB66CE86-05AD-4000-9061-3F4B8B8BBC6D}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4" xr16:uid="{71E0ED04-616B-4F1C-B5E6-EBE40018031F}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5" xr16:uid="{FFBA20D4-DF53-46C8-8C06-4EAA0B067E9B}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4" xr16:uid="{27A71D1F-CC98-4E52-8E53-B06ECC81AC58}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1" xr16:uid="{A4FDBE13-910C-4E15-9974-E391783F1A5F}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8" xr16:uid="{EBBF4B3B-5974-43D1-9C7C-92B67D4E5289}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5" xr16:uid="{3CBD5E77-4A73-4A00-B9F3-AA19088FF45F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9" xr16:uid="{7FDD7D7C-DBE0-45AE-B0C6-4C8778F0C0E3}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7" xr16:uid="{E05F0601-3B30-4DCC-BDD3-CA384F36B007}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1" xr16:uid="{9872E123-650C-44C7-B1C4-9F480856F8AF}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9" xr16:uid="{230FB61A-4ABD-48A0-8163-570314BF501A}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9" xr16:uid="{77D43A8A-F5B6-46B0-9FF7-1B35F0C1697E}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1" connectionId="240" xr16:uid="{72EDFED6-496B-4EFA-A7B9-24CE4DC19FF9}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3" xr16:uid="{A7B0EBBD-BB67-428A-8A2D-110FD1488CA1}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9" xr16:uid="{F8D82575-2DDB-487C-A916-1CE70C0B3F19}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2" connectionId="243" xr16:uid="{84185F95-C544-4195-A93E-2C22A28B63D3}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6" xr16:uid="{5607C77F-1050-452C-97E4-081F034E0DF4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6" xr16:uid="{78D4C181-E89F-42B3-BC88-4D8F8366B96A}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7" xr16:uid="{AA683D73-5960-42C1-965C-73AFEE8D90ED}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9" xr16:uid="{E36B165D-38AE-4CA6-9B87-91369B026A01}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9" connectionId="233" xr16:uid="{880B58CE-7692-4964-BED6-6F093705A61B}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1" xr16:uid="{B1DA4982-4DD6-483D-8AE2-1784AE802711}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7" xr16:uid="{05F0F2AE-5C20-49D1-A346-0080735EE501}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1" xr16:uid="{90E834F9-34BB-4F81-9F01-154A0FF38905}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3" xr16:uid="{5A87492E-07D8-44DF-9AAE-71396B43A3D3}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2" xr16:uid="{CDCA4B19-0C29-4576-ACDF-6D1893EB6936}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202" xr16:uid="{7FE95B0B-319D-4705-89E0-3F13D26E2862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9" xr16:uid="{A169E187-3E2C-462D-A7C7-85DEDDA85B3A}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3" xr16:uid="{BED9EE9E-16C2-4BDF-A35A-921CC7367995}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9" xr16:uid="{D1AF9842-2CF0-4581-9BB7-5CC31FE3153D}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1" xr16:uid="{83D3366D-75A7-4918-9EF9-482C798C8176}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5" xr16:uid="{21247431-04F8-453D-9ECE-B5FE9D33329F}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3" xr16:uid="{BD8FF0BC-A376-46D8-BE51-7ADBD720B818}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60" xr16:uid="{744B07C4-D1ED-47E0-B32D-AE024042DA46}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8" xr16:uid="{8B7390B3-CF85-46C4-9D4B-826BCB7146F9}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5" xr16:uid="{195C3F80-C033-4317-810C-CA2323629F2D}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9" xr16:uid="{5360DAE6-F04A-45AF-A995-9C8E3E9C6F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0" connectionId="234" xr16:uid="{709A5CEA-2680-4E84-8DCE-F0BC83047D08}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8" xr16:uid="{96DB5BEB-679D-4AA9-AC30-847AC2745E58}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7" xr16:uid="{AB6C6C80-B814-49BE-8856-23C8987B64F7}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1" xr16:uid="{86878C24-F487-4553-B79B-EFC408CFA769}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80" xr16:uid="{EA7A1095-87BE-44EC-A421-7BC4E0AB9120}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5" xr16:uid="{BC77FEF6-6F11-4D46-A6F4-82F87EBF50AD}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2" xr16:uid="{3C31F63C-FE74-4197-AB6A-F8E4C54D0C62}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4" xr16:uid="{8F74EAD4-3CCA-41B8-831D-492BCBA11113}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4" xr16:uid="{53B2FAE5-222C-45FF-A775-2B6C8048379E}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5" xr16:uid="{8D23C5E2-7EE7-4BA9-8935-6767D68F4E63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5" xr16:uid="{3FDE8E06-0155-47BE-9710-F8ADF1C6674E}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7" xr16:uid="{6DA7BE9D-8B66-4A97-A340-519455EA8004}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6" xr16:uid="{4E2FD80A-E45A-4713-88A5-6D92F4DC04A1}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90" xr16:uid="{813F0AA7-7AEB-4E35-BD69-E5F2EF63F6D1}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3" xr16:uid="{9B9BC947-E285-4E7D-AA2B-2A9159AEC31D}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3" xr16:uid="{973EFD8A-C232-41A4-971E-A671998FD2F3}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6" xr16:uid="{7C41D718-9348-4344-B332-6DD26441A23C}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9" xr16:uid="{7B7D1700-BCFF-44AA-B999-89F9F82B477D}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1" xr16:uid="{832A50E8-0E80-4B3C-BB13-571D8FF2F28D}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7" xr16:uid="{A593C982-454A-4CD6-9BD8-08D41C70735A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06" xr16:uid="{00000000-0016-0000-2800-00007E010000}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9" xr16:uid="{E7CDC9B0-3055-4B66-8939-E2577CA33797}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3" xr16:uid="{7063F974-438B-460D-800E-50F20471D315}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8" xr16:uid="{1401B949-32A9-4BA2-8C4D-7477673A45C2}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9" xr16:uid="{CAEA1875-2D48-4082-B178-16C6D67DF83B}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3" xr16:uid="{FDEF5DBC-ECEA-4EAF-8C9C-B493635CDB4D}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2" xr16:uid="{596A10D6-2D15-4668-A0FC-00FCEC9E4225}" autoFormatId="16" applyNumberFormats="0" applyBorderFormats="0" applyFontFormats="1" applyPatternFormats="1" applyAlignmentFormats="0" applyWidthHeightFormats="0"/>
</file>

<file path=xl/queryTables/queryTable2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1" xr16:uid="{AF21D46F-A655-430C-9C4B-FABC70D8749B}" autoFormatId="16" applyNumberFormats="0" applyBorderFormats="0" applyFontFormats="1" applyPatternFormats="1" applyAlignmentFormats="0" applyWidthHeightFormats="0"/>
</file>

<file path=xl/queryTables/queryTable2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7" xr16:uid="{615719F7-AC77-404F-91D2-C3BC8700D2FC}" autoFormatId="16" applyNumberFormats="0" applyBorderFormats="0" applyFontFormats="1" applyPatternFormats="1" applyAlignmentFormats="0" applyWidthHeightFormats="0"/>
</file>

<file path=xl/queryTables/queryTable2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2" xr16:uid="{C5FBC2C7-5DAF-492F-8FAC-6FD9993C7341}" autoFormatId="16" applyNumberFormats="0" applyBorderFormats="0" applyFontFormats="1" applyPatternFormats="1" applyAlignmentFormats="0" applyWidthHeightFormats="0"/>
</file>

<file path=xl/queryTables/queryTable2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1" xr16:uid="{DEC6D12F-DB99-435D-9281-5222DCFE6D5A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09" xr16:uid="{00000000-0016-0000-2800-000087010000}" autoFormatId="16" applyNumberFormats="0" applyBorderFormats="0" applyFontFormats="1" applyPatternFormats="1" applyAlignmentFormats="0" applyWidthHeightFormats="0"/>
</file>

<file path=xl/queryTables/queryTable2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7" xr16:uid="{3570B786-479F-4E29-9B4B-6E89C8B4F70F}" autoFormatId="16" applyNumberFormats="0" applyBorderFormats="0" applyFontFormats="1" applyPatternFormats="1" applyAlignmentFormats="0" applyWidthHeightFormats="0"/>
</file>

<file path=xl/queryTables/queryTable2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7" xr16:uid="{AD1F73A3-0248-4D79-929B-98CBFA10F772}" autoFormatId="16" applyNumberFormats="0" applyBorderFormats="0" applyFontFormats="1" applyPatternFormats="1" applyAlignmentFormats="0" applyWidthHeightFormats="0"/>
</file>

<file path=xl/queryTables/queryTable2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50" xr16:uid="{54B6DE58-6D7C-45B5-B2C7-8D8EEB6226BB}" autoFormatId="16" applyNumberFormats="0" applyBorderFormats="0" applyFontFormats="1" applyPatternFormats="1" applyAlignmentFormats="0" applyWidthHeightFormats="0"/>
</file>

<file path=xl/queryTables/queryTable2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70" xr16:uid="{2979AAF7-4420-474B-9183-EAED5D83911A}" autoFormatId="16" applyNumberFormats="0" applyBorderFormats="0" applyFontFormats="1" applyPatternFormats="1" applyAlignmentFormats="0" applyWidthHeightFormats="0"/>
</file>

<file path=xl/queryTables/queryTable2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6" xr16:uid="{F1ECAD76-4B47-4738-A5ED-0A1AE34A26E5}" autoFormatId="16" applyNumberFormats="0" applyBorderFormats="0" applyFontFormats="1" applyPatternFormats="1" applyAlignmentFormats="0" applyWidthHeightFormats="0"/>
</file>

<file path=xl/queryTables/queryTable2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5" xr16:uid="{3AB53B7D-AD32-4266-BA3B-BE1CA0FD6795}" autoFormatId="16" applyNumberFormats="0" applyBorderFormats="0" applyFontFormats="1" applyPatternFormats="1" applyAlignmentFormats="0" applyWidthHeightFormats="0"/>
</file>

<file path=xl/queryTables/queryTable2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1" xr16:uid="{D4AC8737-0A48-4C67-B499-321C6443E9A0}" autoFormatId="16" applyNumberFormats="0" applyBorderFormats="0" applyFontFormats="1" applyPatternFormats="1" applyAlignmentFormats="0" applyWidthHeightFormats="0"/>
</file>

<file path=xl/queryTables/queryTable2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8" xr16:uid="{04126B5B-B1A6-4B6C-902D-71D60EF6A722}" autoFormatId="16" applyNumberFormats="0" applyBorderFormats="0" applyFontFormats="1" applyPatternFormats="1" applyAlignmentFormats="0" applyWidthHeightFormats="0"/>
</file>

<file path=xl/queryTables/queryTable2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7" xr16:uid="{77BCEC3A-222F-4482-AEB3-4D96F9BB9F69}" autoFormatId="16" applyNumberFormats="0" applyBorderFormats="0" applyFontFormats="1" applyPatternFormats="1" applyAlignmentFormats="0" applyWidthHeightFormats="0"/>
</file>

<file path=xl/queryTables/queryTable2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18" xr16:uid="{EAB9A4E5-DA8D-4DC1-B14B-9EE1D4B3FF34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69" xr16:uid="{584A00FC-4630-4CFF-9328-B251A5ED537C}" autoFormatId="16" applyNumberFormats="0" applyBorderFormats="0" applyFontFormats="1" applyPatternFormats="1" applyAlignmentFormats="0" applyWidthHeightFormats="0"/>
</file>

<file path=xl/queryTables/queryTable2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3" xr16:uid="{E6A65A6E-3C76-401F-86B9-5D8F401CF90C}" autoFormatId="16" applyNumberFormats="0" applyBorderFormats="0" applyFontFormats="1" applyPatternFormats="1" applyAlignmentFormats="0" applyWidthHeightFormats="0"/>
</file>

<file path=xl/queryTables/queryTable2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3" connectionId="237" xr16:uid="{28D412CF-E4B5-44B4-B063-CF4B44A67BB3}" autoFormatId="16" applyNumberFormats="0" applyBorderFormats="0" applyFontFormats="1" applyPatternFormats="1" applyAlignmentFormats="0" applyWidthHeightFormats="0"/>
</file>

<file path=xl/queryTables/queryTable2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5" xr16:uid="{1BF8F783-4EED-4920-937C-D58A10F3D7B7}" autoFormatId="16" applyNumberFormats="0" applyBorderFormats="0" applyFontFormats="1" applyPatternFormats="1" applyAlignmentFormats="0" applyWidthHeightFormats="0"/>
</file>

<file path=xl/queryTables/queryTable2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8" xr16:uid="{7A9044F0-E00F-43F1-B13A-FBC659CCEB7B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94" xr16:uid="{A399B377-4AEF-4D4A-A7E9-F37FC4DACAA2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9" connectionId="220" xr16:uid="{2E7AFF5C-68CD-4E09-81CD-061E3064DECB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64" xr16:uid="{00000000-0016-0000-2800-00008B010000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0" connectionId="221" xr16:uid="{5B163F6D-7AAF-43CC-9721-1E9E3419B694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13" xr16:uid="{49B8C48B-0812-4E17-A4B2-A48A94F2BACA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66" xr16:uid="{583FD810-AAEE-41C3-85FD-6018DBB1B777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12" xr16:uid="{2A127DBB-0F21-42C2-85CC-C0BB1AA3708A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12" xr16:uid="{00000000-0016-0000-2800-00008A010000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5" connectionId="230" xr16:uid="{4581F2C8-7BD6-4EE1-8683-AEF4EE6F5FAD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70" xr16:uid="{6B2F8E2C-BD57-4975-9275-CBED36276702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3" connectionId="203" xr16:uid="{D52DCEF6-6186-4B95-BF76-5D86912B5A4B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11" xr16:uid="{00000000-0016-0000-2800-00008E01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3" connectionId="216" xr16:uid="{99AC5C78-EA93-4F36-99BC-703ACC553C53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95" xr16:uid="{02A53E42-1B8A-4ED7-8152-41C6BBFE6E29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63" xr16:uid="{77DAB6BD-7710-4D82-A3A8-E9A74BFD6B0F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91" xr16:uid="{1EA57D95-F183-4BC7-BB63-CAF6CB114513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7" connectionId="241" xr16:uid="{B216341B-1DBF-4A45-B0BB-7B20990C6303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8" connectionId="235" xr16:uid="{9DCB7C50-5180-4E8C-9F11-A5D718D68D0B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64" xr16:uid="{EF54F247-2D44-4B2E-8B19-0951E06B1362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65" xr16:uid="{F2049C97-E788-47B0-9271-C125CA01BA9C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85" xr16:uid="{00000000-0016-0000-2800-000081010000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67" xr16:uid="{EAABFF5B-DF02-4C26-9AD2-010B6F7B59AE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4" connectionId="204" xr16:uid="{8297876E-9146-4974-B4AC-DDEB50B8DC5E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72" xr16:uid="{E6C896EF-1D76-4A98-8F3C-AFB2184795DC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6" connectionId="238" xr16:uid="{C7CC6310-93BF-4B54-BC5A-8160E74AF1F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4" connectionId="229" xr16:uid="{8015BAB6-668C-4935-8933-50716A6F064F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5" connectionId="209" xr16:uid="{C992F97E-FB1F-4406-9FFB-CC72D128475B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19" xr16:uid="{B23862AE-BEFE-42AF-935D-4D7A734E55E4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2" connectionId="223" xr16:uid="{741535B4-CBDF-4970-A4EE-6BA2F1DE7342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4" xr16:uid="{00000000-0016-0000-2900-000092010000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1" xr16:uid="{DFAB2936-37D3-4EFF-8928-A2335F613D7E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5" xr16:uid="{C3C95473-5ACC-49E7-8B8F-DED024B9415B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6" xr16:uid="{00000000-0016-0000-2900-00009301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10" xr16:uid="{00000000-0016-0000-2800-000080010000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4" xr16:uid="{90F9C632-9F89-4F83-993B-4748F646E92E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1" connectionId="232" xr16:uid="{9A18B0AE-3E35-4C52-8128-340FAB5DDDC4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8" xr16:uid="{E07F017B-ED57-463B-9F47-5FC0029D44CE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6" xr16:uid="{AEC1E1BD-D76F-4991-9997-98A7E0F858BD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4" xr16:uid="{00000000-0016-0000-2900-0000A1010000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4" xr16:uid="{6905055A-2A85-429A-B562-B32AF6FE344E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4" xr16:uid="{00000000-0016-0000-2900-000097010000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8" xr16:uid="{00000000-0016-0000-2900-0000A001000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4" xr16:uid="{BDD19FB4-472F-4335-9A71-7A5A34713C98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2" xr16:uid="{00000000-0016-0000-2900-00009001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6" Type="http://schemas.openxmlformats.org/officeDocument/2006/relationships/queryTable" Target="../queryTables/queryTable76.xml"/><Relationship Id="rId84" Type="http://schemas.openxmlformats.org/officeDocument/2006/relationships/queryTable" Target="../queryTables/queryTable84.xml"/><Relationship Id="rId7" Type="http://schemas.openxmlformats.org/officeDocument/2006/relationships/queryTable" Target="../queryTables/queryTable7.xml"/><Relationship Id="rId71" Type="http://schemas.openxmlformats.org/officeDocument/2006/relationships/queryTable" Target="../queryTables/queryTable71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74" Type="http://schemas.openxmlformats.org/officeDocument/2006/relationships/queryTable" Target="../queryTables/queryTable74.xml"/><Relationship Id="rId79" Type="http://schemas.openxmlformats.org/officeDocument/2006/relationships/queryTable" Target="../queryTables/queryTable79.xml"/><Relationship Id="rId5" Type="http://schemas.openxmlformats.org/officeDocument/2006/relationships/queryTable" Target="../queryTables/queryTable5.xml"/><Relationship Id="rId61" Type="http://schemas.openxmlformats.org/officeDocument/2006/relationships/queryTable" Target="../queryTables/queryTable61.xml"/><Relationship Id="rId82" Type="http://schemas.openxmlformats.org/officeDocument/2006/relationships/queryTable" Target="../queryTables/queryTable82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73" Type="http://schemas.openxmlformats.org/officeDocument/2006/relationships/queryTable" Target="../queryTables/queryTable73.xml"/><Relationship Id="rId78" Type="http://schemas.openxmlformats.org/officeDocument/2006/relationships/queryTable" Target="../queryTables/queryTable78.xml"/><Relationship Id="rId81" Type="http://schemas.openxmlformats.org/officeDocument/2006/relationships/queryTable" Target="../queryTables/queryTable81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69" Type="http://schemas.openxmlformats.org/officeDocument/2006/relationships/queryTable" Target="../queryTables/queryTable69.xml"/><Relationship Id="rId77" Type="http://schemas.openxmlformats.org/officeDocument/2006/relationships/queryTable" Target="../queryTables/queryTable77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72" Type="http://schemas.openxmlformats.org/officeDocument/2006/relationships/queryTable" Target="../queryTables/queryTable72.xml"/><Relationship Id="rId80" Type="http://schemas.openxmlformats.org/officeDocument/2006/relationships/queryTable" Target="../queryTables/queryTable80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Relationship Id="rId70" Type="http://schemas.openxmlformats.org/officeDocument/2006/relationships/queryTable" Target="../queryTables/queryTable70.xml"/><Relationship Id="rId75" Type="http://schemas.openxmlformats.org/officeDocument/2006/relationships/queryTable" Target="../queryTables/queryTable75.xml"/><Relationship Id="rId83" Type="http://schemas.openxmlformats.org/officeDocument/2006/relationships/queryTable" Target="../queryTables/queryTable83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97.xml"/><Relationship Id="rId18" Type="http://schemas.openxmlformats.org/officeDocument/2006/relationships/queryTable" Target="../queryTables/queryTable102.xml"/><Relationship Id="rId26" Type="http://schemas.openxmlformats.org/officeDocument/2006/relationships/queryTable" Target="../queryTables/queryTable110.xml"/><Relationship Id="rId39" Type="http://schemas.openxmlformats.org/officeDocument/2006/relationships/queryTable" Target="../queryTables/queryTable123.xml"/><Relationship Id="rId21" Type="http://schemas.openxmlformats.org/officeDocument/2006/relationships/queryTable" Target="../queryTables/queryTable105.xml"/><Relationship Id="rId34" Type="http://schemas.openxmlformats.org/officeDocument/2006/relationships/queryTable" Target="../queryTables/queryTable118.xml"/><Relationship Id="rId42" Type="http://schemas.openxmlformats.org/officeDocument/2006/relationships/queryTable" Target="../queryTables/queryTable126.xml"/><Relationship Id="rId47" Type="http://schemas.openxmlformats.org/officeDocument/2006/relationships/queryTable" Target="../queryTables/queryTable131.xml"/><Relationship Id="rId50" Type="http://schemas.openxmlformats.org/officeDocument/2006/relationships/queryTable" Target="../queryTables/queryTable134.xml"/><Relationship Id="rId55" Type="http://schemas.openxmlformats.org/officeDocument/2006/relationships/queryTable" Target="../queryTables/queryTable139.xml"/><Relationship Id="rId63" Type="http://schemas.openxmlformats.org/officeDocument/2006/relationships/queryTable" Target="../queryTables/queryTable147.xml"/><Relationship Id="rId68" Type="http://schemas.openxmlformats.org/officeDocument/2006/relationships/queryTable" Target="../queryTables/queryTable152.xml"/><Relationship Id="rId76" Type="http://schemas.openxmlformats.org/officeDocument/2006/relationships/queryTable" Target="../queryTables/queryTable160.xml"/><Relationship Id="rId7" Type="http://schemas.openxmlformats.org/officeDocument/2006/relationships/queryTable" Target="../queryTables/queryTable91.xml"/><Relationship Id="rId71" Type="http://schemas.openxmlformats.org/officeDocument/2006/relationships/queryTable" Target="../queryTables/queryTable155.xml"/><Relationship Id="rId2" Type="http://schemas.openxmlformats.org/officeDocument/2006/relationships/queryTable" Target="../queryTables/queryTable86.xml"/><Relationship Id="rId16" Type="http://schemas.openxmlformats.org/officeDocument/2006/relationships/queryTable" Target="../queryTables/queryTable100.xml"/><Relationship Id="rId29" Type="http://schemas.openxmlformats.org/officeDocument/2006/relationships/queryTable" Target="../queryTables/queryTable113.xml"/><Relationship Id="rId11" Type="http://schemas.openxmlformats.org/officeDocument/2006/relationships/queryTable" Target="../queryTables/queryTable95.xml"/><Relationship Id="rId24" Type="http://schemas.openxmlformats.org/officeDocument/2006/relationships/queryTable" Target="../queryTables/queryTable108.xml"/><Relationship Id="rId32" Type="http://schemas.openxmlformats.org/officeDocument/2006/relationships/queryTable" Target="../queryTables/queryTable116.xml"/><Relationship Id="rId37" Type="http://schemas.openxmlformats.org/officeDocument/2006/relationships/queryTable" Target="../queryTables/queryTable121.xml"/><Relationship Id="rId40" Type="http://schemas.openxmlformats.org/officeDocument/2006/relationships/queryTable" Target="../queryTables/queryTable124.xml"/><Relationship Id="rId45" Type="http://schemas.openxmlformats.org/officeDocument/2006/relationships/queryTable" Target="../queryTables/queryTable129.xml"/><Relationship Id="rId53" Type="http://schemas.openxmlformats.org/officeDocument/2006/relationships/queryTable" Target="../queryTables/queryTable137.xml"/><Relationship Id="rId58" Type="http://schemas.openxmlformats.org/officeDocument/2006/relationships/queryTable" Target="../queryTables/queryTable142.xml"/><Relationship Id="rId66" Type="http://schemas.openxmlformats.org/officeDocument/2006/relationships/queryTable" Target="../queryTables/queryTable150.xml"/><Relationship Id="rId74" Type="http://schemas.openxmlformats.org/officeDocument/2006/relationships/queryTable" Target="../queryTables/queryTable158.xml"/><Relationship Id="rId79" Type="http://schemas.openxmlformats.org/officeDocument/2006/relationships/queryTable" Target="../queryTables/queryTable163.xml"/><Relationship Id="rId5" Type="http://schemas.openxmlformats.org/officeDocument/2006/relationships/queryTable" Target="../queryTables/queryTable89.xml"/><Relationship Id="rId61" Type="http://schemas.openxmlformats.org/officeDocument/2006/relationships/queryTable" Target="../queryTables/queryTable145.xml"/><Relationship Id="rId10" Type="http://schemas.openxmlformats.org/officeDocument/2006/relationships/queryTable" Target="../queryTables/queryTable94.xml"/><Relationship Id="rId19" Type="http://schemas.openxmlformats.org/officeDocument/2006/relationships/queryTable" Target="../queryTables/queryTable103.xml"/><Relationship Id="rId31" Type="http://schemas.openxmlformats.org/officeDocument/2006/relationships/queryTable" Target="../queryTables/queryTable115.xml"/><Relationship Id="rId44" Type="http://schemas.openxmlformats.org/officeDocument/2006/relationships/queryTable" Target="../queryTables/queryTable128.xml"/><Relationship Id="rId52" Type="http://schemas.openxmlformats.org/officeDocument/2006/relationships/queryTable" Target="../queryTables/queryTable136.xml"/><Relationship Id="rId60" Type="http://schemas.openxmlformats.org/officeDocument/2006/relationships/queryTable" Target="../queryTables/queryTable144.xml"/><Relationship Id="rId65" Type="http://schemas.openxmlformats.org/officeDocument/2006/relationships/queryTable" Target="../queryTables/queryTable149.xml"/><Relationship Id="rId73" Type="http://schemas.openxmlformats.org/officeDocument/2006/relationships/queryTable" Target="../queryTables/queryTable157.xml"/><Relationship Id="rId78" Type="http://schemas.openxmlformats.org/officeDocument/2006/relationships/queryTable" Target="../queryTables/queryTable162.xml"/><Relationship Id="rId4" Type="http://schemas.openxmlformats.org/officeDocument/2006/relationships/queryTable" Target="../queryTables/queryTable88.xml"/><Relationship Id="rId9" Type="http://schemas.openxmlformats.org/officeDocument/2006/relationships/queryTable" Target="../queryTables/queryTable93.xml"/><Relationship Id="rId14" Type="http://schemas.openxmlformats.org/officeDocument/2006/relationships/queryTable" Target="../queryTables/queryTable98.xml"/><Relationship Id="rId22" Type="http://schemas.openxmlformats.org/officeDocument/2006/relationships/queryTable" Target="../queryTables/queryTable106.xml"/><Relationship Id="rId27" Type="http://schemas.openxmlformats.org/officeDocument/2006/relationships/queryTable" Target="../queryTables/queryTable111.xml"/><Relationship Id="rId30" Type="http://schemas.openxmlformats.org/officeDocument/2006/relationships/queryTable" Target="../queryTables/queryTable114.xml"/><Relationship Id="rId35" Type="http://schemas.openxmlformats.org/officeDocument/2006/relationships/queryTable" Target="../queryTables/queryTable119.xml"/><Relationship Id="rId43" Type="http://schemas.openxmlformats.org/officeDocument/2006/relationships/queryTable" Target="../queryTables/queryTable127.xml"/><Relationship Id="rId48" Type="http://schemas.openxmlformats.org/officeDocument/2006/relationships/queryTable" Target="../queryTables/queryTable132.xml"/><Relationship Id="rId56" Type="http://schemas.openxmlformats.org/officeDocument/2006/relationships/queryTable" Target="../queryTables/queryTable140.xml"/><Relationship Id="rId64" Type="http://schemas.openxmlformats.org/officeDocument/2006/relationships/queryTable" Target="../queryTables/queryTable148.xml"/><Relationship Id="rId69" Type="http://schemas.openxmlformats.org/officeDocument/2006/relationships/queryTable" Target="../queryTables/queryTable153.xml"/><Relationship Id="rId77" Type="http://schemas.openxmlformats.org/officeDocument/2006/relationships/queryTable" Target="../queryTables/queryTable161.xml"/><Relationship Id="rId8" Type="http://schemas.openxmlformats.org/officeDocument/2006/relationships/queryTable" Target="../queryTables/queryTable92.xml"/><Relationship Id="rId51" Type="http://schemas.openxmlformats.org/officeDocument/2006/relationships/queryTable" Target="../queryTables/queryTable135.xml"/><Relationship Id="rId72" Type="http://schemas.openxmlformats.org/officeDocument/2006/relationships/queryTable" Target="../queryTables/queryTable156.xml"/><Relationship Id="rId80" Type="http://schemas.openxmlformats.org/officeDocument/2006/relationships/queryTable" Target="../queryTables/queryTable164.xml"/><Relationship Id="rId3" Type="http://schemas.openxmlformats.org/officeDocument/2006/relationships/queryTable" Target="../queryTables/queryTable87.xml"/><Relationship Id="rId12" Type="http://schemas.openxmlformats.org/officeDocument/2006/relationships/queryTable" Target="../queryTables/queryTable96.xml"/><Relationship Id="rId17" Type="http://schemas.openxmlformats.org/officeDocument/2006/relationships/queryTable" Target="../queryTables/queryTable101.xml"/><Relationship Id="rId25" Type="http://schemas.openxmlformats.org/officeDocument/2006/relationships/queryTable" Target="../queryTables/queryTable109.xml"/><Relationship Id="rId33" Type="http://schemas.openxmlformats.org/officeDocument/2006/relationships/queryTable" Target="../queryTables/queryTable117.xml"/><Relationship Id="rId38" Type="http://schemas.openxmlformats.org/officeDocument/2006/relationships/queryTable" Target="../queryTables/queryTable122.xml"/><Relationship Id="rId46" Type="http://schemas.openxmlformats.org/officeDocument/2006/relationships/queryTable" Target="../queryTables/queryTable130.xml"/><Relationship Id="rId59" Type="http://schemas.openxmlformats.org/officeDocument/2006/relationships/queryTable" Target="../queryTables/queryTable143.xml"/><Relationship Id="rId67" Type="http://schemas.openxmlformats.org/officeDocument/2006/relationships/queryTable" Target="../queryTables/queryTable151.xml"/><Relationship Id="rId20" Type="http://schemas.openxmlformats.org/officeDocument/2006/relationships/queryTable" Target="../queryTables/queryTable104.xml"/><Relationship Id="rId41" Type="http://schemas.openxmlformats.org/officeDocument/2006/relationships/queryTable" Target="../queryTables/queryTable125.xml"/><Relationship Id="rId54" Type="http://schemas.openxmlformats.org/officeDocument/2006/relationships/queryTable" Target="../queryTables/queryTable138.xml"/><Relationship Id="rId62" Type="http://schemas.openxmlformats.org/officeDocument/2006/relationships/queryTable" Target="../queryTables/queryTable146.xml"/><Relationship Id="rId70" Type="http://schemas.openxmlformats.org/officeDocument/2006/relationships/queryTable" Target="../queryTables/queryTable154.xml"/><Relationship Id="rId75" Type="http://schemas.openxmlformats.org/officeDocument/2006/relationships/queryTable" Target="../queryTables/queryTable159.xml"/><Relationship Id="rId1" Type="http://schemas.openxmlformats.org/officeDocument/2006/relationships/queryTable" Target="../queryTables/queryTable85.xml"/><Relationship Id="rId6" Type="http://schemas.openxmlformats.org/officeDocument/2006/relationships/queryTable" Target="../queryTables/queryTable90.xml"/><Relationship Id="rId15" Type="http://schemas.openxmlformats.org/officeDocument/2006/relationships/queryTable" Target="../queryTables/queryTable99.xml"/><Relationship Id="rId23" Type="http://schemas.openxmlformats.org/officeDocument/2006/relationships/queryTable" Target="../queryTables/queryTable107.xml"/><Relationship Id="rId28" Type="http://schemas.openxmlformats.org/officeDocument/2006/relationships/queryTable" Target="../queryTables/queryTable112.xml"/><Relationship Id="rId36" Type="http://schemas.openxmlformats.org/officeDocument/2006/relationships/queryTable" Target="../queryTables/queryTable120.xml"/><Relationship Id="rId49" Type="http://schemas.openxmlformats.org/officeDocument/2006/relationships/queryTable" Target="../queryTables/queryTable133.xml"/><Relationship Id="rId57" Type="http://schemas.openxmlformats.org/officeDocument/2006/relationships/queryTable" Target="../queryTables/queryTable141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77.xml"/><Relationship Id="rId18" Type="http://schemas.openxmlformats.org/officeDocument/2006/relationships/queryTable" Target="../queryTables/queryTable182.xml"/><Relationship Id="rId26" Type="http://schemas.openxmlformats.org/officeDocument/2006/relationships/queryTable" Target="../queryTables/queryTable190.xml"/><Relationship Id="rId39" Type="http://schemas.openxmlformats.org/officeDocument/2006/relationships/queryTable" Target="../queryTables/queryTable203.xml"/><Relationship Id="rId21" Type="http://schemas.openxmlformats.org/officeDocument/2006/relationships/queryTable" Target="../queryTables/queryTable185.xml"/><Relationship Id="rId34" Type="http://schemas.openxmlformats.org/officeDocument/2006/relationships/queryTable" Target="../queryTables/queryTable198.xml"/><Relationship Id="rId42" Type="http://schemas.openxmlformats.org/officeDocument/2006/relationships/queryTable" Target="../queryTables/queryTable206.xml"/><Relationship Id="rId47" Type="http://schemas.openxmlformats.org/officeDocument/2006/relationships/queryTable" Target="../queryTables/queryTable211.xml"/><Relationship Id="rId50" Type="http://schemas.openxmlformats.org/officeDocument/2006/relationships/queryTable" Target="../queryTables/queryTable214.xml"/><Relationship Id="rId55" Type="http://schemas.openxmlformats.org/officeDocument/2006/relationships/queryTable" Target="../queryTables/queryTable219.xml"/><Relationship Id="rId63" Type="http://schemas.openxmlformats.org/officeDocument/2006/relationships/queryTable" Target="../queryTables/queryTable227.xml"/><Relationship Id="rId68" Type="http://schemas.openxmlformats.org/officeDocument/2006/relationships/queryTable" Target="../queryTables/queryTable232.xml"/><Relationship Id="rId76" Type="http://schemas.openxmlformats.org/officeDocument/2006/relationships/queryTable" Target="../queryTables/queryTable240.xml"/><Relationship Id="rId7" Type="http://schemas.openxmlformats.org/officeDocument/2006/relationships/queryTable" Target="../queryTables/queryTable171.xml"/><Relationship Id="rId71" Type="http://schemas.openxmlformats.org/officeDocument/2006/relationships/queryTable" Target="../queryTables/queryTable235.xml"/><Relationship Id="rId2" Type="http://schemas.openxmlformats.org/officeDocument/2006/relationships/queryTable" Target="../queryTables/queryTable166.xml"/><Relationship Id="rId16" Type="http://schemas.openxmlformats.org/officeDocument/2006/relationships/queryTable" Target="../queryTables/queryTable180.xml"/><Relationship Id="rId29" Type="http://schemas.openxmlformats.org/officeDocument/2006/relationships/queryTable" Target="../queryTables/queryTable193.xml"/><Relationship Id="rId11" Type="http://schemas.openxmlformats.org/officeDocument/2006/relationships/queryTable" Target="../queryTables/queryTable175.xml"/><Relationship Id="rId24" Type="http://schemas.openxmlformats.org/officeDocument/2006/relationships/queryTable" Target="../queryTables/queryTable188.xml"/><Relationship Id="rId32" Type="http://schemas.openxmlformats.org/officeDocument/2006/relationships/queryTable" Target="../queryTables/queryTable196.xml"/><Relationship Id="rId37" Type="http://schemas.openxmlformats.org/officeDocument/2006/relationships/queryTable" Target="../queryTables/queryTable201.xml"/><Relationship Id="rId40" Type="http://schemas.openxmlformats.org/officeDocument/2006/relationships/queryTable" Target="../queryTables/queryTable204.xml"/><Relationship Id="rId45" Type="http://schemas.openxmlformats.org/officeDocument/2006/relationships/queryTable" Target="../queryTables/queryTable209.xml"/><Relationship Id="rId53" Type="http://schemas.openxmlformats.org/officeDocument/2006/relationships/queryTable" Target="../queryTables/queryTable217.xml"/><Relationship Id="rId58" Type="http://schemas.openxmlformats.org/officeDocument/2006/relationships/queryTable" Target="../queryTables/queryTable222.xml"/><Relationship Id="rId66" Type="http://schemas.openxmlformats.org/officeDocument/2006/relationships/queryTable" Target="../queryTables/queryTable230.xml"/><Relationship Id="rId74" Type="http://schemas.openxmlformats.org/officeDocument/2006/relationships/queryTable" Target="../queryTables/queryTable238.xml"/><Relationship Id="rId79" Type="http://schemas.openxmlformats.org/officeDocument/2006/relationships/queryTable" Target="../queryTables/queryTable243.xml"/><Relationship Id="rId5" Type="http://schemas.openxmlformats.org/officeDocument/2006/relationships/queryTable" Target="../queryTables/queryTable169.xml"/><Relationship Id="rId61" Type="http://schemas.openxmlformats.org/officeDocument/2006/relationships/queryTable" Target="../queryTables/queryTable225.xml"/><Relationship Id="rId10" Type="http://schemas.openxmlformats.org/officeDocument/2006/relationships/queryTable" Target="../queryTables/queryTable174.xml"/><Relationship Id="rId19" Type="http://schemas.openxmlformats.org/officeDocument/2006/relationships/queryTable" Target="../queryTables/queryTable183.xml"/><Relationship Id="rId31" Type="http://schemas.openxmlformats.org/officeDocument/2006/relationships/queryTable" Target="../queryTables/queryTable195.xml"/><Relationship Id="rId44" Type="http://schemas.openxmlformats.org/officeDocument/2006/relationships/queryTable" Target="../queryTables/queryTable208.xml"/><Relationship Id="rId52" Type="http://schemas.openxmlformats.org/officeDocument/2006/relationships/queryTable" Target="../queryTables/queryTable216.xml"/><Relationship Id="rId60" Type="http://schemas.openxmlformats.org/officeDocument/2006/relationships/queryTable" Target="../queryTables/queryTable224.xml"/><Relationship Id="rId65" Type="http://schemas.openxmlformats.org/officeDocument/2006/relationships/queryTable" Target="../queryTables/queryTable229.xml"/><Relationship Id="rId73" Type="http://schemas.openxmlformats.org/officeDocument/2006/relationships/queryTable" Target="../queryTables/queryTable237.xml"/><Relationship Id="rId78" Type="http://schemas.openxmlformats.org/officeDocument/2006/relationships/queryTable" Target="../queryTables/queryTable242.xml"/><Relationship Id="rId4" Type="http://schemas.openxmlformats.org/officeDocument/2006/relationships/queryTable" Target="../queryTables/queryTable168.xml"/><Relationship Id="rId9" Type="http://schemas.openxmlformats.org/officeDocument/2006/relationships/queryTable" Target="../queryTables/queryTable173.xml"/><Relationship Id="rId14" Type="http://schemas.openxmlformats.org/officeDocument/2006/relationships/queryTable" Target="../queryTables/queryTable178.xml"/><Relationship Id="rId22" Type="http://schemas.openxmlformats.org/officeDocument/2006/relationships/queryTable" Target="../queryTables/queryTable186.xml"/><Relationship Id="rId27" Type="http://schemas.openxmlformats.org/officeDocument/2006/relationships/queryTable" Target="../queryTables/queryTable191.xml"/><Relationship Id="rId30" Type="http://schemas.openxmlformats.org/officeDocument/2006/relationships/queryTable" Target="../queryTables/queryTable194.xml"/><Relationship Id="rId35" Type="http://schemas.openxmlformats.org/officeDocument/2006/relationships/queryTable" Target="../queryTables/queryTable199.xml"/><Relationship Id="rId43" Type="http://schemas.openxmlformats.org/officeDocument/2006/relationships/queryTable" Target="../queryTables/queryTable207.xml"/><Relationship Id="rId48" Type="http://schemas.openxmlformats.org/officeDocument/2006/relationships/queryTable" Target="../queryTables/queryTable212.xml"/><Relationship Id="rId56" Type="http://schemas.openxmlformats.org/officeDocument/2006/relationships/queryTable" Target="../queryTables/queryTable220.xml"/><Relationship Id="rId64" Type="http://schemas.openxmlformats.org/officeDocument/2006/relationships/queryTable" Target="../queryTables/queryTable228.xml"/><Relationship Id="rId69" Type="http://schemas.openxmlformats.org/officeDocument/2006/relationships/queryTable" Target="../queryTables/queryTable233.xml"/><Relationship Id="rId77" Type="http://schemas.openxmlformats.org/officeDocument/2006/relationships/queryTable" Target="../queryTables/queryTable241.xml"/><Relationship Id="rId8" Type="http://schemas.openxmlformats.org/officeDocument/2006/relationships/queryTable" Target="../queryTables/queryTable172.xml"/><Relationship Id="rId51" Type="http://schemas.openxmlformats.org/officeDocument/2006/relationships/queryTable" Target="../queryTables/queryTable215.xml"/><Relationship Id="rId72" Type="http://schemas.openxmlformats.org/officeDocument/2006/relationships/queryTable" Target="../queryTables/queryTable236.xml"/><Relationship Id="rId3" Type="http://schemas.openxmlformats.org/officeDocument/2006/relationships/queryTable" Target="../queryTables/queryTable167.xml"/><Relationship Id="rId12" Type="http://schemas.openxmlformats.org/officeDocument/2006/relationships/queryTable" Target="../queryTables/queryTable176.xml"/><Relationship Id="rId17" Type="http://schemas.openxmlformats.org/officeDocument/2006/relationships/queryTable" Target="../queryTables/queryTable181.xml"/><Relationship Id="rId25" Type="http://schemas.openxmlformats.org/officeDocument/2006/relationships/queryTable" Target="../queryTables/queryTable189.xml"/><Relationship Id="rId33" Type="http://schemas.openxmlformats.org/officeDocument/2006/relationships/queryTable" Target="../queryTables/queryTable197.xml"/><Relationship Id="rId38" Type="http://schemas.openxmlformats.org/officeDocument/2006/relationships/queryTable" Target="../queryTables/queryTable202.xml"/><Relationship Id="rId46" Type="http://schemas.openxmlformats.org/officeDocument/2006/relationships/queryTable" Target="../queryTables/queryTable210.xml"/><Relationship Id="rId59" Type="http://schemas.openxmlformats.org/officeDocument/2006/relationships/queryTable" Target="../queryTables/queryTable223.xml"/><Relationship Id="rId67" Type="http://schemas.openxmlformats.org/officeDocument/2006/relationships/queryTable" Target="../queryTables/queryTable231.xml"/><Relationship Id="rId20" Type="http://schemas.openxmlformats.org/officeDocument/2006/relationships/queryTable" Target="../queryTables/queryTable184.xml"/><Relationship Id="rId41" Type="http://schemas.openxmlformats.org/officeDocument/2006/relationships/queryTable" Target="../queryTables/queryTable205.xml"/><Relationship Id="rId54" Type="http://schemas.openxmlformats.org/officeDocument/2006/relationships/queryTable" Target="../queryTables/queryTable218.xml"/><Relationship Id="rId62" Type="http://schemas.openxmlformats.org/officeDocument/2006/relationships/queryTable" Target="../queryTables/queryTable226.xml"/><Relationship Id="rId70" Type="http://schemas.openxmlformats.org/officeDocument/2006/relationships/queryTable" Target="../queryTables/queryTable234.xml"/><Relationship Id="rId75" Type="http://schemas.openxmlformats.org/officeDocument/2006/relationships/queryTable" Target="../queryTables/queryTable239.xml"/><Relationship Id="rId1" Type="http://schemas.openxmlformats.org/officeDocument/2006/relationships/queryTable" Target="../queryTables/queryTable165.xml"/><Relationship Id="rId6" Type="http://schemas.openxmlformats.org/officeDocument/2006/relationships/queryTable" Target="../queryTables/queryTable170.xml"/><Relationship Id="rId15" Type="http://schemas.openxmlformats.org/officeDocument/2006/relationships/queryTable" Target="../queryTables/queryTable179.xml"/><Relationship Id="rId23" Type="http://schemas.openxmlformats.org/officeDocument/2006/relationships/queryTable" Target="../queryTables/queryTable187.xml"/><Relationship Id="rId28" Type="http://schemas.openxmlformats.org/officeDocument/2006/relationships/queryTable" Target="../queryTables/queryTable192.xml"/><Relationship Id="rId36" Type="http://schemas.openxmlformats.org/officeDocument/2006/relationships/queryTable" Target="../queryTables/queryTable200.xml"/><Relationship Id="rId49" Type="http://schemas.openxmlformats.org/officeDocument/2006/relationships/queryTable" Target="../queryTables/queryTable213.xml"/><Relationship Id="rId57" Type="http://schemas.openxmlformats.org/officeDocument/2006/relationships/queryTable" Target="../queryTables/queryTable2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84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198"/>
      <c r="J3" s="198"/>
      <c r="K3" s="198"/>
      <c r="L3" s="198"/>
      <c r="M3" s="198"/>
      <c r="N3" s="198"/>
      <c r="P3" s="2" t="s">
        <v>1</v>
      </c>
      <c r="Q3">
        <v>1.68</v>
      </c>
    </row>
    <row r="4" spans="2:19" x14ac:dyDescent="0.25">
      <c r="I4" s="198"/>
      <c r="J4" s="198"/>
      <c r="K4" s="198"/>
      <c r="L4" s="198"/>
      <c r="M4" s="198"/>
      <c r="N4" s="198"/>
      <c r="P4" s="2" t="s">
        <v>2</v>
      </c>
      <c r="Q4">
        <v>1.68</v>
      </c>
    </row>
    <row r="5" spans="2:19" x14ac:dyDescent="0.25">
      <c r="I5" s="198"/>
      <c r="J5" s="198"/>
      <c r="K5" s="198"/>
      <c r="L5" s="198"/>
      <c r="M5" s="198"/>
      <c r="N5" s="198"/>
      <c r="P5" s="2" t="s">
        <v>3</v>
      </c>
      <c r="Q5">
        <v>1.68</v>
      </c>
    </row>
    <row r="6" spans="2:19" x14ac:dyDescent="0.25">
      <c r="I6" s="198"/>
      <c r="J6" s="198"/>
      <c r="K6" s="198"/>
      <c r="L6" s="198"/>
      <c r="M6" s="198"/>
      <c r="N6" s="198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Documents\API\api_output\Output\SSP3-7.0\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5</v>
      </c>
      <c r="E14" s="115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C:\Users\59866\ICF\CAFE - Documents\API\api_output\Output\SSP3-7.0\timeseries_output_Light Trucks_370_Alt 0_Alt 1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C:\Users\59866\ICF\CAFE - Documents\API\api_output\Output\SSP3-7.0\timeseries_output_Light Trucks_370_Alt 2_Alt 3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 t="str">
        <f>$C$56&amp;$D$11&amp;D21&amp;$C$58</f>
        <v>C:\Users\59866\ICF\CAFE - Documents\API\api_output\Output\SSP3-7.0\timeseries_output_Light Trucks_370_Alt 4_Alt 5</v>
      </c>
      <c r="D21" s="3" t="s">
        <v>18</v>
      </c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/>
    </row>
    <row r="103" spans="4:6" x14ac:dyDescent="0.25">
      <c r="D103" s="118" t="s">
        <v>19</v>
      </c>
      <c r="E103" s="118"/>
      <c r="F103" s="118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20</v>
      </c>
      <c r="E107" s="13" t="s">
        <v>21</v>
      </c>
    </row>
    <row r="108" spans="4:6" x14ac:dyDescent="0.25">
      <c r="D108" s="2" t="s">
        <v>22</v>
      </c>
      <c r="E108" s="13" t="s">
        <v>23</v>
      </c>
    </row>
    <row r="109" spans="4:6" x14ac:dyDescent="0.25">
      <c r="D109" s="2" t="s">
        <v>24</v>
      </c>
      <c r="E109" s="117" t="s">
        <v>25</v>
      </c>
    </row>
    <row r="110" spans="4:6" x14ac:dyDescent="0.25">
      <c r="D110" s="2" t="s">
        <v>10</v>
      </c>
      <c r="E110" t="s">
        <v>26</v>
      </c>
    </row>
    <row r="111" spans="4:6" x14ac:dyDescent="0.25">
      <c r="D111" s="2" t="s">
        <v>27</v>
      </c>
      <c r="E111" s="2" t="s">
        <v>28</v>
      </c>
    </row>
    <row r="112" spans="4:6" x14ac:dyDescent="0.25">
      <c r="D112" s="2" t="s">
        <v>29</v>
      </c>
      <c r="E112" t="s">
        <v>30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4257812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129</v>
      </c>
      <c r="B2" t="s">
        <v>130</v>
      </c>
      <c r="C2" t="s">
        <v>131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438.88433149999997</v>
      </c>
      <c r="AW2">
        <v>442.28183849999999</v>
      </c>
      <c r="AX2">
        <v>445.74171899999999</v>
      </c>
      <c r="AY2">
        <v>449.29505599999999</v>
      </c>
      <c r="AZ2">
        <v>452.86659800000001</v>
      </c>
      <c r="BA2">
        <v>456.4480605</v>
      </c>
      <c r="BB2">
        <v>460.08972799999998</v>
      </c>
      <c r="BC2">
        <v>463.74918700000001</v>
      </c>
      <c r="BD2">
        <v>467.48240399999997</v>
      </c>
      <c r="BE2">
        <v>471.24510550000002</v>
      </c>
      <c r="BF2">
        <v>475.05130650000001</v>
      </c>
      <c r="BG2">
        <v>478.902242</v>
      </c>
      <c r="BH2">
        <v>482.79774099999997</v>
      </c>
      <c r="BI2">
        <v>486.7365575</v>
      </c>
      <c r="BJ2">
        <v>490.70495499999998</v>
      </c>
      <c r="BK2">
        <v>494.70639749999998</v>
      </c>
      <c r="BL2">
        <v>498.72065900000001</v>
      </c>
      <c r="BM2">
        <v>502.74095549999998</v>
      </c>
      <c r="BN2">
        <v>506.7925765</v>
      </c>
      <c r="BO2">
        <v>510.88155999999998</v>
      </c>
      <c r="BP2">
        <v>515.03203150000002</v>
      </c>
      <c r="BQ2">
        <v>519.20518849999996</v>
      </c>
      <c r="BR2">
        <v>523.47213699999998</v>
      </c>
      <c r="BS2">
        <v>527.793139</v>
      </c>
      <c r="BT2">
        <v>532.11016749999999</v>
      </c>
      <c r="BU2">
        <v>536.40250749999996</v>
      </c>
      <c r="BV2">
        <v>540.73095550000005</v>
      </c>
      <c r="BW2">
        <v>545.07430350000004</v>
      </c>
      <c r="BX2">
        <v>549.44155650000005</v>
      </c>
      <c r="BY2">
        <v>553.84727550000002</v>
      </c>
      <c r="BZ2">
        <v>558.28801950000002</v>
      </c>
      <c r="CA2">
        <v>562.80187049999995</v>
      </c>
      <c r="CB2">
        <v>567.3433225</v>
      </c>
      <c r="CC2">
        <v>571.90707950000001</v>
      </c>
      <c r="CD2">
        <v>576.49831500000005</v>
      </c>
      <c r="CE2">
        <v>581.11819049999997</v>
      </c>
      <c r="CF2">
        <v>585.76854500000002</v>
      </c>
      <c r="CG2">
        <v>590.45085849999998</v>
      </c>
      <c r="CH2">
        <v>595.166785</v>
      </c>
      <c r="CI2">
        <v>599.91919849999999</v>
      </c>
      <c r="CJ2">
        <v>604.69918250000001</v>
      </c>
      <c r="CK2">
        <v>609.50561700000003</v>
      </c>
      <c r="CL2">
        <v>614.34587499999998</v>
      </c>
      <c r="CM2">
        <v>619.21758750000004</v>
      </c>
      <c r="CN2">
        <v>624.1183125</v>
      </c>
      <c r="CO2">
        <v>629.05063299999995</v>
      </c>
      <c r="CP2">
        <v>633.99000899999999</v>
      </c>
      <c r="CQ2">
        <v>638.92517799999996</v>
      </c>
      <c r="CR2">
        <v>643.8937985</v>
      </c>
      <c r="CS2">
        <v>648.92622800000004</v>
      </c>
      <c r="CT2">
        <v>654.05075999999997</v>
      </c>
      <c r="CU2">
        <v>659.21769600000005</v>
      </c>
      <c r="CV2">
        <v>664.42776200000003</v>
      </c>
      <c r="CW2">
        <v>669.64364399999999</v>
      </c>
      <c r="CX2">
        <v>674.88265049999995</v>
      </c>
      <c r="CY2">
        <v>680.17475850000005</v>
      </c>
      <c r="CZ2">
        <v>685.51678000000004</v>
      </c>
      <c r="DA2">
        <v>690.90860050000003</v>
      </c>
      <c r="DB2">
        <v>696.3497605</v>
      </c>
      <c r="DC2">
        <v>701.84019550000005</v>
      </c>
      <c r="DD2">
        <v>707.38071000000002</v>
      </c>
      <c r="DE2">
        <v>712.97208550000005</v>
      </c>
      <c r="DF2">
        <v>718.66030899999998</v>
      </c>
      <c r="DG2">
        <v>724.41289949999998</v>
      </c>
      <c r="DH2">
        <v>730.23520350000001</v>
      </c>
      <c r="DI2">
        <v>736.12461350000001</v>
      </c>
      <c r="DJ2">
        <v>742.07634350000001</v>
      </c>
      <c r="DK2">
        <v>748.12891850000005</v>
      </c>
      <c r="DL2">
        <v>754.25956050000002</v>
      </c>
      <c r="DM2">
        <v>760.44774749999999</v>
      </c>
      <c r="DN2">
        <v>766.6380355</v>
      </c>
      <c r="DO2">
        <v>772.90312849999998</v>
      </c>
      <c r="DP2">
        <v>779.24917700000003</v>
      </c>
    </row>
    <row r="3" spans="1:125" x14ac:dyDescent="0.25">
      <c r="A3" t="s">
        <v>129</v>
      </c>
      <c r="B3" t="s">
        <v>130</v>
      </c>
      <c r="C3" t="s">
        <v>131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16">
        <v>1.1338711029999999</v>
      </c>
      <c r="AT3">
        <v>1.157810593</v>
      </c>
      <c r="AU3">
        <v>1.185909858</v>
      </c>
      <c r="AV3">
        <v>1.2116567789999999</v>
      </c>
      <c r="AW3">
        <v>1.237470407</v>
      </c>
      <c r="AX3">
        <v>1.2659018280000001</v>
      </c>
      <c r="AY3">
        <v>1.2958323279999999</v>
      </c>
      <c r="AZ3">
        <v>1.3240338679999999</v>
      </c>
      <c r="BA3">
        <v>1.3533721030000001</v>
      </c>
      <c r="BB3">
        <v>1.3859816620000001</v>
      </c>
      <c r="BC3">
        <v>1.4211828479999999</v>
      </c>
      <c r="BD3">
        <v>1.4618593479999999</v>
      </c>
      <c r="BE3">
        <v>1.491191328</v>
      </c>
      <c r="BF3">
        <v>1.5135849750000001</v>
      </c>
      <c r="BG3">
        <v>1.542140456</v>
      </c>
      <c r="BH3">
        <v>1.5660770930000001</v>
      </c>
      <c r="BI3">
        <v>1.591152152</v>
      </c>
      <c r="BJ3">
        <v>1.617609936</v>
      </c>
      <c r="BK3">
        <v>1.6426244169999999</v>
      </c>
      <c r="BL3">
        <v>1.6697279169999999</v>
      </c>
      <c r="BM3">
        <v>1.7015009750000001</v>
      </c>
      <c r="BN3">
        <v>1.739155789</v>
      </c>
      <c r="BO3">
        <v>1.7725622889999999</v>
      </c>
      <c r="BP3">
        <v>1.803406799</v>
      </c>
      <c r="BQ3">
        <v>1.830396299</v>
      </c>
      <c r="BR3">
        <v>1.8542783380000001</v>
      </c>
      <c r="BS3">
        <v>1.881468162</v>
      </c>
      <c r="BT3">
        <v>1.9096277109999999</v>
      </c>
      <c r="BU3">
        <v>1.933211172</v>
      </c>
      <c r="BV3">
        <v>1.9614102010000001</v>
      </c>
      <c r="BW3">
        <v>1.9907454069999999</v>
      </c>
      <c r="BX3">
        <v>2.0211685250000002</v>
      </c>
      <c r="BY3">
        <v>2.0505230249999999</v>
      </c>
      <c r="BZ3">
        <v>2.0798010250000001</v>
      </c>
      <c r="CA3">
        <v>2.1074789749999998</v>
      </c>
      <c r="CB3">
        <v>2.1334449750000002</v>
      </c>
      <c r="CC3">
        <v>2.1567295249999998</v>
      </c>
      <c r="CD3">
        <v>2.1808459070000001</v>
      </c>
      <c r="CE3">
        <v>2.2055809069999999</v>
      </c>
      <c r="CF3">
        <v>2.2309461129999999</v>
      </c>
      <c r="CG3">
        <v>2.2572616129999998</v>
      </c>
      <c r="CH3">
        <v>2.2861379359999998</v>
      </c>
      <c r="CI3">
        <v>2.317442926</v>
      </c>
      <c r="CJ3">
        <v>2.3482363679999998</v>
      </c>
      <c r="CK3">
        <v>2.3766002300000002</v>
      </c>
      <c r="CL3">
        <v>2.4033298190000001</v>
      </c>
      <c r="CM3">
        <v>2.4294225250000001</v>
      </c>
      <c r="CN3">
        <v>2.4522415739999999</v>
      </c>
      <c r="CO3">
        <v>2.4778697790000002</v>
      </c>
      <c r="CP3">
        <v>2.5033759070000001</v>
      </c>
      <c r="CQ3" s="116">
        <v>2.5260845540000001</v>
      </c>
      <c r="CR3">
        <v>2.5536659460000002</v>
      </c>
      <c r="CS3">
        <v>2.5823934460000002</v>
      </c>
      <c r="CT3">
        <v>2.6104355250000002</v>
      </c>
      <c r="CU3">
        <v>2.6398745250000002</v>
      </c>
      <c r="CV3">
        <v>2.6695055249999999</v>
      </c>
      <c r="CW3">
        <v>2.6996939260000001</v>
      </c>
      <c r="CX3">
        <v>2.7281019259999999</v>
      </c>
      <c r="CY3">
        <v>2.7555269259999999</v>
      </c>
      <c r="CZ3">
        <v>2.782917426</v>
      </c>
      <c r="DA3">
        <v>2.8093769260000001</v>
      </c>
      <c r="DB3">
        <v>2.8358769260000001</v>
      </c>
      <c r="DC3">
        <v>2.8631154259999998</v>
      </c>
      <c r="DD3">
        <v>2.8907749069999999</v>
      </c>
      <c r="DE3">
        <v>2.9199399069999998</v>
      </c>
      <c r="DF3">
        <v>2.9506284260000002</v>
      </c>
      <c r="DG3">
        <v>2.9817449950000001</v>
      </c>
      <c r="DH3">
        <v>3.013217907</v>
      </c>
      <c r="DI3">
        <v>3.0430839070000002</v>
      </c>
      <c r="DJ3">
        <v>3.0712839070000002</v>
      </c>
      <c r="DK3">
        <v>3.0977312700000001</v>
      </c>
      <c r="DL3">
        <v>3.1235557699999998</v>
      </c>
      <c r="DM3">
        <v>3.1498283580000002</v>
      </c>
      <c r="DN3">
        <v>3.1766902699999999</v>
      </c>
      <c r="DO3">
        <v>3.2044833970000002</v>
      </c>
      <c r="DP3">
        <v>3.2348881230000002</v>
      </c>
    </row>
    <row r="4" spans="1:125" x14ac:dyDescent="0.25">
      <c r="A4" t="s">
        <v>129</v>
      </c>
      <c r="B4" t="s">
        <v>130</v>
      </c>
      <c r="C4" t="s">
        <v>131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439.70918640000002</v>
      </c>
      <c r="AW4">
        <v>443.16477359999999</v>
      </c>
      <c r="AX4" s="116">
        <v>446.7009971</v>
      </c>
      <c r="AY4">
        <v>450.31369189999998</v>
      </c>
      <c r="AZ4">
        <v>453.92969419999997</v>
      </c>
      <c r="BA4">
        <v>457.62987900000002</v>
      </c>
      <c r="BB4">
        <v>461.37353030000003</v>
      </c>
      <c r="BC4">
        <v>465.1431771</v>
      </c>
      <c r="BD4">
        <v>468.95358970000001</v>
      </c>
      <c r="BE4">
        <v>472.82628240000003</v>
      </c>
      <c r="BF4">
        <v>476.76367829999998</v>
      </c>
      <c r="BG4">
        <v>480.63671010000002</v>
      </c>
      <c r="BH4">
        <v>484.63858279999999</v>
      </c>
      <c r="BI4">
        <v>488.70298209999999</v>
      </c>
      <c r="BJ4">
        <v>492.73559310000002</v>
      </c>
      <c r="BK4">
        <v>496.78743120000001</v>
      </c>
      <c r="BL4">
        <v>500.95767849999999</v>
      </c>
      <c r="BM4">
        <v>505.1082887</v>
      </c>
      <c r="BN4">
        <v>509.3568065</v>
      </c>
      <c r="BO4">
        <v>513.64369610000006</v>
      </c>
      <c r="BP4">
        <v>517.97433409999996</v>
      </c>
      <c r="BQ4">
        <v>522.34611129999996</v>
      </c>
      <c r="BR4">
        <v>526.7503729</v>
      </c>
      <c r="BS4">
        <v>531.1506766</v>
      </c>
      <c r="BT4">
        <v>535.55398730000002</v>
      </c>
      <c r="BU4">
        <v>539.97783649999997</v>
      </c>
      <c r="BV4">
        <v>544.42960730000004</v>
      </c>
      <c r="BW4">
        <v>548.90002779999998</v>
      </c>
      <c r="BX4">
        <v>553.42592730000001</v>
      </c>
      <c r="BY4">
        <v>557.98218420000001</v>
      </c>
      <c r="BZ4">
        <v>562.60790350000002</v>
      </c>
      <c r="CA4">
        <v>567.306915</v>
      </c>
      <c r="CB4">
        <v>572.02671599999996</v>
      </c>
      <c r="CC4">
        <v>576.74730290000002</v>
      </c>
      <c r="CD4">
        <v>581.54647499999999</v>
      </c>
      <c r="CE4">
        <v>586.36801119999996</v>
      </c>
      <c r="CF4">
        <v>591.11825759999999</v>
      </c>
      <c r="CG4">
        <v>595.91059499999994</v>
      </c>
      <c r="CH4">
        <v>600.79585770000006</v>
      </c>
      <c r="CI4">
        <v>605.71992820000003</v>
      </c>
      <c r="CJ4">
        <v>610.67010860000005</v>
      </c>
      <c r="CK4">
        <v>615.63817570000003</v>
      </c>
      <c r="CL4">
        <v>620.67954280000004</v>
      </c>
      <c r="CM4">
        <v>625.75793580000004</v>
      </c>
      <c r="CN4">
        <v>630.87088219999998</v>
      </c>
      <c r="CO4">
        <v>636.00560670000004</v>
      </c>
      <c r="CP4">
        <v>641.18106780000005</v>
      </c>
      <c r="CQ4">
        <v>646.41983189999996</v>
      </c>
      <c r="CR4">
        <v>651.63529310000001</v>
      </c>
      <c r="CS4">
        <v>656.87110089999999</v>
      </c>
      <c r="CT4">
        <v>662.14492640000003</v>
      </c>
      <c r="CU4">
        <v>667.49275220000004</v>
      </c>
      <c r="CV4">
        <v>672.90501919999997</v>
      </c>
      <c r="CW4">
        <v>678.33596439999997</v>
      </c>
      <c r="CX4">
        <v>683.82195420000005</v>
      </c>
      <c r="CY4">
        <v>689.36063950000005</v>
      </c>
      <c r="CZ4">
        <v>694.94835460000002</v>
      </c>
      <c r="DA4">
        <v>700.58615329999998</v>
      </c>
      <c r="DB4">
        <v>706.26097140000002</v>
      </c>
      <c r="DC4">
        <v>711.93241009999997</v>
      </c>
      <c r="DD4">
        <v>717.75062590000005</v>
      </c>
      <c r="DE4">
        <v>723.59475569999995</v>
      </c>
      <c r="DF4">
        <v>729.48418790000005</v>
      </c>
      <c r="DG4">
        <v>735.44648710000001</v>
      </c>
      <c r="DH4">
        <v>741.4692364</v>
      </c>
      <c r="DI4">
        <v>747.50846330000002</v>
      </c>
      <c r="DJ4">
        <v>753.62277610000001</v>
      </c>
      <c r="DK4">
        <v>759.86035479999998</v>
      </c>
      <c r="DL4">
        <v>766.17354899999998</v>
      </c>
      <c r="DM4">
        <v>772.52529370000002</v>
      </c>
      <c r="DN4">
        <v>778.90625199999999</v>
      </c>
      <c r="DO4">
        <v>785.35304059999999</v>
      </c>
      <c r="DP4">
        <v>791.89629149999996</v>
      </c>
    </row>
    <row r="5" spans="1:125" x14ac:dyDescent="0.25">
      <c r="A5" t="s">
        <v>129</v>
      </c>
      <c r="B5" t="s">
        <v>130</v>
      </c>
      <c r="C5" t="s">
        <v>131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1.278330148</v>
      </c>
      <c r="AU5">
        <v>1.31077566</v>
      </c>
      <c r="AV5">
        <v>1.343301726</v>
      </c>
      <c r="AW5">
        <v>1.3717188810000001</v>
      </c>
      <c r="AX5">
        <v>1.40090264</v>
      </c>
      <c r="AY5">
        <v>1.4322719850000001</v>
      </c>
      <c r="AZ5" s="116">
        <v>1.4603356320000001</v>
      </c>
      <c r="BA5" s="116">
        <v>1.490889028</v>
      </c>
      <c r="BB5" s="116">
        <v>1.5258135150000001</v>
      </c>
      <c r="BC5" s="116">
        <v>1.5631685749999999</v>
      </c>
      <c r="BD5" s="116">
        <v>1.601228605</v>
      </c>
      <c r="BE5" s="116">
        <v>1.63589224</v>
      </c>
      <c r="BF5" s="116">
        <v>1.6704659129999999</v>
      </c>
      <c r="BG5" s="116">
        <v>1.700865721</v>
      </c>
      <c r="BH5" s="116">
        <v>1.736543554</v>
      </c>
      <c r="BI5" s="116">
        <v>1.7687608560000001</v>
      </c>
      <c r="BJ5" s="116">
        <v>1.7994693850000001</v>
      </c>
      <c r="BK5" s="116">
        <v>1.8309135400000001</v>
      </c>
      <c r="BL5" s="116">
        <v>1.8674088280000001</v>
      </c>
      <c r="BM5" s="116">
        <v>1.9058382169999999</v>
      </c>
      <c r="BN5" s="116">
        <v>1.9432183169999999</v>
      </c>
      <c r="BO5" s="116">
        <v>1.984097926</v>
      </c>
      <c r="BP5" s="116">
        <v>2.0205742889999998</v>
      </c>
      <c r="BQ5" s="116">
        <v>2.0548517890000002</v>
      </c>
      <c r="BR5" s="116">
        <v>2.0843946889999998</v>
      </c>
      <c r="BS5" s="116">
        <v>2.113038489</v>
      </c>
      <c r="BT5" s="116">
        <v>2.1398857740000001</v>
      </c>
      <c r="BU5" s="116">
        <v>2.1660205260000001</v>
      </c>
      <c r="BV5" s="116">
        <v>2.1953326259999999</v>
      </c>
      <c r="BW5" s="116">
        <v>2.2299336620000001</v>
      </c>
      <c r="BX5" s="116">
        <v>2.2634676599999999</v>
      </c>
      <c r="BY5" s="116">
        <v>2.295645677</v>
      </c>
      <c r="BZ5" s="116">
        <v>2.3280477259999999</v>
      </c>
      <c r="CA5" s="116">
        <v>2.36038726</v>
      </c>
      <c r="CB5" s="116">
        <v>2.3896777600000001</v>
      </c>
      <c r="CC5" s="116">
        <v>2.4151124990000001</v>
      </c>
      <c r="CD5" s="116">
        <v>2.443636626</v>
      </c>
      <c r="CE5" s="116">
        <v>2.4710672260000002</v>
      </c>
      <c r="CF5" s="116">
        <v>2.49952665</v>
      </c>
      <c r="CG5" s="116">
        <v>2.5296899169999998</v>
      </c>
      <c r="CH5" s="116">
        <v>2.5649942050000001</v>
      </c>
      <c r="CI5" s="116">
        <v>2.5970973499999999</v>
      </c>
      <c r="CJ5" s="116">
        <v>2.631354317</v>
      </c>
      <c r="CK5" s="116">
        <v>2.664087775</v>
      </c>
      <c r="CL5" s="116">
        <v>2.6943940259999999</v>
      </c>
      <c r="CM5" s="116">
        <v>2.722278626</v>
      </c>
      <c r="CN5" s="116">
        <v>2.7501502499999999</v>
      </c>
      <c r="CO5" s="116">
        <v>2.778940075</v>
      </c>
      <c r="CP5" s="116">
        <v>2.8074083750000001</v>
      </c>
      <c r="CQ5" s="116">
        <v>2.836354375</v>
      </c>
      <c r="CR5" s="116">
        <v>2.8656288089999999</v>
      </c>
      <c r="CS5" s="116">
        <v>2.8961154439999999</v>
      </c>
      <c r="CT5" s="116">
        <v>2.9278230440000002</v>
      </c>
      <c r="CU5" s="116">
        <v>2.9614037440000001</v>
      </c>
      <c r="CV5" s="116">
        <v>2.9949611260000002</v>
      </c>
      <c r="CW5" s="116">
        <v>3.027974044</v>
      </c>
      <c r="CX5" s="116">
        <v>3.059398844</v>
      </c>
      <c r="CY5" s="116">
        <v>3.0886277440000001</v>
      </c>
      <c r="CZ5" s="116">
        <v>3.1181388499999998</v>
      </c>
      <c r="DA5" s="116">
        <v>3.1462916500000002</v>
      </c>
      <c r="DB5" s="116">
        <v>3.17420685</v>
      </c>
      <c r="DC5" s="116">
        <v>3.203367917</v>
      </c>
      <c r="DD5" s="116">
        <v>3.2312020229999998</v>
      </c>
      <c r="DE5" s="116">
        <v>3.2602353229999999</v>
      </c>
      <c r="DF5" s="116">
        <v>3.2961833870000001</v>
      </c>
      <c r="DG5" s="116">
        <v>3.3320382639999999</v>
      </c>
      <c r="DH5" s="116">
        <v>3.3702263769999998</v>
      </c>
      <c r="DI5" s="116">
        <v>3.4033825769999999</v>
      </c>
      <c r="DJ5" s="116">
        <v>3.4334357600000001</v>
      </c>
      <c r="DK5" s="116">
        <v>3.4643697599999999</v>
      </c>
      <c r="DL5" s="116">
        <v>3.4943101599999999</v>
      </c>
      <c r="DM5" s="116">
        <v>3.5230693500000001</v>
      </c>
      <c r="DN5" s="116">
        <v>3.54912494</v>
      </c>
      <c r="DO5" s="116">
        <v>3.5774482399999998</v>
      </c>
      <c r="DP5" s="116">
        <v>3.6101496069999999</v>
      </c>
      <c r="DQ5" s="116"/>
      <c r="DR5" s="116"/>
      <c r="DS5" s="116"/>
      <c r="DT5" s="116"/>
      <c r="DU5" s="116"/>
    </row>
    <row r="6" spans="1:125" x14ac:dyDescent="0.25">
      <c r="A6" t="s">
        <v>129</v>
      </c>
      <c r="B6" t="s">
        <v>130</v>
      </c>
      <c r="C6" t="s">
        <v>131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438.08300500000001</v>
      </c>
      <c r="AV6">
        <v>441.70218999999997</v>
      </c>
      <c r="AW6">
        <v>445.40823999999998</v>
      </c>
      <c r="AX6">
        <v>449.16010499999999</v>
      </c>
      <c r="AY6">
        <v>453.01137</v>
      </c>
      <c r="AZ6">
        <v>456.868495</v>
      </c>
      <c r="BA6">
        <v>460.88053500000001</v>
      </c>
      <c r="BB6">
        <v>464.893595</v>
      </c>
      <c r="BC6">
        <v>468.95273500000002</v>
      </c>
      <c r="BD6">
        <v>473.07832000000002</v>
      </c>
      <c r="BE6">
        <v>477.22906999999998</v>
      </c>
      <c r="BF6">
        <v>481.50742000000002</v>
      </c>
      <c r="BG6">
        <v>485.810675</v>
      </c>
      <c r="BH6">
        <v>490.19072499999999</v>
      </c>
      <c r="BI6">
        <v>494.71839</v>
      </c>
      <c r="BJ6">
        <v>499.21130499999998</v>
      </c>
      <c r="BK6">
        <v>503.79329999999999</v>
      </c>
      <c r="BL6">
        <v>508.32901500000003</v>
      </c>
      <c r="BM6">
        <v>512.93183499999998</v>
      </c>
      <c r="BN6">
        <v>517.60469999999998</v>
      </c>
      <c r="BO6">
        <v>522.27122999999995</v>
      </c>
      <c r="BP6">
        <v>527.03561000000002</v>
      </c>
      <c r="BQ6">
        <v>531.84950500000002</v>
      </c>
      <c r="BR6">
        <v>536.74428999999998</v>
      </c>
      <c r="BS6">
        <v>541.78274499999998</v>
      </c>
      <c r="BT6">
        <v>546.78513999999996</v>
      </c>
      <c r="BU6">
        <v>551.77369499999998</v>
      </c>
      <c r="BV6">
        <v>556.88846999999998</v>
      </c>
      <c r="BW6">
        <v>561.99139500000001</v>
      </c>
      <c r="BX6">
        <v>567.07389499999999</v>
      </c>
      <c r="BY6">
        <v>572.16963499999997</v>
      </c>
      <c r="BZ6">
        <v>577.38045999999997</v>
      </c>
      <c r="CA6">
        <v>582.52974500000005</v>
      </c>
      <c r="CB6">
        <v>587.75643000000002</v>
      </c>
      <c r="CC6">
        <v>593.09259499999996</v>
      </c>
      <c r="CD6">
        <v>598.47470999999996</v>
      </c>
      <c r="CE6">
        <v>603.92005500000005</v>
      </c>
      <c r="CF6">
        <v>609.39130999999998</v>
      </c>
      <c r="CG6">
        <v>614.89126999999996</v>
      </c>
      <c r="CH6">
        <v>620.52588500000002</v>
      </c>
      <c r="CI6">
        <v>626.12774000000002</v>
      </c>
      <c r="CJ6">
        <v>631.79548</v>
      </c>
      <c r="CK6">
        <v>637.38174500000002</v>
      </c>
      <c r="CL6">
        <v>643.08511999999996</v>
      </c>
      <c r="CM6">
        <v>648.74057000000005</v>
      </c>
      <c r="CN6">
        <v>654.59972500000003</v>
      </c>
      <c r="CO6">
        <v>660.45609999999999</v>
      </c>
      <c r="CP6">
        <v>666.34067000000005</v>
      </c>
      <c r="CQ6">
        <v>672.24267999999995</v>
      </c>
      <c r="CR6">
        <v>678.30978000000005</v>
      </c>
      <c r="CS6">
        <v>684.28426999999999</v>
      </c>
      <c r="CT6">
        <v>690.25552000000005</v>
      </c>
      <c r="CU6">
        <v>696.34470999999996</v>
      </c>
      <c r="CV6">
        <v>702.47878000000003</v>
      </c>
      <c r="CW6">
        <v>708.68077000000005</v>
      </c>
      <c r="CX6">
        <v>714.81517499999995</v>
      </c>
      <c r="CY6">
        <v>721.09303499999999</v>
      </c>
      <c r="CZ6">
        <v>727.50389500000006</v>
      </c>
      <c r="DA6">
        <v>733.802055</v>
      </c>
      <c r="DB6">
        <v>740.43540499999995</v>
      </c>
      <c r="DC6">
        <v>747.26902500000006</v>
      </c>
      <c r="DD6">
        <v>753.94583</v>
      </c>
      <c r="DE6">
        <v>760.68338000000006</v>
      </c>
      <c r="DF6">
        <v>767.48321499999997</v>
      </c>
      <c r="DG6">
        <v>774.27077499999996</v>
      </c>
      <c r="DH6">
        <v>781.10440000000006</v>
      </c>
      <c r="DI6">
        <v>788.01518499999997</v>
      </c>
      <c r="DJ6">
        <v>794.84942999999998</v>
      </c>
      <c r="DK6">
        <v>801.79325500000004</v>
      </c>
      <c r="DL6">
        <v>808.79540999999995</v>
      </c>
      <c r="DM6">
        <v>816.02400999999998</v>
      </c>
      <c r="DN6">
        <v>823.43510500000002</v>
      </c>
      <c r="DO6">
        <v>830.84217000000001</v>
      </c>
      <c r="DP6">
        <v>838.31201499999997</v>
      </c>
    </row>
    <row r="7" spans="1:125" x14ac:dyDescent="0.25">
      <c r="A7" t="s">
        <v>129</v>
      </c>
      <c r="B7" t="s">
        <v>130</v>
      </c>
      <c r="C7" t="s">
        <v>131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 s="116">
        <v>1.481101123</v>
      </c>
      <c r="AV7" s="116">
        <v>1.5189045539999999</v>
      </c>
      <c r="AW7" s="116">
        <v>1.555842103</v>
      </c>
      <c r="AX7" s="116">
        <v>1.5939998479999999</v>
      </c>
      <c r="AY7" s="116">
        <v>1.630054946</v>
      </c>
      <c r="AZ7" s="116">
        <v>1.667271025</v>
      </c>
      <c r="BA7" s="116">
        <v>1.712173181</v>
      </c>
      <c r="BB7" s="116">
        <v>1.7581334749999999</v>
      </c>
      <c r="BC7" s="116">
        <v>1.8032599460000001</v>
      </c>
      <c r="BD7" s="116">
        <v>1.8466796519999999</v>
      </c>
      <c r="BE7" s="116">
        <v>1.8887224949999999</v>
      </c>
      <c r="BF7" s="116">
        <v>1.932029652</v>
      </c>
      <c r="BG7" s="116">
        <v>1.971431809</v>
      </c>
      <c r="BH7" s="116">
        <v>2.007971221</v>
      </c>
      <c r="BI7" s="116">
        <v>2.0457450439999998</v>
      </c>
      <c r="BJ7" s="116">
        <v>2.0835124949999999</v>
      </c>
      <c r="BK7" s="116">
        <v>2.1243774950000001</v>
      </c>
      <c r="BL7" s="116">
        <v>2.1655699460000002</v>
      </c>
      <c r="BM7" s="116">
        <v>2.2077180830000001</v>
      </c>
      <c r="BN7" s="116">
        <v>2.248928083</v>
      </c>
      <c r="BO7" s="116">
        <v>2.2905030829999999</v>
      </c>
      <c r="BP7" s="116">
        <v>2.334466221</v>
      </c>
      <c r="BQ7" s="116">
        <v>2.3758823969999998</v>
      </c>
      <c r="BR7" s="116">
        <v>2.4136644559999998</v>
      </c>
      <c r="BS7" s="116">
        <v>2.4487494559999998</v>
      </c>
      <c r="BT7" s="116">
        <v>2.4828573970000001</v>
      </c>
      <c r="BU7" s="116">
        <v>2.516142887</v>
      </c>
      <c r="BV7" s="116">
        <v>2.5530341619999999</v>
      </c>
      <c r="BW7" s="116">
        <v>2.5930085740000002</v>
      </c>
      <c r="BX7" s="116">
        <v>2.6349574950000001</v>
      </c>
      <c r="BY7" s="116">
        <v>2.6756922990000001</v>
      </c>
      <c r="BZ7" s="116">
        <v>2.7149073970000002</v>
      </c>
      <c r="CA7" s="116">
        <v>2.7533561230000001</v>
      </c>
      <c r="CB7" s="116">
        <v>2.788310632</v>
      </c>
      <c r="CC7" s="116">
        <v>2.8209521030000002</v>
      </c>
      <c r="CD7" s="116">
        <v>2.855398181</v>
      </c>
      <c r="CE7" s="116">
        <v>2.891756123</v>
      </c>
      <c r="CF7" s="116">
        <v>2.9293081810000001</v>
      </c>
      <c r="CG7" s="116">
        <v>2.965027005</v>
      </c>
      <c r="CH7" s="116">
        <v>3.0012684749999998</v>
      </c>
      <c r="CI7" s="116">
        <v>3.043023475</v>
      </c>
      <c r="CJ7" s="116">
        <v>3.0827853379999999</v>
      </c>
      <c r="CK7" s="116">
        <v>3.1200403379999999</v>
      </c>
      <c r="CL7" s="116">
        <v>3.1570892599999998</v>
      </c>
      <c r="CM7" s="116">
        <v>3.1951105339999999</v>
      </c>
      <c r="CN7" s="116">
        <v>3.2361866130000001</v>
      </c>
      <c r="CO7" s="116">
        <v>3.2682673969999998</v>
      </c>
      <c r="CP7" s="116">
        <v>3.3043338680000001</v>
      </c>
      <c r="CQ7">
        <v>3.340821123</v>
      </c>
      <c r="CR7">
        <v>3.379661123</v>
      </c>
      <c r="CS7">
        <v>3.4189556319999999</v>
      </c>
      <c r="CT7">
        <v>3.460020632</v>
      </c>
      <c r="CU7">
        <v>3.502425632</v>
      </c>
      <c r="CV7">
        <v>3.5451556320000002</v>
      </c>
      <c r="CW7">
        <v>3.585753966</v>
      </c>
      <c r="CX7">
        <v>3.6247639660000002</v>
      </c>
      <c r="CY7" s="116">
        <v>3.6621339659999999</v>
      </c>
      <c r="CZ7" s="116">
        <v>3.6990039659999998</v>
      </c>
      <c r="DA7" s="116">
        <v>3.7345289660000001</v>
      </c>
      <c r="DB7" s="116">
        <v>3.7697489659999999</v>
      </c>
      <c r="DC7" s="116">
        <v>3.8074130830000001</v>
      </c>
      <c r="DD7" s="116">
        <v>3.8477680830000001</v>
      </c>
      <c r="DE7" s="116">
        <v>3.8886883769999998</v>
      </c>
      <c r="DF7" s="116">
        <v>3.9347525929999998</v>
      </c>
      <c r="DG7" s="116">
        <v>3.982377397</v>
      </c>
      <c r="DH7" s="116">
        <v>4.0299399459999998</v>
      </c>
      <c r="DI7" s="116">
        <v>4.0706214169999999</v>
      </c>
      <c r="DJ7" s="116">
        <v>4.1075364170000004</v>
      </c>
      <c r="DK7" s="116">
        <v>4.1431107300000001</v>
      </c>
      <c r="DL7" s="116">
        <v>4.1812257300000004</v>
      </c>
      <c r="DM7" s="116">
        <v>4.2189980829999998</v>
      </c>
      <c r="DN7" s="116">
        <v>4.2571680829999998</v>
      </c>
      <c r="DO7" s="116">
        <v>4.2964848480000004</v>
      </c>
      <c r="DP7" s="116">
        <v>4.3395398480000003</v>
      </c>
    </row>
    <row r="8" spans="1:125" x14ac:dyDescent="0.25">
      <c r="A8" t="s">
        <v>129</v>
      </c>
      <c r="B8" t="s">
        <v>130</v>
      </c>
      <c r="C8" t="s">
        <v>131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444.44794510000003</v>
      </c>
      <c r="AW8">
        <v>448.39421399999998</v>
      </c>
      <c r="AX8">
        <v>452.43464749999998</v>
      </c>
      <c r="AY8">
        <v>456.52842179999999</v>
      </c>
      <c r="AZ8">
        <v>460.70951059999999</v>
      </c>
      <c r="BA8">
        <v>464.98833400000001</v>
      </c>
      <c r="BB8">
        <v>469.25637490000003</v>
      </c>
      <c r="BC8">
        <v>473.61389980000001</v>
      </c>
      <c r="BD8">
        <v>478.02104420000001</v>
      </c>
      <c r="BE8">
        <v>482.55302949999998</v>
      </c>
      <c r="BF8">
        <v>487.261619</v>
      </c>
      <c r="BG8">
        <v>491.86074389999999</v>
      </c>
      <c r="BH8">
        <v>496.64898979999998</v>
      </c>
      <c r="BI8">
        <v>501.64460170000001</v>
      </c>
      <c r="BJ8">
        <v>506.5990352</v>
      </c>
      <c r="BK8">
        <v>511.47110359999999</v>
      </c>
      <c r="BL8">
        <v>516.34101039999996</v>
      </c>
      <c r="BM8">
        <v>521.44498290000001</v>
      </c>
      <c r="BN8">
        <v>526.60037599999998</v>
      </c>
      <c r="BO8">
        <v>531.83804620000001</v>
      </c>
      <c r="BP8">
        <v>537.14275769999995</v>
      </c>
      <c r="BQ8">
        <v>542.55334989999994</v>
      </c>
      <c r="BR8">
        <v>547.97592250000002</v>
      </c>
      <c r="BS8">
        <v>553.53346729999998</v>
      </c>
      <c r="BT8">
        <v>559.03419499999995</v>
      </c>
      <c r="BU8">
        <v>564.60054300000002</v>
      </c>
      <c r="BV8">
        <v>570.20423289999997</v>
      </c>
      <c r="BW8">
        <v>575.84112100000004</v>
      </c>
      <c r="BX8">
        <v>581.56066769999995</v>
      </c>
      <c r="BY8">
        <v>587.35808610000004</v>
      </c>
      <c r="BZ8">
        <v>593.11759989999996</v>
      </c>
      <c r="CA8">
        <v>598.90562969999996</v>
      </c>
      <c r="CB8">
        <v>604.76836890000004</v>
      </c>
      <c r="CC8">
        <v>610.67920260000005</v>
      </c>
      <c r="CD8">
        <v>616.65230789999998</v>
      </c>
      <c r="CE8">
        <v>622.66538019999996</v>
      </c>
      <c r="CF8">
        <v>628.71862920000001</v>
      </c>
      <c r="CG8">
        <v>634.84276950000003</v>
      </c>
      <c r="CH8">
        <v>641.05496019999998</v>
      </c>
      <c r="CI8">
        <v>647.36413189999996</v>
      </c>
      <c r="CJ8">
        <v>653.73631660000001</v>
      </c>
      <c r="CK8">
        <v>660.24979159999998</v>
      </c>
      <c r="CL8">
        <v>666.6535748</v>
      </c>
      <c r="CM8">
        <v>673.17693589999999</v>
      </c>
      <c r="CN8">
        <v>679.7150461</v>
      </c>
      <c r="CO8">
        <v>686.08024330000001</v>
      </c>
      <c r="CP8">
        <v>692.69586990000005</v>
      </c>
      <c r="CQ8">
        <v>699.41528210000001</v>
      </c>
      <c r="CR8">
        <v>706.26340540000001</v>
      </c>
      <c r="CS8">
        <v>712.85559980000005</v>
      </c>
      <c r="CT8">
        <v>719.40665369999999</v>
      </c>
      <c r="CU8">
        <v>726.27147769999999</v>
      </c>
      <c r="CV8">
        <v>733.18646420000005</v>
      </c>
      <c r="CW8">
        <v>740.19235679999997</v>
      </c>
      <c r="CX8">
        <v>747.32351979999999</v>
      </c>
      <c r="CY8">
        <v>754.52018520000001</v>
      </c>
      <c r="CZ8">
        <v>761.82312460000003</v>
      </c>
      <c r="DA8">
        <v>769.11342160000004</v>
      </c>
      <c r="DB8">
        <v>776.54903660000002</v>
      </c>
      <c r="DC8">
        <v>784.00831689999995</v>
      </c>
      <c r="DD8">
        <v>791.44847870000001</v>
      </c>
      <c r="DE8">
        <v>799.11400130000004</v>
      </c>
      <c r="DF8">
        <v>806.57636779999996</v>
      </c>
      <c r="DG8">
        <v>814.18709699999999</v>
      </c>
      <c r="DH8">
        <v>822.19634499999995</v>
      </c>
      <c r="DI8">
        <v>829.99352109999995</v>
      </c>
      <c r="DJ8">
        <v>837.98086479999995</v>
      </c>
      <c r="DK8">
        <v>845.92804569999998</v>
      </c>
      <c r="DL8">
        <v>853.82770689999995</v>
      </c>
      <c r="DM8">
        <v>862.05415200000004</v>
      </c>
      <c r="DN8">
        <v>870.24345410000001</v>
      </c>
      <c r="DO8">
        <v>878.09547369999996</v>
      </c>
      <c r="DP8">
        <v>886.21279779999998</v>
      </c>
    </row>
    <row r="9" spans="1:125" x14ac:dyDescent="0.25">
      <c r="A9" t="s">
        <v>129</v>
      </c>
      <c r="B9" t="s">
        <v>130</v>
      </c>
      <c r="C9" t="s">
        <v>131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1.5743968230000001</v>
      </c>
      <c r="AT9">
        <v>1.618879789</v>
      </c>
      <c r="AU9">
        <v>1.657241374</v>
      </c>
      <c r="AV9">
        <v>1.7002681070000001</v>
      </c>
      <c r="AW9">
        <v>1.7447436110000001</v>
      </c>
      <c r="AX9">
        <v>1.788818287</v>
      </c>
      <c r="AY9">
        <v>1.840460862</v>
      </c>
      <c r="AZ9">
        <v>1.887503862</v>
      </c>
      <c r="BA9">
        <v>1.93744355</v>
      </c>
      <c r="BB9">
        <v>1.9883250210000001</v>
      </c>
      <c r="BC9">
        <v>2.0395417500000002</v>
      </c>
      <c r="BD9">
        <v>2.0982071050000002</v>
      </c>
      <c r="BE9">
        <v>2.1495540480000002</v>
      </c>
      <c r="BF9">
        <v>2.206929513</v>
      </c>
      <c r="BG9">
        <v>2.2587415829999999</v>
      </c>
      <c r="BH9">
        <v>2.3083091969999998</v>
      </c>
      <c r="BI9">
        <v>2.354131958</v>
      </c>
      <c r="BJ9">
        <v>2.4003940969999999</v>
      </c>
      <c r="BK9">
        <v>2.4525560849999999</v>
      </c>
      <c r="BL9">
        <v>2.506036709</v>
      </c>
      <c r="BM9">
        <v>2.5593463459999999</v>
      </c>
      <c r="BN9">
        <v>2.618465966</v>
      </c>
      <c r="BO9">
        <v>2.6765690229999999</v>
      </c>
      <c r="BP9">
        <v>2.7312059359999998</v>
      </c>
      <c r="BQ9">
        <v>2.77702297</v>
      </c>
      <c r="BR9">
        <v>2.8193108229999999</v>
      </c>
      <c r="BS9">
        <v>2.8603319229999999</v>
      </c>
      <c r="BT9">
        <v>2.9011550750000001</v>
      </c>
      <c r="BU9">
        <v>2.9463880750000002</v>
      </c>
      <c r="BV9">
        <v>2.9931013420000001</v>
      </c>
      <c r="BW9">
        <v>3.0403425720000001</v>
      </c>
      <c r="BX9">
        <v>3.090795672</v>
      </c>
      <c r="BY9">
        <v>3.1413654719999999</v>
      </c>
      <c r="BZ9">
        <v>3.1906968500000001</v>
      </c>
      <c r="CA9">
        <v>3.2416923089999998</v>
      </c>
      <c r="CB9">
        <v>3.2924010049999999</v>
      </c>
      <c r="CC9">
        <v>3.334805142</v>
      </c>
      <c r="CD9">
        <v>3.3790030419999999</v>
      </c>
      <c r="CE9">
        <v>3.4224940419999998</v>
      </c>
      <c r="CF9">
        <v>3.469228609</v>
      </c>
      <c r="CG9">
        <v>3.5152492089999998</v>
      </c>
      <c r="CH9">
        <v>3.5624540420000002</v>
      </c>
      <c r="CI9">
        <v>3.6151335069999999</v>
      </c>
      <c r="CJ9">
        <v>3.6684818849999998</v>
      </c>
      <c r="CK9">
        <v>3.7213749850000002</v>
      </c>
      <c r="CL9">
        <v>3.7679337030000002</v>
      </c>
      <c r="CM9">
        <v>3.8082974030000001</v>
      </c>
      <c r="CN9">
        <v>3.847989203</v>
      </c>
      <c r="CO9">
        <v>3.8910071089999998</v>
      </c>
      <c r="CP9">
        <v>3.9348576749999999</v>
      </c>
      <c r="CQ9">
        <v>3.9802787909999999</v>
      </c>
      <c r="CR9" s="116">
        <v>4.0264569640000003</v>
      </c>
      <c r="CS9">
        <v>4.0684218830000001</v>
      </c>
      <c r="CT9">
        <v>4.1169882419999997</v>
      </c>
      <c r="CU9">
        <v>4.1678075420000003</v>
      </c>
      <c r="CV9">
        <v>4.2181604479999999</v>
      </c>
      <c r="CW9">
        <v>4.2707474479999998</v>
      </c>
      <c r="CX9">
        <v>4.3217521479999998</v>
      </c>
      <c r="CY9">
        <v>4.37287655</v>
      </c>
      <c r="CZ9">
        <v>4.4247602620000004</v>
      </c>
      <c r="DA9">
        <v>4.4796464619999998</v>
      </c>
      <c r="DB9">
        <v>4.5254713420000003</v>
      </c>
      <c r="DC9">
        <v>4.5700060169999999</v>
      </c>
      <c r="DD9">
        <v>4.6182264279999998</v>
      </c>
      <c r="DE9">
        <v>4.6647180170000002</v>
      </c>
      <c r="DF9">
        <v>4.7177109169999998</v>
      </c>
      <c r="DG9">
        <v>4.7720590830000003</v>
      </c>
      <c r="DH9">
        <v>4.827786583</v>
      </c>
      <c r="DI9">
        <v>4.8795457830000002</v>
      </c>
      <c r="DJ9">
        <v>4.9259062829999998</v>
      </c>
      <c r="DK9">
        <v>4.9752121499999999</v>
      </c>
      <c r="DL9">
        <v>5.0186647830000002</v>
      </c>
      <c r="DM9">
        <v>5.0618588830000002</v>
      </c>
      <c r="DN9">
        <v>5.1058737829999998</v>
      </c>
      <c r="DO9">
        <v>5.1522357830000001</v>
      </c>
      <c r="DP9">
        <v>5.2021909830000004</v>
      </c>
    </row>
    <row r="10" spans="1:125" x14ac:dyDescent="0.25">
      <c r="A10" t="s">
        <v>129</v>
      </c>
      <c r="B10" t="s">
        <v>130</v>
      </c>
      <c r="C10" t="s">
        <v>131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438.41414099999997</v>
      </c>
      <c r="AU10">
        <v>442.4001705</v>
      </c>
      <c r="AV10">
        <v>446.5010565</v>
      </c>
      <c r="AW10">
        <v>450.67409249999997</v>
      </c>
      <c r="AX10">
        <v>454.97441450000002</v>
      </c>
      <c r="AY10">
        <v>459.35042600000003</v>
      </c>
      <c r="AZ10">
        <v>463.71802600000001</v>
      </c>
      <c r="BA10">
        <v>468.258848</v>
      </c>
      <c r="BB10">
        <v>472.82877400000001</v>
      </c>
      <c r="BC10">
        <v>477.30508750000001</v>
      </c>
      <c r="BD10">
        <v>481.93417299999999</v>
      </c>
      <c r="BE10">
        <v>486.930857</v>
      </c>
      <c r="BF10">
        <v>491.8714425</v>
      </c>
      <c r="BG10">
        <v>496.80268899999999</v>
      </c>
      <c r="BH10">
        <v>501.86809049999999</v>
      </c>
      <c r="BI10">
        <v>507.17069300000003</v>
      </c>
      <c r="BJ10">
        <v>512.348793</v>
      </c>
      <c r="BK10">
        <v>517.61689950000005</v>
      </c>
      <c r="BL10">
        <v>523.22528199999999</v>
      </c>
      <c r="BM10">
        <v>528.59419800000001</v>
      </c>
      <c r="BN10">
        <v>534.19739900000002</v>
      </c>
      <c r="BO10">
        <v>539.93659049999997</v>
      </c>
      <c r="BP10">
        <v>545.37118750000002</v>
      </c>
      <c r="BQ10">
        <v>551.07035550000001</v>
      </c>
      <c r="BR10">
        <v>557.10446449999995</v>
      </c>
      <c r="BS10">
        <v>563.11718499999995</v>
      </c>
      <c r="BT10">
        <v>569.37130749999994</v>
      </c>
      <c r="BU10">
        <v>575.39534500000002</v>
      </c>
      <c r="BV10">
        <v>581.68343600000003</v>
      </c>
      <c r="BW10">
        <v>588.0390635</v>
      </c>
      <c r="BX10">
        <v>594.45554100000004</v>
      </c>
      <c r="BY10">
        <v>600.95713850000004</v>
      </c>
      <c r="BZ10">
        <v>607.4696725</v>
      </c>
      <c r="CA10">
        <v>614.04242999999997</v>
      </c>
      <c r="CB10">
        <v>620.67021499999998</v>
      </c>
      <c r="CC10">
        <v>627.00819349999995</v>
      </c>
      <c r="CD10">
        <v>633.27242149999995</v>
      </c>
      <c r="CE10">
        <v>639.54415600000004</v>
      </c>
      <c r="CF10">
        <v>645.84435150000002</v>
      </c>
      <c r="CG10">
        <v>652.17712949999998</v>
      </c>
      <c r="CH10">
        <v>658.54767700000002</v>
      </c>
      <c r="CI10">
        <v>664.96653800000001</v>
      </c>
      <c r="CJ10">
        <v>671.44044199999996</v>
      </c>
      <c r="CK10">
        <v>678.24816550000003</v>
      </c>
      <c r="CL10">
        <v>685.198441</v>
      </c>
      <c r="CM10">
        <v>692.29135299999996</v>
      </c>
      <c r="CN10">
        <v>699.41524449999997</v>
      </c>
      <c r="CO10">
        <v>706.27469350000001</v>
      </c>
      <c r="CP10">
        <v>713.36588949999998</v>
      </c>
      <c r="CQ10">
        <v>721.05087249999997</v>
      </c>
      <c r="CR10">
        <v>728.36405850000006</v>
      </c>
      <c r="CS10">
        <v>735.71704299999999</v>
      </c>
      <c r="CT10">
        <v>743.11388750000003</v>
      </c>
      <c r="CU10">
        <v>750.56847649999997</v>
      </c>
      <c r="CV10">
        <v>758.18655000000001</v>
      </c>
      <c r="CW10">
        <v>765.84853750000002</v>
      </c>
      <c r="CX10">
        <v>773.58700899999997</v>
      </c>
      <c r="CY10">
        <v>781.39810199999999</v>
      </c>
      <c r="CZ10">
        <v>789.27729499999998</v>
      </c>
      <c r="DA10">
        <v>797.22375799999998</v>
      </c>
      <c r="DB10">
        <v>805.23423449999996</v>
      </c>
      <c r="DC10">
        <v>813.30867599999999</v>
      </c>
      <c r="DD10">
        <v>821.45110550000004</v>
      </c>
      <c r="DE10">
        <v>829.66472199999998</v>
      </c>
      <c r="DF10">
        <v>837.95518500000003</v>
      </c>
      <c r="DG10">
        <v>846.32855500000005</v>
      </c>
      <c r="DH10">
        <v>854.80002950000005</v>
      </c>
      <c r="DI10">
        <v>863.36690050000004</v>
      </c>
      <c r="DJ10">
        <v>872.01700149999999</v>
      </c>
      <c r="DK10">
        <v>880.7375965</v>
      </c>
      <c r="DL10">
        <v>889.89837050000006</v>
      </c>
      <c r="DM10">
        <v>899.19713049999996</v>
      </c>
      <c r="DN10">
        <v>908.13391049999996</v>
      </c>
      <c r="DO10">
        <v>917.08225949999996</v>
      </c>
      <c r="DP10">
        <v>926.13366900000005</v>
      </c>
    </row>
    <row r="11" spans="1:125" x14ac:dyDescent="0.25">
      <c r="A11" t="s">
        <v>129</v>
      </c>
      <c r="B11" t="s">
        <v>130</v>
      </c>
      <c r="C11" t="s">
        <v>131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1.7986743279999999</v>
      </c>
      <c r="AV11">
        <v>1.8469377789999999</v>
      </c>
      <c r="AW11">
        <v>1.9004968090000001</v>
      </c>
      <c r="AX11">
        <v>1.953765779</v>
      </c>
      <c r="AY11">
        <v>2.0083562599999998</v>
      </c>
      <c r="AZ11" s="116">
        <v>2.0621885249999998</v>
      </c>
      <c r="BA11" s="116">
        <v>2.1179932890000002</v>
      </c>
      <c r="BB11" s="116">
        <v>2.1800083090000002</v>
      </c>
      <c r="BC11" s="116">
        <v>2.2445736319999998</v>
      </c>
      <c r="BD11" s="116">
        <v>2.307539132</v>
      </c>
      <c r="BE11" s="116">
        <v>2.3727485150000001</v>
      </c>
      <c r="BF11" s="116">
        <v>2.4365631419999998</v>
      </c>
      <c r="BG11" s="116">
        <v>2.5011511419999999</v>
      </c>
      <c r="BH11" s="116">
        <v>2.562790642</v>
      </c>
      <c r="BI11" s="116">
        <v>2.623092642</v>
      </c>
      <c r="BJ11" s="116">
        <v>2.6841486319999999</v>
      </c>
      <c r="BK11" s="116">
        <v>2.7435584259999999</v>
      </c>
      <c r="BL11" s="116">
        <v>2.8017434259999998</v>
      </c>
      <c r="BM11" s="116">
        <v>2.8645249260000001</v>
      </c>
      <c r="BN11" s="116">
        <v>2.929693426</v>
      </c>
      <c r="BO11" s="116">
        <v>2.995737074</v>
      </c>
      <c r="BP11" s="116">
        <v>3.0597355739999998</v>
      </c>
      <c r="BQ11" s="116">
        <v>3.1184615739999999</v>
      </c>
      <c r="BR11" s="116">
        <v>3.1710830739999998</v>
      </c>
      <c r="BS11" s="116">
        <v>3.2213760740000001</v>
      </c>
      <c r="BT11" s="116">
        <v>3.2753267400000001</v>
      </c>
      <c r="BU11" s="116">
        <v>3.329914789</v>
      </c>
      <c r="BV11" s="116">
        <v>3.3885532889999999</v>
      </c>
      <c r="BW11" s="116">
        <v>3.4523702890000001</v>
      </c>
      <c r="BX11" s="116">
        <v>3.5209227890000001</v>
      </c>
      <c r="BY11" s="116">
        <v>3.5884857299999999</v>
      </c>
      <c r="BZ11" s="116">
        <v>3.6533813679999998</v>
      </c>
      <c r="CA11" s="116">
        <v>3.7192787890000001</v>
      </c>
      <c r="CB11" s="116">
        <v>3.7815627209999998</v>
      </c>
      <c r="CC11" s="116">
        <v>3.839904985</v>
      </c>
      <c r="CD11" s="116">
        <v>3.8977799850000001</v>
      </c>
      <c r="CE11" s="116">
        <v>3.9549778280000001</v>
      </c>
      <c r="CF11" s="116">
        <v>4.0061512889999999</v>
      </c>
      <c r="CG11" s="116">
        <v>4.0655502889999999</v>
      </c>
      <c r="CH11" s="116">
        <v>4.1322230050000002</v>
      </c>
      <c r="CI11" s="116">
        <v>4.2020280049999998</v>
      </c>
      <c r="CJ11" s="116">
        <v>4.2722830050000002</v>
      </c>
      <c r="CK11" s="116">
        <v>4.3373144459999997</v>
      </c>
      <c r="CL11" s="116">
        <v>4.3995029460000001</v>
      </c>
      <c r="CM11" s="116">
        <v>4.4593296909999998</v>
      </c>
      <c r="CN11" s="116">
        <v>4.518031691</v>
      </c>
      <c r="CO11" s="116">
        <v>4.5771886909999999</v>
      </c>
      <c r="CP11" s="116">
        <v>4.6334021620000003</v>
      </c>
      <c r="CQ11" s="116">
        <v>4.6859886619999997</v>
      </c>
      <c r="CR11" s="116">
        <v>4.7390441619999999</v>
      </c>
      <c r="CS11" s="116">
        <v>4.7941142890000004</v>
      </c>
      <c r="CT11" s="116">
        <v>4.8571267889999996</v>
      </c>
      <c r="CU11" s="116">
        <v>4.9234162890000004</v>
      </c>
      <c r="CV11" s="116">
        <v>4.9907381519999996</v>
      </c>
      <c r="CW11" s="116">
        <v>5.0564451520000002</v>
      </c>
      <c r="CX11" s="116">
        <v>5.1202376520000001</v>
      </c>
      <c r="CY11" s="116">
        <v>5.1807146519999998</v>
      </c>
      <c r="CZ11" s="116">
        <v>5.2397191520000002</v>
      </c>
      <c r="DA11">
        <v>5.2959051519999996</v>
      </c>
      <c r="DB11">
        <v>5.3509491520000001</v>
      </c>
      <c r="DC11" s="116">
        <v>5.4077301520000001</v>
      </c>
      <c r="DD11">
        <v>5.4665771520000002</v>
      </c>
      <c r="DE11">
        <v>5.5292056519999999</v>
      </c>
      <c r="DF11">
        <v>5.596935652</v>
      </c>
      <c r="DG11">
        <v>5.6672391519999996</v>
      </c>
      <c r="DH11">
        <v>5.7397366520000004</v>
      </c>
      <c r="DI11">
        <v>5.8057420640000004</v>
      </c>
      <c r="DJ11">
        <v>5.8662690639999999</v>
      </c>
      <c r="DK11">
        <v>5.924547564</v>
      </c>
      <c r="DL11">
        <v>5.9812890640000003</v>
      </c>
      <c r="DM11">
        <v>6.0371506520000002</v>
      </c>
      <c r="DN11">
        <v>6.093618652</v>
      </c>
      <c r="DO11">
        <v>6.1532871519999999</v>
      </c>
      <c r="DP11">
        <v>6.2179661519999998</v>
      </c>
    </row>
    <row r="12" spans="1:125" x14ac:dyDescent="0.25">
      <c r="A12" t="s">
        <v>129</v>
      </c>
      <c r="B12" t="s">
        <v>130</v>
      </c>
      <c r="C12" t="s">
        <v>137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16">
        <v>-2.0000000000000002E-5</v>
      </c>
      <c r="AV12" s="116">
        <v>1.6000000000000001E-4</v>
      </c>
      <c r="AW12" s="116">
        <v>5.1999999999999995E-4</v>
      </c>
      <c r="AX12">
        <v>9.2949999999999999E-4</v>
      </c>
      <c r="AY12">
        <v>1.4499999999999999E-3</v>
      </c>
      <c r="AZ12">
        <v>2.0400000000000001E-3</v>
      </c>
      <c r="BA12">
        <v>2.7899999999999999E-3</v>
      </c>
      <c r="BB12">
        <v>3.4995E-3</v>
      </c>
      <c r="BC12">
        <v>4.2284999999999996E-3</v>
      </c>
      <c r="BD12">
        <v>4.8799999999999998E-3</v>
      </c>
      <c r="BE12">
        <v>5.5195000000000001E-3</v>
      </c>
      <c r="BF12" s="116">
        <v>6.1799999999999997E-3</v>
      </c>
      <c r="BG12" s="116">
        <v>6.7999999999999996E-3</v>
      </c>
      <c r="BH12" s="116">
        <v>7.4099999999999999E-3</v>
      </c>
      <c r="BI12" s="116">
        <v>7.9799999999999992E-3</v>
      </c>
      <c r="BJ12" s="116">
        <v>8.5295000000000006E-3</v>
      </c>
      <c r="BK12" s="116">
        <v>9.0200000000000002E-3</v>
      </c>
      <c r="BL12" s="116">
        <v>9.4400000000000005E-3</v>
      </c>
      <c r="BM12" s="116">
        <v>9.8300000000000002E-3</v>
      </c>
      <c r="BN12" s="116">
        <v>1.0049499999999999E-2</v>
      </c>
      <c r="BO12" s="116">
        <v>1.014E-2</v>
      </c>
      <c r="BP12" s="116">
        <v>1.001E-2</v>
      </c>
      <c r="BQ12" s="116">
        <v>9.7795E-3</v>
      </c>
      <c r="BR12" s="116">
        <v>9.3600000000000003E-3</v>
      </c>
      <c r="BS12" s="116">
        <v>8.8795000000000002E-3</v>
      </c>
      <c r="BT12" s="116">
        <v>8.4100000000000008E-3</v>
      </c>
      <c r="BU12" s="116">
        <v>7.9594999999999996E-3</v>
      </c>
      <c r="BV12" s="116">
        <v>7.5700000000000003E-3</v>
      </c>
      <c r="BW12" s="116">
        <v>7.1500000000000001E-3</v>
      </c>
      <c r="BX12" s="116">
        <v>6.7394999999999998E-3</v>
      </c>
      <c r="BY12" s="116">
        <v>6.3495000000000001E-3</v>
      </c>
      <c r="BZ12" s="116">
        <v>5.9994999999999996E-3</v>
      </c>
      <c r="CA12" s="116">
        <v>5.6495E-3</v>
      </c>
      <c r="CB12" s="116">
        <v>5.2599999999999999E-3</v>
      </c>
      <c r="CC12" s="116">
        <v>4.9395000000000003E-3</v>
      </c>
      <c r="CD12" s="116">
        <v>4.5599999999999998E-3</v>
      </c>
      <c r="CE12" s="116">
        <v>4.28E-3</v>
      </c>
      <c r="CF12" s="116">
        <v>3.9699999999999996E-3</v>
      </c>
      <c r="CG12" s="116">
        <v>3.6294999999999999E-3</v>
      </c>
      <c r="CH12" s="116">
        <v>3.3195E-3</v>
      </c>
      <c r="CI12" s="116">
        <v>3.0599999999999998E-3</v>
      </c>
      <c r="CJ12" s="116">
        <v>2.7499999999999998E-3</v>
      </c>
      <c r="CK12" s="116">
        <v>2.4499999999999999E-3</v>
      </c>
      <c r="CL12" s="116">
        <v>2.15E-3</v>
      </c>
      <c r="CM12" s="116">
        <v>1.9195E-3</v>
      </c>
      <c r="CN12" s="116">
        <v>1.6100000000000001E-3</v>
      </c>
      <c r="CO12" s="116">
        <v>1.31E-3</v>
      </c>
      <c r="CP12" s="116">
        <v>1.0495000000000001E-3</v>
      </c>
      <c r="CQ12" s="116">
        <v>7.4949999999999995E-4</v>
      </c>
      <c r="CR12" s="116">
        <v>5.3950000000000005E-4</v>
      </c>
      <c r="CS12" s="116">
        <v>2.9E-4</v>
      </c>
      <c r="CT12" s="116">
        <v>1.0900000000000001E-4</v>
      </c>
      <c r="CU12" s="116">
        <v>-1.2E-4</v>
      </c>
      <c r="CV12" s="116">
        <v>-4.0000000000000002E-4</v>
      </c>
      <c r="CW12" s="116">
        <v>-6.7049999999999998E-4</v>
      </c>
      <c r="CX12">
        <v>-8.9999999999999998E-4</v>
      </c>
      <c r="CY12">
        <v>-1.1800000000000001E-3</v>
      </c>
      <c r="CZ12">
        <v>-1.4400000000000001E-3</v>
      </c>
      <c r="DA12">
        <v>-1.65E-3</v>
      </c>
      <c r="DB12">
        <v>-1.91E-3</v>
      </c>
      <c r="DC12">
        <v>-2.1905000000000002E-3</v>
      </c>
      <c r="DD12">
        <v>-2.32E-3</v>
      </c>
      <c r="DE12">
        <v>-2.6199999999999999E-3</v>
      </c>
      <c r="DF12">
        <v>-2.8E-3</v>
      </c>
      <c r="DG12">
        <v>-3.0509999999999999E-3</v>
      </c>
      <c r="DH12">
        <v>-3.261E-3</v>
      </c>
      <c r="DI12" s="116">
        <v>-3.4499999999999999E-3</v>
      </c>
      <c r="DJ12" s="116">
        <v>-4.2310000000000004E-3</v>
      </c>
      <c r="DK12">
        <v>-3.9305E-3</v>
      </c>
      <c r="DL12">
        <v>-5.1440000000000001E-3</v>
      </c>
      <c r="DM12">
        <v>-5.2475000000000004E-3</v>
      </c>
      <c r="DN12">
        <v>-6.2059999999999997E-3</v>
      </c>
      <c r="DO12">
        <v>-6.1124999999999999E-3</v>
      </c>
      <c r="DP12">
        <v>-6.6660000000000001E-3</v>
      </c>
    </row>
    <row r="13" spans="1:125" x14ac:dyDescent="0.25">
      <c r="A13" t="s">
        <v>129</v>
      </c>
      <c r="B13" t="s">
        <v>130</v>
      </c>
      <c r="C13" t="s">
        <v>137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16">
        <v>0</v>
      </c>
      <c r="AV13" s="116">
        <v>1.0000000000000001E-5</v>
      </c>
      <c r="AW13" s="116">
        <v>2.0000000000000002E-5</v>
      </c>
      <c r="AX13" s="116">
        <v>2.0000000000000002E-5</v>
      </c>
      <c r="AY13" s="116">
        <v>3.0000000000000001E-5</v>
      </c>
      <c r="AZ13" s="116">
        <v>3.0000000000000001E-5</v>
      </c>
      <c r="BA13" s="116">
        <v>4.0000000000000003E-5</v>
      </c>
      <c r="BB13" s="116">
        <v>4.0000000000000003E-5</v>
      </c>
      <c r="BC13" s="116">
        <v>4.0000000000000003E-5</v>
      </c>
      <c r="BD13" s="116">
        <v>4.0000000000000003E-5</v>
      </c>
      <c r="BE13" s="116">
        <v>4.0000000000000003E-5</v>
      </c>
      <c r="BF13" s="116">
        <v>4.0000000000000003E-5</v>
      </c>
      <c r="BG13" s="116">
        <v>4.0000000000000003E-5</v>
      </c>
      <c r="BH13" s="116">
        <v>4.0000000000000003E-5</v>
      </c>
      <c r="BI13" s="116">
        <v>4.0000000000000003E-5</v>
      </c>
      <c r="BJ13" s="116">
        <v>4.0000000000000003E-5</v>
      </c>
      <c r="BK13" s="116">
        <v>4.0000000000000003E-5</v>
      </c>
      <c r="BL13" s="116">
        <v>4.0000000000000003E-5</v>
      </c>
      <c r="BM13" s="116">
        <v>4.0000000000000003E-5</v>
      </c>
      <c r="BN13" s="116">
        <v>4.0000000000000003E-5</v>
      </c>
      <c r="BO13" s="116">
        <v>4.0000000000000003E-5</v>
      </c>
      <c r="BP13" s="116">
        <v>4.0000000000000003E-5</v>
      </c>
      <c r="BQ13" s="116">
        <v>4.0000000000000003E-5</v>
      </c>
      <c r="BR13" s="116">
        <v>4.0000000000000003E-5</v>
      </c>
      <c r="BS13" s="116">
        <v>4.0000000000000003E-5</v>
      </c>
      <c r="BT13" s="116">
        <v>4.0000000000000003E-5</v>
      </c>
      <c r="BU13" s="116">
        <v>4.0000000000000003E-5</v>
      </c>
      <c r="BV13" s="116">
        <v>4.0000000000000003E-5</v>
      </c>
      <c r="BW13" s="116">
        <v>3.0000000000000001E-5</v>
      </c>
      <c r="BX13" s="116">
        <v>3.0000000000000001E-5</v>
      </c>
      <c r="BY13" s="116">
        <v>3.0000000000000001E-5</v>
      </c>
      <c r="BZ13" s="116">
        <v>3.0000000000000001E-5</v>
      </c>
      <c r="CA13" s="116">
        <v>3.0000000000000001E-5</v>
      </c>
      <c r="CB13" s="116">
        <v>3.0000000000000001E-5</v>
      </c>
      <c r="CC13" s="116">
        <v>2.0000000000000002E-5</v>
      </c>
      <c r="CD13" s="116">
        <v>2.0000000000000002E-5</v>
      </c>
      <c r="CE13" s="116">
        <v>2.0000000000000002E-5</v>
      </c>
      <c r="CF13" s="116">
        <v>2.0000000000000002E-5</v>
      </c>
      <c r="CG13" s="116">
        <v>2.0000000000000002E-5</v>
      </c>
      <c r="CH13" s="116">
        <v>2.0000000000000002E-5</v>
      </c>
      <c r="CI13" s="116">
        <v>2.0000000000000002E-5</v>
      </c>
      <c r="CJ13" s="116">
        <v>2.0000000000000002E-5</v>
      </c>
      <c r="CK13" s="116">
        <v>1.0000000000000001E-5</v>
      </c>
      <c r="CL13" s="116">
        <v>1.0000000000000001E-5</v>
      </c>
      <c r="CM13" s="116">
        <v>1.0000000000000001E-5</v>
      </c>
      <c r="CN13" s="116">
        <v>1.0000000000000001E-5</v>
      </c>
      <c r="CO13" s="116">
        <v>1.0000000000000001E-5</v>
      </c>
      <c r="CP13" s="116">
        <v>1.0000000000000001E-5</v>
      </c>
      <c r="CQ13" s="116">
        <v>1.0000000000000001E-5</v>
      </c>
      <c r="CR13" s="116">
        <v>0</v>
      </c>
      <c r="CS13" s="116">
        <v>0</v>
      </c>
      <c r="CT13" s="116">
        <v>0</v>
      </c>
      <c r="CU13" s="116">
        <v>0</v>
      </c>
      <c r="CV13" s="116">
        <v>0</v>
      </c>
      <c r="CW13" s="116">
        <v>0</v>
      </c>
      <c r="CX13" s="116">
        <v>0</v>
      </c>
      <c r="CY13" s="116">
        <v>0</v>
      </c>
      <c r="CZ13" s="116">
        <v>0</v>
      </c>
      <c r="DA13" s="116">
        <v>-1.0000000000000001E-5</v>
      </c>
      <c r="DB13" s="116">
        <v>-1.0000000000000001E-5</v>
      </c>
      <c r="DC13" s="116">
        <v>-1.0000000000000001E-5</v>
      </c>
      <c r="DD13" s="116">
        <v>-1.0000000000000001E-5</v>
      </c>
      <c r="DE13" s="116">
        <v>-1.0000000000000001E-5</v>
      </c>
      <c r="DF13" s="116">
        <v>-1.0000000000000001E-5</v>
      </c>
      <c r="DG13" s="116">
        <v>-1.0000000000000001E-5</v>
      </c>
      <c r="DH13" s="116">
        <v>-1.0000000000000001E-5</v>
      </c>
      <c r="DI13" s="116">
        <v>-1.0000000000000001E-5</v>
      </c>
      <c r="DJ13" s="116">
        <v>-2.0000000000000002E-5</v>
      </c>
      <c r="DK13" s="116">
        <v>-2.0000000000000002E-5</v>
      </c>
      <c r="DL13" s="116">
        <v>-2.0000000000000002E-5</v>
      </c>
      <c r="DM13" s="116">
        <v>-2.0000000000000002E-5</v>
      </c>
      <c r="DN13" s="116">
        <v>-2.0000000000000002E-5</v>
      </c>
      <c r="DO13" s="116">
        <v>-2.0000000000000002E-5</v>
      </c>
      <c r="DP13" s="116">
        <v>-2.0000000000000002E-5</v>
      </c>
    </row>
    <row r="14" spans="1:125" x14ac:dyDescent="0.25">
      <c r="A14" t="s">
        <v>129</v>
      </c>
      <c r="B14" t="s">
        <v>130</v>
      </c>
      <c r="C14" t="s">
        <v>137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16">
        <v>2.1000000000000001E-4</v>
      </c>
      <c r="AW14" s="116">
        <v>6.3000000000000003E-4</v>
      </c>
      <c r="AX14">
        <v>1.1100000000000001E-3</v>
      </c>
      <c r="AY14">
        <v>1.6999999999999999E-3</v>
      </c>
      <c r="AZ14">
        <v>2.3700000000000001E-3</v>
      </c>
      <c r="BA14">
        <v>3.16E-3</v>
      </c>
      <c r="BB14">
        <v>3.8800000000000002E-3</v>
      </c>
      <c r="BC14">
        <v>4.5982999999999996E-3</v>
      </c>
      <c r="BD14">
        <v>5.2500000000000003E-3</v>
      </c>
      <c r="BE14">
        <v>5.8583000000000003E-3</v>
      </c>
      <c r="BF14" s="116">
        <v>6.4599999999999996E-3</v>
      </c>
      <c r="BG14" s="116">
        <v>7.0499999999999998E-3</v>
      </c>
      <c r="BH14" s="116">
        <v>7.5900000000000004E-3</v>
      </c>
      <c r="BI14" s="116">
        <v>8.1300000000000001E-3</v>
      </c>
      <c r="BJ14" s="116">
        <v>8.6800000000000002E-3</v>
      </c>
      <c r="BK14" s="116">
        <v>9.1500000000000001E-3</v>
      </c>
      <c r="BL14" s="116">
        <v>9.5700000000000004E-3</v>
      </c>
      <c r="BM14" s="116">
        <v>9.9600000000000001E-3</v>
      </c>
      <c r="BN14" s="116">
        <v>1.0200000000000001E-2</v>
      </c>
      <c r="BO14" s="116">
        <v>1.0308299999999999E-2</v>
      </c>
      <c r="BP14" s="116">
        <v>1.0200000000000001E-2</v>
      </c>
      <c r="BQ14" s="116">
        <v>9.9600000000000001E-3</v>
      </c>
      <c r="BR14" s="116">
        <v>9.5600000000000008E-3</v>
      </c>
      <c r="BS14" s="116">
        <v>9.0699999999999999E-3</v>
      </c>
      <c r="BT14" s="116">
        <v>8.6099999999999996E-3</v>
      </c>
      <c r="BU14" s="116">
        <v>8.1600000000000006E-3</v>
      </c>
      <c r="BV14" s="116">
        <v>7.7799999999999996E-3</v>
      </c>
      <c r="BW14" s="116">
        <v>7.3600000000000002E-3</v>
      </c>
      <c r="BX14" s="116">
        <v>6.9582999999999997E-3</v>
      </c>
      <c r="BY14" s="116">
        <v>6.5683E-3</v>
      </c>
      <c r="BZ14" s="116">
        <v>6.2382999999999996E-3</v>
      </c>
      <c r="CA14" s="116">
        <v>5.8700000000000002E-3</v>
      </c>
      <c r="CB14" s="116">
        <v>5.5082999999999998E-3</v>
      </c>
      <c r="CC14" s="116">
        <v>5.1599999999999997E-3</v>
      </c>
      <c r="CD14" s="116">
        <v>4.7999999999999996E-3</v>
      </c>
      <c r="CE14" s="116">
        <v>4.5166E-3</v>
      </c>
      <c r="CF14" s="116">
        <v>4.1983000000000003E-3</v>
      </c>
      <c r="CG14" s="116">
        <v>3.8600000000000001E-3</v>
      </c>
      <c r="CH14" s="116">
        <v>3.5400000000000002E-3</v>
      </c>
      <c r="CI14" s="116">
        <v>3.2799999999999999E-3</v>
      </c>
      <c r="CJ14" s="116">
        <v>2.97E-3</v>
      </c>
      <c r="CK14" s="116">
        <v>2.6783000000000002E-3</v>
      </c>
      <c r="CL14" s="116">
        <v>2.3700000000000001E-3</v>
      </c>
      <c r="CM14" s="116">
        <v>2.1383000000000001E-3</v>
      </c>
      <c r="CN14" s="116">
        <v>1.8282999999999999E-3</v>
      </c>
      <c r="CO14" s="116">
        <v>1.5399999999999999E-3</v>
      </c>
      <c r="CP14" s="116">
        <v>1.2600000000000001E-3</v>
      </c>
      <c r="CQ14" s="116">
        <v>9.7000000000000005E-4</v>
      </c>
      <c r="CR14" s="116">
        <v>7.5000000000000002E-4</v>
      </c>
      <c r="CS14" s="116">
        <v>5.0000000000000001E-4</v>
      </c>
      <c r="CT14" s="116">
        <v>2.9E-4</v>
      </c>
      <c r="CU14" s="116">
        <v>6.9999999999999994E-5</v>
      </c>
      <c r="CV14" s="116">
        <v>-2.1000000000000001E-4</v>
      </c>
      <c r="CW14">
        <v>-4.817E-4</v>
      </c>
      <c r="CX14">
        <v>-7.1000000000000002E-4</v>
      </c>
      <c r="CY14">
        <v>-9.8999999999999999E-4</v>
      </c>
      <c r="CZ14">
        <v>-1.25E-3</v>
      </c>
      <c r="DA14">
        <v>-1.47E-3</v>
      </c>
      <c r="DB14">
        <v>-1.7317000000000001E-3</v>
      </c>
      <c r="DC14">
        <v>-1.97E-3</v>
      </c>
      <c r="DD14">
        <v>-2.1700000000000001E-3</v>
      </c>
      <c r="DE14">
        <v>-2.4399999999999999E-3</v>
      </c>
      <c r="DF14">
        <v>-2.65E-3</v>
      </c>
      <c r="DG14">
        <v>-2.8800000000000002E-3</v>
      </c>
      <c r="DH14">
        <v>-3.0999999999999999E-3</v>
      </c>
      <c r="DI14">
        <v>-3.31E-3</v>
      </c>
      <c r="DJ14">
        <v>-3.5500000000000002E-3</v>
      </c>
      <c r="DK14">
        <v>-3.7699999999999999E-3</v>
      </c>
      <c r="DL14">
        <v>-4.0000000000000001E-3</v>
      </c>
      <c r="DM14">
        <v>-4.2700000000000004E-3</v>
      </c>
      <c r="DN14">
        <v>-4.4999999999999997E-3</v>
      </c>
      <c r="DO14">
        <v>-4.7200000000000002E-3</v>
      </c>
      <c r="DP14">
        <v>-4.9500000000000004E-3</v>
      </c>
    </row>
    <row r="15" spans="1:125" x14ac:dyDescent="0.25">
      <c r="A15" t="s">
        <v>129</v>
      </c>
      <c r="B15" t="s">
        <v>130</v>
      </c>
      <c r="C15" t="s">
        <v>137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16">
        <v>1.0000000000000001E-5</v>
      </c>
      <c r="AV15" s="116">
        <v>2.0000000000000002E-5</v>
      </c>
      <c r="AW15" s="116">
        <v>3.0000000000000001E-5</v>
      </c>
      <c r="AX15" s="116">
        <v>4.0000000000000003E-5</v>
      </c>
      <c r="AY15" s="116">
        <v>4.0000000000000003E-5</v>
      </c>
      <c r="AZ15" s="116">
        <v>5.0000000000000002E-5</v>
      </c>
      <c r="BA15" s="116">
        <v>5.0000000000000002E-5</v>
      </c>
      <c r="BB15" s="116">
        <v>5.0000000000000002E-5</v>
      </c>
      <c r="BC15" s="116">
        <v>5.0000000000000002E-5</v>
      </c>
      <c r="BD15" s="116">
        <v>5.0000000000000002E-5</v>
      </c>
      <c r="BE15" s="116">
        <v>5.0000000000000002E-5</v>
      </c>
      <c r="BF15" s="116">
        <v>5.0000000000000002E-5</v>
      </c>
      <c r="BG15" s="116">
        <v>5.0000000000000002E-5</v>
      </c>
      <c r="BH15" s="116">
        <v>5.0000000000000002E-5</v>
      </c>
      <c r="BI15" s="116">
        <v>5.0000000000000002E-5</v>
      </c>
      <c r="BJ15" s="116">
        <v>5.0000000000000002E-5</v>
      </c>
      <c r="BK15" s="116">
        <v>5.0000000000000002E-5</v>
      </c>
      <c r="BL15" s="116">
        <v>5.0000000000000002E-5</v>
      </c>
      <c r="BM15" s="116">
        <v>5.0000000000000002E-5</v>
      </c>
      <c r="BN15" s="116">
        <v>5.0000000000000002E-5</v>
      </c>
      <c r="BO15" s="116">
        <v>5.0000000000000002E-5</v>
      </c>
      <c r="BP15" s="116">
        <v>5.0000000000000002E-5</v>
      </c>
      <c r="BQ15" s="116">
        <v>5.0000000000000002E-5</v>
      </c>
      <c r="BR15" s="116">
        <v>5.0000000000000002E-5</v>
      </c>
      <c r="BS15" s="116">
        <v>5.0000000000000002E-5</v>
      </c>
      <c r="BT15" s="116">
        <v>5.0000000000000002E-5</v>
      </c>
      <c r="BU15" s="116">
        <v>4.0000000000000003E-5</v>
      </c>
      <c r="BV15" s="116">
        <v>4.0000000000000003E-5</v>
      </c>
      <c r="BW15" s="116">
        <v>4.0000000000000003E-5</v>
      </c>
      <c r="BX15" s="116">
        <v>4.0000000000000003E-5</v>
      </c>
      <c r="BY15" s="116">
        <v>4.0000000000000003E-5</v>
      </c>
      <c r="BZ15" s="116">
        <v>3.0000000000000001E-5</v>
      </c>
      <c r="CA15" s="116">
        <v>3.0000000000000001E-5</v>
      </c>
      <c r="CB15" s="116">
        <v>3.0000000000000001E-5</v>
      </c>
      <c r="CC15" s="116">
        <v>3.0000000000000001E-5</v>
      </c>
      <c r="CD15" s="116">
        <v>3.0000000000000001E-5</v>
      </c>
      <c r="CE15" s="116">
        <v>3.0000000000000001E-5</v>
      </c>
      <c r="CF15" s="116">
        <v>2.0000000000000002E-5</v>
      </c>
      <c r="CG15" s="116">
        <v>2.0000000000000002E-5</v>
      </c>
      <c r="CH15" s="116">
        <v>2.0000000000000002E-5</v>
      </c>
      <c r="CI15" s="116">
        <v>2.0000000000000002E-5</v>
      </c>
      <c r="CJ15" s="116">
        <v>2.0000000000000002E-5</v>
      </c>
      <c r="CK15" s="116">
        <v>2.0000000000000002E-5</v>
      </c>
      <c r="CL15" s="116">
        <v>2.0000000000000002E-5</v>
      </c>
      <c r="CM15" s="116">
        <v>1.0000000000000001E-5</v>
      </c>
      <c r="CN15" s="116">
        <v>1.0000000000000001E-5</v>
      </c>
      <c r="CO15" s="116">
        <v>1.0000000000000001E-5</v>
      </c>
      <c r="CP15" s="116">
        <v>1.0000000000000001E-5</v>
      </c>
      <c r="CQ15" s="116">
        <v>1.0000000000000001E-5</v>
      </c>
      <c r="CR15" s="116">
        <v>1.0000000000000001E-5</v>
      </c>
      <c r="CS15" s="116">
        <v>1.0000000000000001E-5</v>
      </c>
      <c r="CT15" s="116">
        <v>1.0000000000000001E-5</v>
      </c>
      <c r="CU15" s="116">
        <v>0</v>
      </c>
      <c r="CV15" s="116">
        <v>0</v>
      </c>
      <c r="CW15" s="116">
        <v>0</v>
      </c>
      <c r="CX15" s="116">
        <v>0</v>
      </c>
      <c r="CY15" s="116">
        <v>0</v>
      </c>
      <c r="CZ15" s="116">
        <v>0</v>
      </c>
      <c r="DA15" s="116">
        <v>0</v>
      </c>
      <c r="DB15" s="116">
        <v>0</v>
      </c>
      <c r="DC15" s="116">
        <v>0</v>
      </c>
      <c r="DD15" s="116">
        <v>-1.0000000000000001E-5</v>
      </c>
      <c r="DE15" s="116">
        <v>-1.0000000000000001E-5</v>
      </c>
      <c r="DF15" s="116">
        <v>-1.0000000000000001E-5</v>
      </c>
      <c r="DG15" s="116">
        <v>-1.0000000000000001E-5</v>
      </c>
      <c r="DH15" s="116">
        <v>-1.0000000000000001E-5</v>
      </c>
      <c r="DI15" s="116">
        <v>-1.0000000000000001E-5</v>
      </c>
      <c r="DJ15" s="116">
        <v>-1.0000000000000001E-5</v>
      </c>
      <c r="DK15" s="116">
        <v>-1.0000000000000001E-5</v>
      </c>
      <c r="DL15" s="116">
        <v>-1.0000000000000001E-5</v>
      </c>
      <c r="DM15" s="116">
        <v>-2.0000000000000002E-5</v>
      </c>
      <c r="DN15" s="116">
        <v>-2.0000000000000002E-5</v>
      </c>
      <c r="DO15" s="116">
        <v>-2.0000000000000002E-5</v>
      </c>
      <c r="DP15" s="116">
        <v>-2.0000000000000002E-5</v>
      </c>
    </row>
    <row r="16" spans="1:125" x14ac:dyDescent="0.25">
      <c r="A16" t="s">
        <v>129</v>
      </c>
      <c r="B16" t="s">
        <v>130</v>
      </c>
      <c r="C16" t="s">
        <v>137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16">
        <v>0</v>
      </c>
      <c r="AV16" s="116">
        <v>2.4000000000000001E-4</v>
      </c>
      <c r="AW16" s="116">
        <v>6.8999999999999997E-4</v>
      </c>
      <c r="AX16" s="116">
        <v>1.2049999999999999E-3</v>
      </c>
      <c r="AY16">
        <v>1.8400000000000001E-3</v>
      </c>
      <c r="AZ16">
        <v>2.5500000000000002E-3</v>
      </c>
      <c r="BA16">
        <v>3.3600000000000001E-3</v>
      </c>
      <c r="BB16">
        <v>4.1000000000000003E-3</v>
      </c>
      <c r="BC16">
        <v>4.8199999999999996E-3</v>
      </c>
      <c r="BD16">
        <v>5.4799999999999996E-3</v>
      </c>
      <c r="BE16">
        <v>6.0800000000000003E-3</v>
      </c>
      <c r="BF16" s="116">
        <v>6.6899999999999998E-3</v>
      </c>
      <c r="BG16" s="116">
        <v>7.2700000000000004E-3</v>
      </c>
      <c r="BH16" s="116">
        <v>7.8100000000000001E-3</v>
      </c>
      <c r="BI16" s="116">
        <v>8.3400000000000002E-3</v>
      </c>
      <c r="BJ16" s="116">
        <v>8.8699999999999994E-3</v>
      </c>
      <c r="BK16" s="116">
        <v>9.3600000000000003E-3</v>
      </c>
      <c r="BL16" s="116">
        <v>9.8099999999999993E-3</v>
      </c>
      <c r="BM16" s="116">
        <v>1.022E-2</v>
      </c>
      <c r="BN16" s="116">
        <v>1.0489999999999999E-2</v>
      </c>
      <c r="BO16" s="116">
        <v>1.065E-2</v>
      </c>
      <c r="BP16" s="116">
        <v>1.059E-2</v>
      </c>
      <c r="BQ16" s="116">
        <v>1.039E-2</v>
      </c>
      <c r="BR16" s="116">
        <v>1.0059999999999999E-2</v>
      </c>
      <c r="BS16" s="116">
        <v>9.6299999999999997E-3</v>
      </c>
      <c r="BT16" s="116">
        <v>9.2300000000000004E-3</v>
      </c>
      <c r="BU16" s="116">
        <v>8.8299999999999993E-3</v>
      </c>
      <c r="BV16" s="116">
        <v>8.5100000000000002E-3</v>
      </c>
      <c r="BW16" s="116">
        <v>8.1449999999999995E-3</v>
      </c>
      <c r="BX16" s="116">
        <v>7.7999999999999996E-3</v>
      </c>
      <c r="BY16" s="116">
        <v>7.45E-3</v>
      </c>
      <c r="BZ16" s="116">
        <v>7.1549999999999999E-3</v>
      </c>
      <c r="CA16" s="116">
        <v>6.8399999999999997E-3</v>
      </c>
      <c r="CB16" s="116">
        <v>6.5050000000000004E-3</v>
      </c>
      <c r="CC16" s="116">
        <v>6.1850000000000004E-3</v>
      </c>
      <c r="CD16" s="116">
        <v>5.8500000000000002E-3</v>
      </c>
      <c r="CE16" s="116">
        <v>5.5799999999999999E-3</v>
      </c>
      <c r="CF16" s="116">
        <v>5.28E-3</v>
      </c>
      <c r="CG16" s="116">
        <v>4.9399999999999999E-3</v>
      </c>
      <c r="CH16" s="116">
        <v>4.6350000000000002E-3</v>
      </c>
      <c r="CI16" s="116">
        <v>4.3699999999999998E-3</v>
      </c>
      <c r="CJ16" s="116">
        <v>4.0600000000000002E-3</v>
      </c>
      <c r="CK16" s="116">
        <v>3.7699999999999999E-3</v>
      </c>
      <c r="CL16" s="116">
        <v>3.4499999999999999E-3</v>
      </c>
      <c r="CM16" s="116">
        <v>3.2200000000000002E-3</v>
      </c>
      <c r="CN16" s="116">
        <v>2.9099999999999998E-3</v>
      </c>
      <c r="CO16" s="116">
        <v>2.5899999999999999E-3</v>
      </c>
      <c r="CP16" s="116">
        <v>2.31E-3</v>
      </c>
      <c r="CQ16" s="116">
        <v>2.0100000000000001E-3</v>
      </c>
      <c r="CR16" s="116">
        <v>1.7700000000000001E-3</v>
      </c>
      <c r="CS16" s="116">
        <v>1.495E-3</v>
      </c>
      <c r="CT16" s="116">
        <v>1.2700000000000001E-3</v>
      </c>
      <c r="CU16" s="116">
        <v>1.0200000000000001E-3</v>
      </c>
      <c r="CV16" s="116">
        <v>7.3999999999999999E-4</v>
      </c>
      <c r="CW16">
        <v>4.4999999999999999E-4</v>
      </c>
      <c r="CX16" s="116">
        <v>1.8000000000000001E-4</v>
      </c>
      <c r="CY16">
        <v>-1.2999999999999999E-4</v>
      </c>
      <c r="CZ16">
        <v>-4.2999999999999999E-4</v>
      </c>
      <c r="DA16">
        <v>-6.8499999999999995E-4</v>
      </c>
      <c r="DB16">
        <v>-9.8499999999999998E-4</v>
      </c>
      <c r="DC16">
        <v>-1.2700000000000001E-3</v>
      </c>
      <c r="DD16">
        <v>-1.495E-3</v>
      </c>
      <c r="DE16">
        <v>-1.83E-3</v>
      </c>
      <c r="DF16">
        <v>-2.065E-3</v>
      </c>
      <c r="DG16">
        <v>-2.3349999999999998E-3</v>
      </c>
      <c r="DH16">
        <v>-2.6050000000000001E-3</v>
      </c>
      <c r="DI16">
        <v>-2.8400000000000001E-3</v>
      </c>
      <c r="DJ16">
        <v>-3.1150000000000001E-3</v>
      </c>
      <c r="DK16">
        <v>-3.3700000000000002E-3</v>
      </c>
      <c r="DL16">
        <v>-3.64E-3</v>
      </c>
      <c r="DM16">
        <v>-3.9500000000000004E-3</v>
      </c>
      <c r="DN16">
        <v>-4.2100000000000002E-3</v>
      </c>
      <c r="DO16">
        <v>-4.4600000000000004E-3</v>
      </c>
      <c r="DP16">
        <v>-4.7299999999999998E-3</v>
      </c>
    </row>
    <row r="17" spans="1:120" x14ac:dyDescent="0.25">
      <c r="A17" t="s">
        <v>129</v>
      </c>
      <c r="B17" t="s">
        <v>130</v>
      </c>
      <c r="C17" t="s">
        <v>137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16">
        <v>1.0000000000000001E-5</v>
      </c>
      <c r="AV17" s="116">
        <v>3.0000000000000001E-5</v>
      </c>
      <c r="AW17" s="116">
        <v>4.0000000000000003E-5</v>
      </c>
      <c r="AX17" s="116">
        <v>5.0000000000000002E-5</v>
      </c>
      <c r="AY17" s="116">
        <v>6.0000000000000002E-5</v>
      </c>
      <c r="AZ17" s="116">
        <v>6.9999999999999994E-5</v>
      </c>
      <c r="BA17" s="116">
        <v>6.9999999999999994E-5</v>
      </c>
      <c r="BB17" s="116">
        <v>6.9999999999999994E-5</v>
      </c>
      <c r="BC17" s="116">
        <v>6.9999999999999994E-5</v>
      </c>
      <c r="BD17" s="116">
        <v>6.9999999999999994E-5</v>
      </c>
      <c r="BE17" s="116">
        <v>6.9999999999999994E-5</v>
      </c>
      <c r="BF17" s="116">
        <v>6.9999999999999994E-5</v>
      </c>
      <c r="BG17" s="116">
        <v>6.9999999999999994E-5</v>
      </c>
      <c r="BH17" s="116">
        <v>6.9999999999999994E-5</v>
      </c>
      <c r="BI17" s="116">
        <v>6.9999999999999994E-5</v>
      </c>
      <c r="BJ17" s="116">
        <v>6.9999999999999994E-5</v>
      </c>
      <c r="BK17" s="116">
        <v>6.9999999999999994E-5</v>
      </c>
      <c r="BL17" s="116">
        <v>6.9999999999999994E-5</v>
      </c>
      <c r="BM17" s="116">
        <v>6.9999999999999994E-5</v>
      </c>
      <c r="BN17" s="116">
        <v>6.0000000000000002E-5</v>
      </c>
      <c r="BO17" s="116">
        <v>6.0000000000000002E-5</v>
      </c>
      <c r="BP17" s="116">
        <v>6.0000000000000002E-5</v>
      </c>
      <c r="BQ17" s="116">
        <v>6.0000000000000002E-5</v>
      </c>
      <c r="BR17" s="116">
        <v>6.0000000000000002E-5</v>
      </c>
      <c r="BS17" s="116">
        <v>6.0000000000000002E-5</v>
      </c>
      <c r="BT17" s="116">
        <v>6.0000000000000002E-5</v>
      </c>
      <c r="BU17" s="116">
        <v>5.0000000000000002E-5</v>
      </c>
      <c r="BV17" s="116">
        <v>5.0000000000000002E-5</v>
      </c>
      <c r="BW17" s="116">
        <v>5.0000000000000002E-5</v>
      </c>
      <c r="BX17" s="116">
        <v>5.0000000000000002E-5</v>
      </c>
      <c r="BY17" s="116">
        <v>5.0000000000000002E-5</v>
      </c>
      <c r="BZ17" s="116">
        <v>4.0000000000000003E-5</v>
      </c>
      <c r="CA17" s="116">
        <v>4.0000000000000003E-5</v>
      </c>
      <c r="CB17" s="116">
        <v>4.0000000000000003E-5</v>
      </c>
      <c r="CC17" s="116">
        <v>4.0000000000000003E-5</v>
      </c>
      <c r="CD17" s="116">
        <v>4.0000000000000003E-5</v>
      </c>
      <c r="CE17" s="116">
        <v>3.0000000000000001E-5</v>
      </c>
      <c r="CF17" s="116">
        <v>3.0000000000000001E-5</v>
      </c>
      <c r="CG17" s="116">
        <v>3.0000000000000001E-5</v>
      </c>
      <c r="CH17" s="116">
        <v>3.0000000000000001E-5</v>
      </c>
      <c r="CI17" s="116">
        <v>3.0000000000000001E-5</v>
      </c>
      <c r="CJ17" s="116">
        <v>3.0000000000000001E-5</v>
      </c>
      <c r="CK17" s="116">
        <v>2.0000000000000002E-5</v>
      </c>
      <c r="CL17" s="116">
        <v>2.0000000000000002E-5</v>
      </c>
      <c r="CM17" s="116">
        <v>2.0000000000000002E-5</v>
      </c>
      <c r="CN17" s="116">
        <v>2.0000000000000002E-5</v>
      </c>
      <c r="CO17" s="116">
        <v>2.0000000000000002E-5</v>
      </c>
      <c r="CP17" s="116">
        <v>2.0000000000000002E-5</v>
      </c>
      <c r="CQ17" s="116">
        <v>1.0000000000000001E-5</v>
      </c>
      <c r="CR17" s="116">
        <v>1.0000000000000001E-5</v>
      </c>
      <c r="CS17" s="116">
        <v>1.0000000000000001E-5</v>
      </c>
      <c r="CT17" s="116">
        <v>1.0000000000000001E-5</v>
      </c>
      <c r="CU17" s="116">
        <v>1.0000000000000001E-5</v>
      </c>
      <c r="CV17" s="116">
        <v>1.0000000000000001E-5</v>
      </c>
      <c r="CW17" s="116">
        <v>1.0000000000000001E-5</v>
      </c>
      <c r="CX17" s="116">
        <v>1.0000000000000001E-5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 s="116">
        <v>0</v>
      </c>
      <c r="DF17" s="116">
        <v>0</v>
      </c>
      <c r="DG17" s="116">
        <v>0</v>
      </c>
      <c r="DH17" s="116">
        <v>-1.0000000000000001E-5</v>
      </c>
      <c r="DI17" s="116">
        <v>-1.0000000000000001E-5</v>
      </c>
      <c r="DJ17" s="116">
        <v>-1.0000000000000001E-5</v>
      </c>
      <c r="DK17" s="116">
        <v>-1.0000000000000001E-5</v>
      </c>
      <c r="DL17" s="116">
        <v>-1.0000000000000001E-5</v>
      </c>
      <c r="DM17" s="116">
        <v>-1.0000000000000001E-5</v>
      </c>
      <c r="DN17" s="116">
        <v>-1.0000000000000001E-5</v>
      </c>
      <c r="DO17" s="116">
        <v>-1.0000000000000001E-5</v>
      </c>
      <c r="DP17" s="116">
        <v>-1.0000000000000001E-5</v>
      </c>
    </row>
    <row r="18" spans="1:120" x14ac:dyDescent="0.25">
      <c r="A18" t="s">
        <v>129</v>
      </c>
      <c r="B18" t="s">
        <v>130</v>
      </c>
      <c r="C18" t="s">
        <v>137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16">
        <v>1.0000000000000001E-5</v>
      </c>
      <c r="AV18" s="116">
        <v>2.5999999999999998E-4</v>
      </c>
      <c r="AW18" s="116">
        <v>7.2999999999999996E-4</v>
      </c>
      <c r="AX18">
        <v>1.2800000000000001E-3</v>
      </c>
      <c r="AY18">
        <v>1.9499999999999999E-3</v>
      </c>
      <c r="AZ18">
        <v>2.6900000000000001E-3</v>
      </c>
      <c r="BA18">
        <v>3.5417000000000001E-3</v>
      </c>
      <c r="BB18">
        <v>4.3017000000000003E-3</v>
      </c>
      <c r="BC18">
        <v>5.0600000000000003E-3</v>
      </c>
      <c r="BD18">
        <v>5.7317000000000002E-3</v>
      </c>
      <c r="BE18">
        <v>6.3600000000000002E-3</v>
      </c>
      <c r="BF18" s="116">
        <v>6.9817000000000004E-3</v>
      </c>
      <c r="BG18" s="116">
        <v>7.5799999999999999E-3</v>
      </c>
      <c r="BH18" s="116">
        <v>8.1600000000000006E-3</v>
      </c>
      <c r="BI18" s="116">
        <v>8.7217000000000006E-3</v>
      </c>
      <c r="BJ18" s="116">
        <v>9.2817000000000004E-3</v>
      </c>
      <c r="BK18" s="116">
        <v>9.7833999999999994E-3</v>
      </c>
      <c r="BL18" s="116">
        <v>1.0279999999999999E-2</v>
      </c>
      <c r="BM18" s="116">
        <v>1.0711699999999999E-2</v>
      </c>
      <c r="BN18" s="116">
        <v>1.0971699999999999E-2</v>
      </c>
      <c r="BO18" s="116">
        <v>1.11751E-2</v>
      </c>
      <c r="BP18" s="116">
        <v>1.11217E-2</v>
      </c>
      <c r="BQ18" s="116">
        <v>1.099E-2</v>
      </c>
      <c r="BR18" s="116">
        <v>1.068E-2</v>
      </c>
      <c r="BS18" s="116">
        <v>1.027E-2</v>
      </c>
      <c r="BT18" s="116">
        <v>9.92E-3</v>
      </c>
      <c r="BU18" s="116">
        <v>9.5134E-3</v>
      </c>
      <c r="BV18" s="116">
        <v>9.2017000000000002E-3</v>
      </c>
      <c r="BW18" s="116">
        <v>8.8699999999999994E-3</v>
      </c>
      <c r="BX18" s="116">
        <v>8.5416999999999993E-3</v>
      </c>
      <c r="BY18" s="116">
        <v>8.2217000000000002E-3</v>
      </c>
      <c r="BZ18" s="116">
        <v>7.9316999999999999E-3</v>
      </c>
      <c r="CA18" s="116">
        <v>7.6299999999999996E-3</v>
      </c>
      <c r="CB18" s="116">
        <v>7.28E-3</v>
      </c>
      <c r="CC18" s="116">
        <v>6.9817000000000004E-3</v>
      </c>
      <c r="CD18" s="116">
        <v>6.6499999999999997E-3</v>
      </c>
      <c r="CE18" s="116">
        <v>6.4200000000000004E-3</v>
      </c>
      <c r="CF18" s="116">
        <v>6.1000000000000004E-3</v>
      </c>
      <c r="CG18" s="116">
        <v>5.7600000000000004E-3</v>
      </c>
      <c r="CH18" s="116">
        <v>5.4599999999999996E-3</v>
      </c>
      <c r="CI18" s="116">
        <v>5.1916999999999996E-3</v>
      </c>
      <c r="CJ18" s="116">
        <v>4.8999999999999998E-3</v>
      </c>
      <c r="CK18" s="116">
        <v>4.5999999999999999E-3</v>
      </c>
      <c r="CL18" s="116">
        <v>4.2734000000000001E-3</v>
      </c>
      <c r="CM18" s="116">
        <v>4.0099999999999997E-3</v>
      </c>
      <c r="CN18" s="116">
        <v>3.7200000000000002E-3</v>
      </c>
      <c r="CO18" s="116">
        <v>3.4017000000000001E-3</v>
      </c>
      <c r="CP18" s="116">
        <v>3.1216999999999998E-3</v>
      </c>
      <c r="CQ18" s="116">
        <v>2.8E-3</v>
      </c>
      <c r="CR18" s="116">
        <v>2.5517000000000001E-3</v>
      </c>
      <c r="CS18" s="116">
        <v>2.2699999999999999E-3</v>
      </c>
      <c r="CT18" s="116">
        <v>2.0500000000000002E-3</v>
      </c>
      <c r="CU18" s="116">
        <v>1.7817E-3</v>
      </c>
      <c r="CV18" s="116">
        <v>1.48E-3</v>
      </c>
      <c r="CW18">
        <v>1.16E-3</v>
      </c>
      <c r="CX18">
        <v>8.8999999999999995E-4</v>
      </c>
      <c r="CY18">
        <v>5.7169999999999996E-4</v>
      </c>
      <c r="CZ18" s="116">
        <v>3.1E-4</v>
      </c>
      <c r="DA18" s="116">
        <v>5.0000000000000002E-5</v>
      </c>
      <c r="DB18">
        <v>-2.2829999999999999E-4</v>
      </c>
      <c r="DC18">
        <v>-5.5999999999999995E-4</v>
      </c>
      <c r="DD18">
        <v>-7.6000000000000004E-4</v>
      </c>
      <c r="DE18">
        <v>-1.1283E-3</v>
      </c>
      <c r="DF18">
        <v>-1.3483E-3</v>
      </c>
      <c r="DG18">
        <v>-1.65E-3</v>
      </c>
      <c r="DH18">
        <v>-1.9183E-3</v>
      </c>
      <c r="DI18">
        <v>-2.14E-3</v>
      </c>
      <c r="DJ18">
        <v>-2.47E-3</v>
      </c>
      <c r="DK18">
        <v>-2.7066E-3</v>
      </c>
      <c r="DL18">
        <v>-3.0000000000000001E-3</v>
      </c>
      <c r="DM18">
        <v>-3.3083000000000001E-3</v>
      </c>
      <c r="DN18">
        <v>-3.5799999999999998E-3</v>
      </c>
      <c r="DO18">
        <v>-3.8065999999999998E-3</v>
      </c>
      <c r="DP18">
        <v>-4.0683000000000004E-3</v>
      </c>
    </row>
    <row r="19" spans="1:120" x14ac:dyDescent="0.25">
      <c r="A19" t="s">
        <v>129</v>
      </c>
      <c r="B19" t="s">
        <v>130</v>
      </c>
      <c r="C19" t="s">
        <v>137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16">
        <v>1.0000000000000001E-5</v>
      </c>
      <c r="AU19" s="116">
        <v>2.0000000000000002E-5</v>
      </c>
      <c r="AV19" s="116">
        <v>3.0000000000000001E-5</v>
      </c>
      <c r="AW19" s="116">
        <v>5.0000000000000002E-5</v>
      </c>
      <c r="AX19" s="116">
        <v>6.9999999999999994E-5</v>
      </c>
      <c r="AY19" s="116">
        <v>9.0000000000000006E-5</v>
      </c>
      <c r="AZ19" s="116">
        <v>1E-4</v>
      </c>
      <c r="BA19" s="116">
        <v>1E-4</v>
      </c>
      <c r="BB19" s="116">
        <v>1E-4</v>
      </c>
      <c r="BC19" s="116">
        <v>1E-4</v>
      </c>
      <c r="BD19" s="116">
        <v>1E-4</v>
      </c>
      <c r="BE19" s="116">
        <v>9.0000000000000006E-5</v>
      </c>
      <c r="BF19" s="116">
        <v>9.0000000000000006E-5</v>
      </c>
      <c r="BG19" s="116">
        <v>9.0000000000000006E-5</v>
      </c>
      <c r="BH19" s="116">
        <v>9.0000000000000006E-5</v>
      </c>
      <c r="BI19" s="116">
        <v>9.0000000000000006E-5</v>
      </c>
      <c r="BJ19" s="116">
        <v>9.0000000000000006E-5</v>
      </c>
      <c r="BK19" s="116">
        <v>8.0000000000000007E-5</v>
      </c>
      <c r="BL19" s="116">
        <v>8.0000000000000007E-5</v>
      </c>
      <c r="BM19" s="116">
        <v>8.0000000000000007E-5</v>
      </c>
      <c r="BN19" s="116">
        <v>8.0000000000000007E-5</v>
      </c>
      <c r="BO19" s="116">
        <v>8.0000000000000007E-5</v>
      </c>
      <c r="BP19" s="116">
        <v>8.0000000000000007E-5</v>
      </c>
      <c r="BQ19" s="116">
        <v>8.0000000000000007E-5</v>
      </c>
      <c r="BR19" s="116">
        <v>6.9999999999999994E-5</v>
      </c>
      <c r="BS19" s="116">
        <v>6.9999999999999994E-5</v>
      </c>
      <c r="BT19" s="116">
        <v>6.9999999999999994E-5</v>
      </c>
      <c r="BU19" s="116">
        <v>6.9999999999999994E-5</v>
      </c>
      <c r="BV19" s="116">
        <v>6.9999999999999994E-5</v>
      </c>
      <c r="BW19" s="116">
        <v>6.0000000000000002E-5</v>
      </c>
      <c r="BX19" s="116">
        <v>6.0000000000000002E-5</v>
      </c>
      <c r="BY19" s="116">
        <v>6.0000000000000002E-5</v>
      </c>
      <c r="BZ19" s="116">
        <v>6.0000000000000002E-5</v>
      </c>
      <c r="CA19" s="116">
        <v>6.0000000000000002E-5</v>
      </c>
      <c r="CB19" s="116">
        <v>5.0000000000000002E-5</v>
      </c>
      <c r="CC19" s="116">
        <v>5.0000000000000002E-5</v>
      </c>
      <c r="CD19" s="116">
        <v>5.0000000000000002E-5</v>
      </c>
      <c r="CE19" s="116">
        <v>5.0000000000000002E-5</v>
      </c>
      <c r="CF19" s="116">
        <v>4.0000000000000003E-5</v>
      </c>
      <c r="CG19" s="116">
        <v>4.0000000000000003E-5</v>
      </c>
      <c r="CH19" s="116">
        <v>4.0000000000000003E-5</v>
      </c>
      <c r="CI19" s="116">
        <v>4.0000000000000003E-5</v>
      </c>
      <c r="CJ19" s="116">
        <v>4.0000000000000003E-5</v>
      </c>
      <c r="CK19" s="116">
        <v>3.0000000000000001E-5</v>
      </c>
      <c r="CL19" s="116">
        <v>3.0000000000000001E-5</v>
      </c>
      <c r="CM19" s="116">
        <v>3.0000000000000001E-5</v>
      </c>
      <c r="CN19" s="116">
        <v>3.0000000000000001E-5</v>
      </c>
      <c r="CO19" s="116">
        <v>3.0000000000000001E-5</v>
      </c>
      <c r="CP19" s="116">
        <v>3.0000000000000001E-5</v>
      </c>
      <c r="CQ19" s="116">
        <v>2.0000000000000002E-5</v>
      </c>
      <c r="CR19" s="116">
        <v>2.0000000000000002E-5</v>
      </c>
      <c r="CS19" s="116">
        <v>2.0000000000000002E-5</v>
      </c>
      <c r="CT19" s="116">
        <v>2.0000000000000002E-5</v>
      </c>
      <c r="CU19" s="116">
        <v>2.0000000000000002E-5</v>
      </c>
      <c r="CV19" s="116">
        <v>2.0000000000000002E-5</v>
      </c>
      <c r="CW19" s="116">
        <v>2.0000000000000002E-5</v>
      </c>
      <c r="CX19" s="116">
        <v>1.0000000000000001E-5</v>
      </c>
      <c r="CY19" s="116">
        <v>1.0000000000000001E-5</v>
      </c>
      <c r="CZ19" s="116">
        <v>1.0000000000000001E-5</v>
      </c>
      <c r="DA19" s="116">
        <v>1.0000000000000001E-5</v>
      </c>
      <c r="DB19" s="116">
        <v>1.0000000000000001E-5</v>
      </c>
      <c r="DC19" s="116">
        <v>1.0000000000000001E-5</v>
      </c>
      <c r="DD19" s="116">
        <v>1.0000000000000001E-5</v>
      </c>
      <c r="DE19" s="116">
        <v>0</v>
      </c>
      <c r="DF19" s="116">
        <v>0</v>
      </c>
      <c r="DG19" s="116">
        <v>0</v>
      </c>
      <c r="DH19" s="116">
        <v>0</v>
      </c>
      <c r="DI19" s="116">
        <v>0</v>
      </c>
      <c r="DJ19" s="116">
        <v>0</v>
      </c>
      <c r="DK19" s="116">
        <v>0</v>
      </c>
      <c r="DL19" s="116">
        <v>0</v>
      </c>
      <c r="DM19" s="116">
        <v>-1.0000000000000001E-5</v>
      </c>
      <c r="DN19" s="116">
        <v>-1.0000000000000001E-5</v>
      </c>
      <c r="DO19" s="116">
        <v>-1.0000000000000001E-5</v>
      </c>
      <c r="DP19" s="116">
        <v>-1.0000000000000001E-5</v>
      </c>
    </row>
    <row r="20" spans="1:120" x14ac:dyDescent="0.25">
      <c r="A20" t="s">
        <v>129</v>
      </c>
      <c r="B20" t="s">
        <v>130</v>
      </c>
      <c r="C20" t="s">
        <v>137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16">
        <v>2.0000000000000002E-5</v>
      </c>
      <c r="AV20" s="116">
        <v>2.7999999999999998E-4</v>
      </c>
      <c r="AW20" s="116">
        <v>7.8050000000000005E-4</v>
      </c>
      <c r="AX20">
        <v>1.3799999999999999E-3</v>
      </c>
      <c r="AY20">
        <v>2.1199999999999999E-3</v>
      </c>
      <c r="AZ20">
        <v>2.931E-3</v>
      </c>
      <c r="BA20">
        <v>3.8704999999999998E-3</v>
      </c>
      <c r="BB20">
        <v>4.7305000000000003E-3</v>
      </c>
      <c r="BC20">
        <v>5.5704999999999999E-3</v>
      </c>
      <c r="BD20">
        <v>6.3105000000000001E-3</v>
      </c>
      <c r="BE20">
        <v>6.9804999999999997E-3</v>
      </c>
      <c r="BF20" s="116">
        <v>7.7010000000000004E-3</v>
      </c>
      <c r="BG20" s="116">
        <v>8.3700000000000007E-3</v>
      </c>
      <c r="BH20" s="116">
        <v>9.0305000000000003E-3</v>
      </c>
      <c r="BI20" s="116">
        <v>9.6305000000000002E-3</v>
      </c>
      <c r="BJ20" s="116">
        <v>1.026E-2</v>
      </c>
      <c r="BK20" s="116">
        <v>1.0821000000000001E-2</v>
      </c>
      <c r="BL20" s="116">
        <v>1.1361E-2</v>
      </c>
      <c r="BM20" s="116">
        <v>1.187E-2</v>
      </c>
      <c r="BN20" s="116">
        <v>1.2182500000000001E-2</v>
      </c>
      <c r="BO20" s="116">
        <v>1.2403000000000001E-2</v>
      </c>
      <c r="BP20" s="116">
        <v>1.2381E-2</v>
      </c>
      <c r="BQ20" s="116">
        <v>1.2292000000000001E-2</v>
      </c>
      <c r="BR20" s="116">
        <v>1.1962499999999999E-2</v>
      </c>
      <c r="BS20" s="116">
        <v>1.1601E-2</v>
      </c>
      <c r="BT20" s="116">
        <v>1.1220000000000001E-2</v>
      </c>
      <c r="BU20" s="116">
        <v>1.08305E-2</v>
      </c>
      <c r="BV20" s="116">
        <v>1.04905E-2</v>
      </c>
      <c r="BW20" s="116">
        <v>1.0120000000000001E-2</v>
      </c>
      <c r="BX20" s="116">
        <v>9.7505000000000005E-3</v>
      </c>
      <c r="BY20" s="116">
        <v>9.3710000000000009E-3</v>
      </c>
      <c r="BZ20" s="116">
        <v>9.0609999999999996E-3</v>
      </c>
      <c r="CA20" s="116">
        <v>8.7309999999999992E-3</v>
      </c>
      <c r="CB20" s="116">
        <v>8.2625000000000007E-3</v>
      </c>
      <c r="CC20" s="116">
        <v>8.0009999999999994E-3</v>
      </c>
      <c r="CD20" s="116">
        <v>7.5805000000000004E-3</v>
      </c>
      <c r="CE20" s="116">
        <v>7.3115000000000003E-3</v>
      </c>
      <c r="CF20" s="116">
        <v>7.1265E-3</v>
      </c>
      <c r="CG20" s="116">
        <v>6.5715000000000001E-3</v>
      </c>
      <c r="CH20" s="116">
        <v>6.2715000000000002E-3</v>
      </c>
      <c r="CI20" s="116">
        <v>6.0435000000000003E-3</v>
      </c>
      <c r="CJ20" s="116">
        <v>5.6505000000000001E-3</v>
      </c>
      <c r="CK20" s="116">
        <v>5.5329999999999997E-3</v>
      </c>
      <c r="CL20" s="116">
        <v>4.993E-3</v>
      </c>
      <c r="CM20" s="116">
        <v>4.6820000000000004E-3</v>
      </c>
      <c r="CN20" s="116">
        <v>4.6709999999999998E-3</v>
      </c>
      <c r="CO20" s="116">
        <v>4.0984999999999997E-3</v>
      </c>
      <c r="CP20" s="116">
        <v>4.0204999999999998E-3</v>
      </c>
      <c r="CQ20" s="116">
        <v>3.6105E-3</v>
      </c>
      <c r="CR20" s="116">
        <v>3.3704999999999998E-3</v>
      </c>
      <c r="CS20" s="116">
        <v>3.0200000000000001E-3</v>
      </c>
      <c r="CT20" s="116">
        <v>2.8939999999999999E-3</v>
      </c>
      <c r="CU20" s="116">
        <v>2.6809999999999998E-3</v>
      </c>
      <c r="CV20" s="116">
        <v>2.3714999999999999E-3</v>
      </c>
      <c r="CW20">
        <v>2.0544999999999999E-3</v>
      </c>
      <c r="CX20">
        <v>1.7775E-3</v>
      </c>
      <c r="CY20">
        <v>1.2805E-3</v>
      </c>
      <c r="CZ20">
        <v>1.0510000000000001E-3</v>
      </c>
      <c r="DA20">
        <v>1.0835E-3</v>
      </c>
      <c r="DB20">
        <v>1.5139999999999999E-3</v>
      </c>
      <c r="DC20" s="116">
        <v>6.0000000000000002E-5</v>
      </c>
      <c r="DD20">
        <v>1.011E-3</v>
      </c>
      <c r="DE20">
        <v>-2.99E-4</v>
      </c>
      <c r="DF20">
        <v>1.4985E-3</v>
      </c>
      <c r="DG20">
        <v>1.7550000000000001E-4</v>
      </c>
      <c r="DH20">
        <v>-5.2300000000000003E-4</v>
      </c>
      <c r="DI20">
        <v>-6.5499999999999998E-4</v>
      </c>
      <c r="DJ20">
        <v>-1.358E-3</v>
      </c>
      <c r="DK20">
        <v>-6.0249999999999995E-4</v>
      </c>
      <c r="DL20">
        <v>-7.7550000000000004E-4</v>
      </c>
      <c r="DM20">
        <v>-1.2964999999999999E-3</v>
      </c>
      <c r="DN20">
        <v>-1.9915000000000002E-3</v>
      </c>
      <c r="DO20">
        <v>5.1199999999999998E-4</v>
      </c>
      <c r="DP20" s="116">
        <v>-9.9500000000000006E-5</v>
      </c>
    </row>
    <row r="21" spans="1:120" x14ac:dyDescent="0.25">
      <c r="A21" t="s">
        <v>129</v>
      </c>
      <c r="B21" t="s">
        <v>130</v>
      </c>
      <c r="C21" s="116" t="s">
        <v>137</v>
      </c>
      <c r="D21" s="116" t="s">
        <v>132</v>
      </c>
      <c r="E21" s="116">
        <v>95</v>
      </c>
      <c r="F21" s="116" t="s">
        <v>135</v>
      </c>
      <c r="G21" s="116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16">
        <v>0</v>
      </c>
      <c r="AT21" s="116">
        <v>1.0000000000000001E-5</v>
      </c>
      <c r="AU21" s="116">
        <v>2.0000000000000002E-5</v>
      </c>
      <c r="AV21" s="116">
        <v>4.0000000000000003E-5</v>
      </c>
      <c r="AW21" s="116">
        <v>6.0000000000000002E-5</v>
      </c>
      <c r="AX21" s="116">
        <v>8.0000000000000007E-5</v>
      </c>
      <c r="AY21" s="116">
        <v>1E-4</v>
      </c>
      <c r="AZ21" s="116">
        <v>1.1E-4</v>
      </c>
      <c r="BA21" s="116">
        <v>1.2E-4</v>
      </c>
      <c r="BB21" s="116">
        <v>1.2E-4</v>
      </c>
      <c r="BC21" s="116">
        <v>1.2E-4</v>
      </c>
      <c r="BD21" s="116">
        <v>1.1E-4</v>
      </c>
      <c r="BE21" s="116">
        <v>1.1E-4</v>
      </c>
      <c r="BF21" s="116">
        <v>1.1E-4</v>
      </c>
      <c r="BG21" s="116">
        <v>1.1E-4</v>
      </c>
      <c r="BH21" s="116">
        <v>1.1E-4</v>
      </c>
      <c r="BI21" s="116">
        <v>1E-4</v>
      </c>
      <c r="BJ21" s="116">
        <v>1E-4</v>
      </c>
      <c r="BK21" s="116">
        <v>1E-4</v>
      </c>
      <c r="BL21" s="116">
        <v>1E-4</v>
      </c>
      <c r="BM21" s="116">
        <v>1E-4</v>
      </c>
      <c r="BN21" s="116">
        <v>1E-4</v>
      </c>
      <c r="BO21" s="116">
        <v>1E-4</v>
      </c>
      <c r="BP21" s="116">
        <v>1E-4</v>
      </c>
      <c r="BQ21" s="116">
        <v>9.0000000000000006E-5</v>
      </c>
      <c r="BR21" s="116">
        <v>9.0000000000000006E-5</v>
      </c>
      <c r="BS21" s="116">
        <v>9.0000000000000006E-5</v>
      </c>
      <c r="BT21" s="116">
        <v>9.0000000000000006E-5</v>
      </c>
      <c r="BU21" s="116">
        <v>8.0000000000000007E-5</v>
      </c>
      <c r="BV21" s="116">
        <v>8.0000000000000007E-5</v>
      </c>
      <c r="BW21" s="116">
        <v>8.0000000000000007E-5</v>
      </c>
      <c r="BX21" s="116">
        <v>8.0000000000000007E-5</v>
      </c>
      <c r="BY21" s="116">
        <v>6.9999999999999994E-5</v>
      </c>
      <c r="BZ21" s="116">
        <v>6.9999999999999994E-5</v>
      </c>
      <c r="CA21" s="116">
        <v>6.9999999999999994E-5</v>
      </c>
      <c r="CB21" s="116">
        <v>6.9999999999999994E-5</v>
      </c>
      <c r="CC21" s="116">
        <v>6.0000000000000002E-5</v>
      </c>
      <c r="CD21" s="116">
        <v>6.0000000000000002E-5</v>
      </c>
      <c r="CE21" s="116">
        <v>6.0000000000000002E-5</v>
      </c>
      <c r="CF21" s="116">
        <v>6.0000000000000002E-5</v>
      </c>
      <c r="CG21" s="116">
        <v>5.0000000000000002E-5</v>
      </c>
      <c r="CH21" s="116">
        <v>5.0000000000000002E-5</v>
      </c>
      <c r="CI21" s="116">
        <v>5.0000000000000002E-5</v>
      </c>
      <c r="CJ21" s="116">
        <v>5.0000000000000002E-5</v>
      </c>
      <c r="CK21" s="116">
        <v>5.0000000000000002E-5</v>
      </c>
      <c r="CL21" s="116">
        <v>4.0000000000000003E-5</v>
      </c>
      <c r="CM21" s="116">
        <v>4.0000000000000003E-5</v>
      </c>
      <c r="CN21" s="116">
        <v>4.0000000000000003E-5</v>
      </c>
      <c r="CO21" s="116">
        <v>4.0000000000000003E-5</v>
      </c>
      <c r="CP21" s="116">
        <v>4.0000000000000003E-5</v>
      </c>
      <c r="CQ21" s="116">
        <v>3.0000000000000001E-5</v>
      </c>
      <c r="CR21" s="116">
        <v>3.0000000000000001E-5</v>
      </c>
      <c r="CS21" s="116">
        <v>3.0000000000000001E-5</v>
      </c>
      <c r="CT21" s="116">
        <v>3.0000000000000001E-5</v>
      </c>
      <c r="CU21" s="116">
        <v>3.0000000000000001E-5</v>
      </c>
      <c r="CV21" s="116">
        <v>3.0000000000000001E-5</v>
      </c>
      <c r="CW21" s="116">
        <v>2.0000000000000002E-5</v>
      </c>
      <c r="CX21" s="116">
        <v>2.0000000000000002E-5</v>
      </c>
      <c r="CY21" s="116">
        <v>2.0000000000000002E-5</v>
      </c>
      <c r="CZ21" s="116">
        <v>2.0000000000000002E-5</v>
      </c>
      <c r="DA21" s="116">
        <v>2.0000000000000002E-5</v>
      </c>
      <c r="DB21" s="116">
        <v>1.0499999999999999E-5</v>
      </c>
      <c r="DC21" s="116">
        <v>1.0000000000000001E-5</v>
      </c>
      <c r="DD21" s="116">
        <v>1.0000000000000001E-5</v>
      </c>
      <c r="DE21" s="116">
        <v>1.0000000000000001E-5</v>
      </c>
      <c r="DF21" s="116">
        <v>1.0000000000000001E-5</v>
      </c>
      <c r="DG21" s="116">
        <v>1.0000000000000001E-5</v>
      </c>
      <c r="DH21" s="116">
        <v>1.0000000000000001E-5</v>
      </c>
      <c r="DI21" s="116">
        <v>1.0000000000000001E-5</v>
      </c>
      <c r="DJ21" s="116">
        <v>0</v>
      </c>
      <c r="DK21" s="116">
        <v>0</v>
      </c>
      <c r="DL21" s="116">
        <v>0</v>
      </c>
      <c r="DM21" s="116">
        <v>0</v>
      </c>
      <c r="DN21" s="116">
        <v>0</v>
      </c>
      <c r="DO21" s="116">
        <v>0</v>
      </c>
      <c r="DP21" s="116">
        <v>0</v>
      </c>
    </row>
    <row r="22" spans="1:120" x14ac:dyDescent="0.25">
      <c r="A22" t="s">
        <v>129</v>
      </c>
      <c r="B22" t="s">
        <v>130</v>
      </c>
      <c r="C22" s="116" t="s">
        <v>139</v>
      </c>
      <c r="D22" s="116" t="s">
        <v>132</v>
      </c>
      <c r="E22" s="116">
        <v>5</v>
      </c>
      <c r="F22" s="116" t="s">
        <v>133</v>
      </c>
      <c r="G22" s="116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435.54690399999998</v>
      </c>
      <c r="AV22">
        <v>438.88410149999999</v>
      </c>
      <c r="AW22">
        <v>442.28114049999999</v>
      </c>
      <c r="AX22" s="116">
        <v>445.74054599999999</v>
      </c>
      <c r="AY22">
        <v>449.29325899999998</v>
      </c>
      <c r="AZ22">
        <v>452.86403200000001</v>
      </c>
      <c r="BA22">
        <v>456.4447255</v>
      </c>
      <c r="BB22">
        <v>460.08561049999997</v>
      </c>
      <c r="BC22">
        <v>463.744392</v>
      </c>
      <c r="BD22">
        <v>467.47691700000001</v>
      </c>
      <c r="BE22">
        <v>471.23902750000002</v>
      </c>
      <c r="BF22">
        <v>475.04464849999999</v>
      </c>
      <c r="BG22">
        <v>478.89501799999999</v>
      </c>
      <c r="BH22">
        <v>482.790007</v>
      </c>
      <c r="BI22">
        <v>486.72831350000001</v>
      </c>
      <c r="BJ22">
        <v>490.6962115</v>
      </c>
      <c r="BK22">
        <v>494.697204</v>
      </c>
      <c r="BL22">
        <v>498.7111415</v>
      </c>
      <c r="BM22">
        <v>502.73112550000002</v>
      </c>
      <c r="BN22">
        <v>506.78252650000002</v>
      </c>
      <c r="BO22">
        <v>510.87141150000002</v>
      </c>
      <c r="BP22">
        <v>515.02194550000002</v>
      </c>
      <c r="BQ22">
        <v>519.19538350000005</v>
      </c>
      <c r="BR22">
        <v>523.46264299999996</v>
      </c>
      <c r="BS22">
        <v>527.78414450000002</v>
      </c>
      <c r="BT22">
        <v>532.10184200000003</v>
      </c>
      <c r="BU22">
        <v>536.394632</v>
      </c>
      <c r="BV22">
        <v>540.72337049999999</v>
      </c>
      <c r="BW22">
        <v>545.06721449999998</v>
      </c>
      <c r="BX22">
        <v>549.43482949999998</v>
      </c>
      <c r="BY22">
        <v>553.84098949999998</v>
      </c>
      <c r="BZ22">
        <v>558.28205000000003</v>
      </c>
      <c r="CA22">
        <v>562.79614800000002</v>
      </c>
      <c r="CB22">
        <v>567.337988</v>
      </c>
      <c r="CC22">
        <v>571.90209500000003</v>
      </c>
      <c r="CD22">
        <v>576.49366050000003</v>
      </c>
      <c r="CE22">
        <v>581.11383499999999</v>
      </c>
      <c r="CF22">
        <v>585.76450999999997</v>
      </c>
      <c r="CG22">
        <v>590.44714350000004</v>
      </c>
      <c r="CH22">
        <v>595.16338900000005</v>
      </c>
      <c r="CI22">
        <v>599.91606249999995</v>
      </c>
      <c r="CJ22">
        <v>604.69644149999999</v>
      </c>
      <c r="CK22">
        <v>609.50316650000002</v>
      </c>
      <c r="CL22">
        <v>614.34372399999995</v>
      </c>
      <c r="CM22">
        <v>619.21567649999997</v>
      </c>
      <c r="CN22">
        <v>624.1166915</v>
      </c>
      <c r="CO22">
        <v>629.04929149999998</v>
      </c>
      <c r="CP22">
        <v>633.98894749999999</v>
      </c>
      <c r="CQ22">
        <v>638.92438649999997</v>
      </c>
      <c r="CR22">
        <v>643.89323649999994</v>
      </c>
      <c r="CS22">
        <v>648.92585999999994</v>
      </c>
      <c r="CT22">
        <v>654.050612</v>
      </c>
      <c r="CU22">
        <v>659.21777799999995</v>
      </c>
      <c r="CV22">
        <v>664.42811449999999</v>
      </c>
      <c r="CW22">
        <v>669.64430400000003</v>
      </c>
      <c r="CX22">
        <v>674.88351699999998</v>
      </c>
      <c r="CY22">
        <v>680.17589450000003</v>
      </c>
      <c r="CZ22">
        <v>685.51817649999998</v>
      </c>
      <c r="DA22">
        <v>690.91022650000002</v>
      </c>
      <c r="DB22">
        <v>696.35164650000002</v>
      </c>
      <c r="DC22">
        <v>701.84230100000002</v>
      </c>
      <c r="DD22">
        <v>707.38302599999997</v>
      </c>
      <c r="DE22">
        <v>712.97467099999994</v>
      </c>
      <c r="DF22">
        <v>718.66303300000004</v>
      </c>
      <c r="DG22">
        <v>724.41583349999996</v>
      </c>
      <c r="DH22">
        <v>730.23835350000002</v>
      </c>
      <c r="DI22">
        <v>736.12797350000005</v>
      </c>
      <c r="DJ22">
        <v>742.07992349999995</v>
      </c>
      <c r="DK22">
        <v>748.13270899999998</v>
      </c>
      <c r="DL22">
        <v>754.26356150000004</v>
      </c>
      <c r="DM22">
        <v>760.45201799999995</v>
      </c>
      <c r="DN22">
        <v>766.64255449999996</v>
      </c>
      <c r="DO22">
        <v>772.9078495</v>
      </c>
      <c r="DP22">
        <v>779.25410799999997</v>
      </c>
    </row>
    <row r="23" spans="1:120" x14ac:dyDescent="0.25">
      <c r="A23" t="s">
        <v>129</v>
      </c>
      <c r="B23" t="s">
        <v>130</v>
      </c>
      <c r="C23" s="116" t="s">
        <v>139</v>
      </c>
      <c r="D23" s="116" t="s">
        <v>132</v>
      </c>
      <c r="E23" s="116">
        <v>5</v>
      </c>
      <c r="F23" s="116" t="s">
        <v>135</v>
      </c>
      <c r="G23" s="116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1.157801093</v>
      </c>
      <c r="AU23">
        <v>1.185899858</v>
      </c>
      <c r="AV23">
        <v>1.211636779</v>
      </c>
      <c r="AW23">
        <v>1.2374409070000001</v>
      </c>
      <c r="AX23">
        <v>1.2658718280000001</v>
      </c>
      <c r="AY23" s="116">
        <v>1.295801328</v>
      </c>
      <c r="AZ23" s="116">
        <v>1.323983868</v>
      </c>
      <c r="BA23" s="116">
        <v>1.3533231029999999</v>
      </c>
      <c r="BB23" s="116">
        <v>1.385931662</v>
      </c>
      <c r="BC23" s="116">
        <v>1.4211233480000001</v>
      </c>
      <c r="BD23">
        <v>1.4617998480000001</v>
      </c>
      <c r="BE23">
        <v>1.4911603280000001</v>
      </c>
      <c r="BF23">
        <v>1.5135359749999999</v>
      </c>
      <c r="BG23">
        <v>1.5420904559999999</v>
      </c>
      <c r="BH23">
        <v>1.566036593</v>
      </c>
      <c r="BI23">
        <v>1.5911021519999999</v>
      </c>
      <c r="BJ23">
        <v>1.617560436</v>
      </c>
      <c r="BK23">
        <v>1.6425749169999999</v>
      </c>
      <c r="BL23">
        <v>1.6696879170000001</v>
      </c>
      <c r="BM23">
        <v>1.701441475</v>
      </c>
      <c r="BN23">
        <v>1.7391057889999999</v>
      </c>
      <c r="BO23">
        <v>1.7725222890000001</v>
      </c>
      <c r="BP23">
        <v>1.803366799</v>
      </c>
      <c r="BQ23">
        <v>1.8303557989999999</v>
      </c>
      <c r="BR23">
        <v>1.854238338</v>
      </c>
      <c r="BS23">
        <v>1.8814276619999999</v>
      </c>
      <c r="BT23">
        <v>1.9095877109999999</v>
      </c>
      <c r="BU23">
        <v>1.933180672</v>
      </c>
      <c r="BV23">
        <v>1.9613707010000001</v>
      </c>
      <c r="BW23">
        <v>1.9907154069999999</v>
      </c>
      <c r="BX23">
        <v>2.021138525</v>
      </c>
      <c r="BY23">
        <v>2.0504930250000002</v>
      </c>
      <c r="BZ23">
        <v>2.0797710249999999</v>
      </c>
      <c r="CA23">
        <v>2.1074489750000001</v>
      </c>
      <c r="CB23">
        <v>2.1334154750000001</v>
      </c>
      <c r="CC23">
        <v>2.1566995250000001</v>
      </c>
      <c r="CD23">
        <v>2.180825907</v>
      </c>
      <c r="CE23">
        <v>2.2055609070000002</v>
      </c>
      <c r="CF23">
        <v>2.2309261130000002</v>
      </c>
      <c r="CG23">
        <v>2.2572416130000001</v>
      </c>
      <c r="CH23">
        <v>2.2861179360000001</v>
      </c>
      <c r="CI23">
        <v>2.3174229259999999</v>
      </c>
      <c r="CJ23">
        <v>2.3482163680000001</v>
      </c>
      <c r="CK23">
        <v>2.3765802300000001</v>
      </c>
      <c r="CL23">
        <v>2.403310319</v>
      </c>
      <c r="CM23">
        <v>2.429402525</v>
      </c>
      <c r="CN23">
        <v>2.4522310740000002</v>
      </c>
      <c r="CO23">
        <v>2.4778597790000001</v>
      </c>
      <c r="CP23">
        <v>2.5033659070000001</v>
      </c>
      <c r="CQ23">
        <v>2.5260750540000001</v>
      </c>
      <c r="CR23">
        <v>2.5536559460000001</v>
      </c>
      <c r="CS23">
        <v>2.5823834460000001</v>
      </c>
      <c r="CT23">
        <v>2.6104255250000001</v>
      </c>
      <c r="CU23">
        <v>2.6398645250000001</v>
      </c>
      <c r="CV23">
        <v>2.6694955249999999</v>
      </c>
      <c r="CW23">
        <v>2.6996939260000001</v>
      </c>
      <c r="CX23">
        <v>2.7281019259999999</v>
      </c>
      <c r="CY23">
        <v>2.7555269259999999</v>
      </c>
      <c r="CZ23">
        <v>2.782907926</v>
      </c>
      <c r="DA23">
        <v>2.8093769260000001</v>
      </c>
      <c r="DB23">
        <v>2.8358769260000001</v>
      </c>
      <c r="DC23">
        <v>2.8631154259999998</v>
      </c>
      <c r="DD23">
        <v>2.8907749069999999</v>
      </c>
      <c r="DE23">
        <v>2.9199399069999998</v>
      </c>
      <c r="DF23">
        <v>2.9506284260000002</v>
      </c>
      <c r="DG23">
        <v>2.9817549950000002</v>
      </c>
      <c r="DH23">
        <v>3.0132279070000001</v>
      </c>
      <c r="DI23">
        <v>3.0430939069999998</v>
      </c>
      <c r="DJ23">
        <v>3.0712939069999998</v>
      </c>
      <c r="DK23">
        <v>3.0977412700000002</v>
      </c>
      <c r="DL23">
        <v>3.1235552700000002</v>
      </c>
      <c r="DM23">
        <v>3.1498383579999998</v>
      </c>
      <c r="DN23">
        <v>3.1766997699999999</v>
      </c>
      <c r="DO23">
        <v>3.2044928970000002</v>
      </c>
      <c r="DP23">
        <v>3.2348981229999998</v>
      </c>
    </row>
    <row r="24" spans="1:120" x14ac:dyDescent="0.25">
      <c r="A24" t="s">
        <v>129</v>
      </c>
      <c r="B24" t="s">
        <v>130</v>
      </c>
      <c r="C24" s="116" t="s">
        <v>139</v>
      </c>
      <c r="D24" s="116" t="s">
        <v>132</v>
      </c>
      <c r="E24" s="116">
        <v>17</v>
      </c>
      <c r="F24" s="116" t="s">
        <v>133</v>
      </c>
      <c r="G24" s="116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436.27404990000002</v>
      </c>
      <c r="AV24">
        <v>439.70893150000001</v>
      </c>
      <c r="AW24">
        <v>443.16406869999997</v>
      </c>
      <c r="AX24">
        <v>446.69978880000002</v>
      </c>
      <c r="AY24">
        <v>450.31183190000002</v>
      </c>
      <c r="AZ24">
        <v>453.92719060000002</v>
      </c>
      <c r="BA24">
        <v>457.62654559999999</v>
      </c>
      <c r="BB24">
        <v>461.36939009999998</v>
      </c>
      <c r="BC24">
        <v>465.13837160000003</v>
      </c>
      <c r="BD24">
        <v>468.94798709999998</v>
      </c>
      <c r="BE24">
        <v>472.82020390000002</v>
      </c>
      <c r="BF24">
        <v>476.7569517</v>
      </c>
      <c r="BG24">
        <v>480.629594</v>
      </c>
      <c r="BH24">
        <v>484.63080170000001</v>
      </c>
      <c r="BI24">
        <v>488.69475569999997</v>
      </c>
      <c r="BJ24">
        <v>492.72683649999999</v>
      </c>
      <c r="BK24">
        <v>496.77825799999999</v>
      </c>
      <c r="BL24">
        <v>500.94801150000001</v>
      </c>
      <c r="BM24">
        <v>505.09823549999999</v>
      </c>
      <c r="BN24">
        <v>509.3463726</v>
      </c>
      <c r="BO24">
        <v>513.63332800000001</v>
      </c>
      <c r="BP24">
        <v>517.96393469999998</v>
      </c>
      <c r="BQ24">
        <v>522.33610069999997</v>
      </c>
      <c r="BR24">
        <v>526.74062349999997</v>
      </c>
      <c r="BS24">
        <v>531.14152019999995</v>
      </c>
      <c r="BT24">
        <v>535.54529920000004</v>
      </c>
      <c r="BU24">
        <v>539.9695984</v>
      </c>
      <c r="BV24">
        <v>544.42174390000002</v>
      </c>
      <c r="BW24">
        <v>548.89260690000003</v>
      </c>
      <c r="BX24">
        <v>553.41889409999999</v>
      </c>
      <c r="BY24">
        <v>557.97554100000002</v>
      </c>
      <c r="BZ24">
        <v>562.60162179999998</v>
      </c>
      <c r="CA24">
        <v>567.30099670000004</v>
      </c>
      <c r="CB24">
        <v>572.02107469999999</v>
      </c>
      <c r="CC24">
        <v>576.74201119999998</v>
      </c>
      <c r="CD24">
        <v>581.54152329999999</v>
      </c>
      <c r="CE24">
        <v>586.36349929999994</v>
      </c>
      <c r="CF24">
        <v>591.11412380000002</v>
      </c>
      <c r="CG24">
        <v>595.90668879999998</v>
      </c>
      <c r="CH24">
        <v>600.79225129999998</v>
      </c>
      <c r="CI24">
        <v>605.71656989999997</v>
      </c>
      <c r="CJ24">
        <v>610.66708349999999</v>
      </c>
      <c r="CK24">
        <v>615.63542910000001</v>
      </c>
      <c r="CL24">
        <v>620.67709790000004</v>
      </c>
      <c r="CM24">
        <v>625.75574089999998</v>
      </c>
      <c r="CN24">
        <v>630.86897899999997</v>
      </c>
      <c r="CO24">
        <v>636.00402759999997</v>
      </c>
      <c r="CP24">
        <v>641.17976869999995</v>
      </c>
      <c r="CQ24">
        <v>646.41887850000001</v>
      </c>
      <c r="CR24">
        <v>651.63456799999994</v>
      </c>
      <c r="CS24">
        <v>656.87065729999995</v>
      </c>
      <c r="CT24">
        <v>662.14465170000005</v>
      </c>
      <c r="CU24">
        <v>667.49265820000005</v>
      </c>
      <c r="CV24">
        <v>672.90524579999999</v>
      </c>
      <c r="CW24">
        <v>678.33646269999997</v>
      </c>
      <c r="CX24">
        <v>683.82267249999995</v>
      </c>
      <c r="CY24">
        <v>689.36162779999995</v>
      </c>
      <c r="CZ24">
        <v>694.94960460000004</v>
      </c>
      <c r="DA24">
        <v>700.58764650000001</v>
      </c>
      <c r="DB24">
        <v>706.26271650000001</v>
      </c>
      <c r="DC24">
        <v>711.93430990000002</v>
      </c>
      <c r="DD24">
        <v>717.75270609999995</v>
      </c>
      <c r="DE24">
        <v>723.59717890000002</v>
      </c>
      <c r="DF24">
        <v>729.48682280000003</v>
      </c>
      <c r="DG24">
        <v>735.44934860000001</v>
      </c>
      <c r="DH24">
        <v>741.47232789999998</v>
      </c>
      <c r="DI24">
        <v>747.5117765</v>
      </c>
      <c r="DJ24">
        <v>753.62628289999998</v>
      </c>
      <c r="DK24">
        <v>759.86409179999998</v>
      </c>
      <c r="DL24">
        <v>766.17751429999998</v>
      </c>
      <c r="DM24">
        <v>772.52953560000003</v>
      </c>
      <c r="DN24">
        <v>778.910709</v>
      </c>
      <c r="DO24">
        <v>785.35778530000005</v>
      </c>
      <c r="DP24">
        <v>791.90126450000002</v>
      </c>
    </row>
    <row r="25" spans="1:120" x14ac:dyDescent="0.25">
      <c r="A25" t="s">
        <v>129</v>
      </c>
      <c r="B25" t="s">
        <v>130</v>
      </c>
      <c r="C25" s="116" t="s">
        <v>139</v>
      </c>
      <c r="D25" s="116" t="s">
        <v>132</v>
      </c>
      <c r="E25" s="116">
        <v>17</v>
      </c>
      <c r="F25" s="116" t="s">
        <v>135</v>
      </c>
      <c r="G25" s="116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 s="116">
        <v>1.2783284479999999</v>
      </c>
      <c r="AU25" s="116">
        <v>1.31075736</v>
      </c>
      <c r="AV25" s="116">
        <v>1.343275126</v>
      </c>
      <c r="AW25" s="116">
        <v>1.3717071810000001</v>
      </c>
      <c r="AX25" s="116">
        <v>1.4008526400000001</v>
      </c>
      <c r="AY25" s="116">
        <v>1.432225385</v>
      </c>
      <c r="AZ25" s="116">
        <v>1.4603056320000001</v>
      </c>
      <c r="BA25" s="116">
        <v>1.490829328</v>
      </c>
      <c r="BB25" s="116">
        <v>1.525760115</v>
      </c>
      <c r="BC25">
        <v>1.5631166089999999</v>
      </c>
      <c r="BD25" s="116">
        <v>1.601195205</v>
      </c>
      <c r="BE25" s="116">
        <v>1.63582564</v>
      </c>
      <c r="BF25" s="116">
        <v>1.670415913</v>
      </c>
      <c r="BG25" s="116">
        <v>1.700790821</v>
      </c>
      <c r="BH25" s="116">
        <v>1.7364752539999999</v>
      </c>
      <c r="BI25" s="116">
        <v>1.7687008559999999</v>
      </c>
      <c r="BJ25" s="116">
        <v>1.7994093849999999</v>
      </c>
      <c r="BK25" s="116">
        <v>1.8308618400000001</v>
      </c>
      <c r="BL25" s="116">
        <v>1.8673488279999999</v>
      </c>
      <c r="BM25" s="116">
        <v>1.9057865169999999</v>
      </c>
      <c r="BN25" s="116">
        <v>1.9431666169999999</v>
      </c>
      <c r="BO25" s="116">
        <v>1.9840479259999999</v>
      </c>
      <c r="BP25" s="116">
        <v>2.0205159890000002</v>
      </c>
      <c r="BQ25" s="116">
        <v>2.0547934890000001</v>
      </c>
      <c r="BR25" s="116">
        <v>2.084342989</v>
      </c>
      <c r="BS25" s="116">
        <v>2.1129784890000001</v>
      </c>
      <c r="BT25" s="116">
        <v>2.1398357739999998</v>
      </c>
      <c r="BU25" s="116">
        <v>2.1659722260000001</v>
      </c>
      <c r="BV25" s="116">
        <v>2.195282626</v>
      </c>
      <c r="BW25" s="116">
        <v>2.2298936619999998</v>
      </c>
      <c r="BX25" s="116">
        <v>2.2634193599999999</v>
      </c>
      <c r="BY25" s="116">
        <v>2.295597377</v>
      </c>
      <c r="BZ25" s="116">
        <v>2.3280094259999999</v>
      </c>
      <c r="CA25" s="116">
        <v>2.3603555599999999</v>
      </c>
      <c r="CB25" s="116">
        <v>2.3896477599999999</v>
      </c>
      <c r="CC25" s="116">
        <v>2.4150907990000001</v>
      </c>
      <c r="CD25" s="116">
        <v>2.4436066259999998</v>
      </c>
      <c r="CE25" s="116">
        <v>2.471037226</v>
      </c>
      <c r="CF25" s="116">
        <v>2.4995049499999999</v>
      </c>
      <c r="CG25" s="116">
        <v>2.5296682170000002</v>
      </c>
      <c r="CH25" s="116">
        <v>2.564974205</v>
      </c>
      <c r="CI25" s="116">
        <v>2.5970773500000002</v>
      </c>
      <c r="CJ25" s="116">
        <v>2.6313343169999999</v>
      </c>
      <c r="CK25" s="116">
        <v>2.6640694749999998</v>
      </c>
      <c r="CL25" s="116">
        <v>2.6943823259999999</v>
      </c>
      <c r="CM25" s="116">
        <v>2.7222603259999998</v>
      </c>
      <c r="CN25" s="116">
        <v>2.7501402499999998</v>
      </c>
      <c r="CO25" s="116">
        <v>2.7789300749999999</v>
      </c>
      <c r="CP25" s="116">
        <v>2.8073900749999998</v>
      </c>
      <c r="CQ25" s="116">
        <v>2.8363360750000002</v>
      </c>
      <c r="CR25" s="116">
        <v>2.865617109</v>
      </c>
      <c r="CS25" s="116">
        <v>2.8961071440000001</v>
      </c>
      <c r="CT25" s="116">
        <v>2.927814744</v>
      </c>
      <c r="CU25" s="116">
        <v>2.9613954439999999</v>
      </c>
      <c r="CV25" s="116">
        <v>2.9949611260000002</v>
      </c>
      <c r="CW25" s="116">
        <v>3.0279657439999998</v>
      </c>
      <c r="CX25" s="116">
        <v>3.0593971440000001</v>
      </c>
      <c r="CY25" s="116">
        <v>3.0886277440000001</v>
      </c>
      <c r="CZ25" s="116">
        <v>3.11814715</v>
      </c>
      <c r="DA25" s="116">
        <v>3.1462916500000002</v>
      </c>
      <c r="DB25" s="116">
        <v>3.1742151500000002</v>
      </c>
      <c r="DC25">
        <v>3.2033762170000002</v>
      </c>
      <c r="DD25">
        <v>3.2312120229999999</v>
      </c>
      <c r="DE25">
        <v>3.2602353229999999</v>
      </c>
      <c r="DF25">
        <v>3.2961933870000002</v>
      </c>
      <c r="DG25">
        <v>3.332048264</v>
      </c>
      <c r="DH25">
        <v>3.3702280770000002</v>
      </c>
      <c r="DI25" s="116">
        <v>3.403392577</v>
      </c>
      <c r="DJ25" s="116">
        <v>3.4334440599999998</v>
      </c>
      <c r="DK25" s="116">
        <v>3.46437806</v>
      </c>
      <c r="DL25" s="116">
        <v>3.49432016</v>
      </c>
      <c r="DM25" s="116">
        <v>3.5230776499999998</v>
      </c>
      <c r="DN25" s="116">
        <v>3.5491432399999998</v>
      </c>
      <c r="DO25" s="116">
        <v>3.5774582399999999</v>
      </c>
      <c r="DP25" s="116">
        <v>3.6101679070000001</v>
      </c>
    </row>
    <row r="26" spans="1:120" x14ac:dyDescent="0.25">
      <c r="A26" t="s">
        <v>129</v>
      </c>
      <c r="B26" t="s">
        <v>130</v>
      </c>
      <c r="C26" s="116" t="s">
        <v>139</v>
      </c>
      <c r="D26" s="116" t="s">
        <v>132</v>
      </c>
      <c r="E26" s="116">
        <v>50</v>
      </c>
      <c r="F26" s="116" t="s">
        <v>133</v>
      </c>
      <c r="G26" s="116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438.08299</v>
      </c>
      <c r="AV26">
        <v>441.70199000000002</v>
      </c>
      <c r="AW26">
        <v>445.40760999999998</v>
      </c>
      <c r="AX26">
        <v>449.15897000000001</v>
      </c>
      <c r="AY26">
        <v>453.00966499999998</v>
      </c>
      <c r="AZ26">
        <v>456.86609499999997</v>
      </c>
      <c r="BA26">
        <v>460.87736000000001</v>
      </c>
      <c r="BB26">
        <v>464.88965000000002</v>
      </c>
      <c r="BC26">
        <v>468.94820499999997</v>
      </c>
      <c r="BD26">
        <v>473.07292999999999</v>
      </c>
      <c r="BE26">
        <v>477.22313000000003</v>
      </c>
      <c r="BF26">
        <v>481.50065999999998</v>
      </c>
      <c r="BG26">
        <v>485.80363999999997</v>
      </c>
      <c r="BH26">
        <v>490.18251500000002</v>
      </c>
      <c r="BI26">
        <v>494.71018500000002</v>
      </c>
      <c r="BJ26">
        <v>499.20223499999997</v>
      </c>
      <c r="BK26">
        <v>503.78413499999999</v>
      </c>
      <c r="BL26">
        <v>508.31948999999997</v>
      </c>
      <c r="BM26">
        <v>512.92160000000001</v>
      </c>
      <c r="BN26">
        <v>517.59435499999995</v>
      </c>
      <c r="BO26">
        <v>522.260535</v>
      </c>
      <c r="BP26">
        <v>527.025305</v>
      </c>
      <c r="BQ26">
        <v>531.83888999999999</v>
      </c>
      <c r="BR26">
        <v>536.73371499999996</v>
      </c>
      <c r="BS26">
        <v>541.77310499999999</v>
      </c>
      <c r="BT26">
        <v>546.77566000000002</v>
      </c>
      <c r="BU26">
        <v>551.76256999999998</v>
      </c>
      <c r="BV26">
        <v>556.87946999999997</v>
      </c>
      <c r="BW26">
        <v>561.98335999999995</v>
      </c>
      <c r="BX26">
        <v>567.06651999999997</v>
      </c>
      <c r="BY26">
        <v>572.162195</v>
      </c>
      <c r="BZ26">
        <v>577.37336500000004</v>
      </c>
      <c r="CA26">
        <v>582.52332999999999</v>
      </c>
      <c r="CB26">
        <v>587.75003000000004</v>
      </c>
      <c r="CC26">
        <v>593.08681000000001</v>
      </c>
      <c r="CD26">
        <v>598.46887500000003</v>
      </c>
      <c r="CE26">
        <v>603.91449499999999</v>
      </c>
      <c r="CF26">
        <v>609.38602500000002</v>
      </c>
      <c r="CG26">
        <v>614.87886000000003</v>
      </c>
      <c r="CH26">
        <v>620.52124500000002</v>
      </c>
      <c r="CI26">
        <v>626.12336000000005</v>
      </c>
      <c r="CJ26">
        <v>631.79139999999995</v>
      </c>
      <c r="CK26">
        <v>637.37773000000004</v>
      </c>
      <c r="CL26">
        <v>643.08164499999998</v>
      </c>
      <c r="CM26">
        <v>648.73725000000002</v>
      </c>
      <c r="CN26">
        <v>654.59675500000003</v>
      </c>
      <c r="CO26">
        <v>660.45352000000003</v>
      </c>
      <c r="CP26">
        <v>666.33835999999997</v>
      </c>
      <c r="CQ26">
        <v>672.24068499999998</v>
      </c>
      <c r="CR26">
        <v>678.30551000000003</v>
      </c>
      <c r="CS26">
        <v>684.28285500000004</v>
      </c>
      <c r="CT26">
        <v>690.25414499999999</v>
      </c>
      <c r="CU26">
        <v>696.34374000000003</v>
      </c>
      <c r="CV26">
        <v>702.47806500000002</v>
      </c>
      <c r="CW26">
        <v>708.68224999999995</v>
      </c>
      <c r="CX26">
        <v>714.81623500000001</v>
      </c>
      <c r="CY26">
        <v>721.09304999999995</v>
      </c>
      <c r="CZ26">
        <v>727.50448500000005</v>
      </c>
      <c r="DA26">
        <v>733.80289500000003</v>
      </c>
      <c r="DB26">
        <v>740.43620999999996</v>
      </c>
      <c r="DC26">
        <v>747.27013499999998</v>
      </c>
      <c r="DD26">
        <v>753.94718999999998</v>
      </c>
      <c r="DE26">
        <v>760.68503999999996</v>
      </c>
      <c r="DF26">
        <v>767.48511499999995</v>
      </c>
      <c r="DG26">
        <v>774.27298499999995</v>
      </c>
      <c r="DH26">
        <v>781.10685999999998</v>
      </c>
      <c r="DI26">
        <v>788.01789499999995</v>
      </c>
      <c r="DJ26">
        <v>794.85235499999999</v>
      </c>
      <c r="DK26">
        <v>801.796335</v>
      </c>
      <c r="DL26">
        <v>808.79861000000005</v>
      </c>
      <c r="DM26">
        <v>816.02770999999996</v>
      </c>
      <c r="DN26">
        <v>823.43903</v>
      </c>
      <c r="DO26">
        <v>830.84645999999998</v>
      </c>
      <c r="DP26">
        <v>838.31632000000002</v>
      </c>
    </row>
    <row r="27" spans="1:120" x14ac:dyDescent="0.25">
      <c r="A27" t="s">
        <v>129</v>
      </c>
      <c r="B27" t="s">
        <v>130</v>
      </c>
      <c r="C27" s="116" t="s">
        <v>139</v>
      </c>
      <c r="D27" s="116" t="s">
        <v>132</v>
      </c>
      <c r="E27" s="116">
        <v>50</v>
      </c>
      <c r="F27" s="116" t="s">
        <v>135</v>
      </c>
      <c r="G27" s="116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 s="116">
        <v>1.410985436</v>
      </c>
      <c r="AT27">
        <v>1.446322887</v>
      </c>
      <c r="AU27">
        <v>1.4810861230000001</v>
      </c>
      <c r="AV27">
        <v>1.5188745539999999</v>
      </c>
      <c r="AW27">
        <v>1.555807103</v>
      </c>
      <c r="AX27">
        <v>1.5939548480000001</v>
      </c>
      <c r="AY27">
        <v>1.6299999460000001</v>
      </c>
      <c r="AZ27">
        <v>1.6671860249999999</v>
      </c>
      <c r="BA27">
        <v>1.7121231809999999</v>
      </c>
      <c r="BB27">
        <v>1.7580634749999999</v>
      </c>
      <c r="BC27">
        <v>1.803189946</v>
      </c>
      <c r="BD27">
        <v>1.8466046519999999</v>
      </c>
      <c r="BE27">
        <v>1.8886624949999999</v>
      </c>
      <c r="BF27">
        <v>1.931969652</v>
      </c>
      <c r="BG27">
        <v>1.971361809</v>
      </c>
      <c r="BH27">
        <v>2.0078962210000002</v>
      </c>
      <c r="BI27">
        <v>2.045680044</v>
      </c>
      <c r="BJ27">
        <v>2.0834324949999998</v>
      </c>
      <c r="BK27">
        <v>2.1243024949999998</v>
      </c>
      <c r="BL27">
        <v>2.165504946</v>
      </c>
      <c r="BM27">
        <v>2.2076580830000001</v>
      </c>
      <c r="BN27">
        <v>2.2488680830000001</v>
      </c>
      <c r="BO27">
        <v>2.2904480829999998</v>
      </c>
      <c r="BP27">
        <v>2.334396221</v>
      </c>
      <c r="BQ27">
        <v>2.3758173970000001</v>
      </c>
      <c r="BR27">
        <v>2.4136044559999998</v>
      </c>
      <c r="BS27">
        <v>2.4486944560000001</v>
      </c>
      <c r="BT27">
        <v>2.4828073970000002</v>
      </c>
      <c r="BU27">
        <v>2.5160878869999999</v>
      </c>
      <c r="BV27">
        <v>2.552984162</v>
      </c>
      <c r="BW27">
        <v>2.5929585739999998</v>
      </c>
      <c r="BX27">
        <v>2.6349074950000002</v>
      </c>
      <c r="BY27">
        <v>2.675647299</v>
      </c>
      <c r="BZ27">
        <v>2.7148673969999999</v>
      </c>
      <c r="CA27">
        <v>2.7533211230000001</v>
      </c>
      <c r="CB27">
        <v>2.7882706320000001</v>
      </c>
      <c r="CC27">
        <v>2.8209121029999999</v>
      </c>
      <c r="CD27">
        <v>2.8553581810000002</v>
      </c>
      <c r="CE27">
        <v>2.8917261230000002</v>
      </c>
      <c r="CF27">
        <v>2.9292681809999999</v>
      </c>
      <c r="CG27">
        <v>2.9650020050000001</v>
      </c>
      <c r="CH27">
        <v>3.0012334749999998</v>
      </c>
      <c r="CI27">
        <v>3.0429934749999998</v>
      </c>
      <c r="CJ27">
        <v>3.0827653380000002</v>
      </c>
      <c r="CK27">
        <v>3.1200103380000002</v>
      </c>
      <c r="CL27">
        <v>3.15705926</v>
      </c>
      <c r="CM27">
        <v>3.1950805340000001</v>
      </c>
      <c r="CN27">
        <v>3.2361716129999998</v>
      </c>
      <c r="CO27">
        <v>3.2682473970000001</v>
      </c>
      <c r="CP27">
        <v>3.304323868</v>
      </c>
      <c r="CQ27">
        <v>3.3408061230000001</v>
      </c>
      <c r="CR27">
        <v>3.3796461230000001</v>
      </c>
      <c r="CS27">
        <v>3.4189356320000002</v>
      </c>
      <c r="CT27">
        <v>3.4600056320000001</v>
      </c>
      <c r="CU27">
        <v>3.5024156319999999</v>
      </c>
      <c r="CV27">
        <v>3.5451406319999998</v>
      </c>
      <c r="CW27">
        <v>3.5857489660000001</v>
      </c>
      <c r="CX27">
        <v>3.6247539660000001</v>
      </c>
      <c r="CY27">
        <v>3.6621239659999998</v>
      </c>
      <c r="CZ27">
        <v>3.6990039659999998</v>
      </c>
      <c r="DA27">
        <v>3.7345239659999998</v>
      </c>
      <c r="DB27">
        <v>3.7697439660000001</v>
      </c>
      <c r="DC27">
        <v>3.8074130830000001</v>
      </c>
      <c r="DD27">
        <v>3.8477680830000001</v>
      </c>
      <c r="DE27">
        <v>3.8886933770000001</v>
      </c>
      <c r="DF27">
        <v>3.9347675930000001</v>
      </c>
      <c r="DG27">
        <v>3.9823873970000001</v>
      </c>
      <c r="DH27">
        <v>4.0299449459999996</v>
      </c>
      <c r="DI27">
        <v>4.0706314170000004</v>
      </c>
      <c r="DJ27">
        <v>4.1075414170000002</v>
      </c>
      <c r="DK27">
        <v>4.1431157299999999</v>
      </c>
      <c r="DL27">
        <v>4.1812307300000002</v>
      </c>
      <c r="DM27">
        <v>4.2190080830000003</v>
      </c>
      <c r="DN27">
        <v>4.2571730829999996</v>
      </c>
      <c r="DO27">
        <v>4.2964998479999998</v>
      </c>
      <c r="DP27">
        <v>4.3395548479999997</v>
      </c>
    </row>
    <row r="28" spans="1:120" x14ac:dyDescent="0.25">
      <c r="A28" t="s">
        <v>129</v>
      </c>
      <c r="B28" t="s">
        <v>130</v>
      </c>
      <c r="C28" s="116" t="s">
        <v>139</v>
      </c>
      <c r="D28" s="116" t="s">
        <v>132</v>
      </c>
      <c r="E28" s="116">
        <v>83</v>
      </c>
      <c r="F28" s="116" t="s">
        <v>133</v>
      </c>
      <c r="G28" s="116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440.57932499999998</v>
      </c>
      <c r="AV28">
        <v>444.4477498</v>
      </c>
      <c r="AW28">
        <v>448.39362269999998</v>
      </c>
      <c r="AX28" s="116">
        <v>452.43373880000001</v>
      </c>
      <c r="AY28">
        <v>456.52689240000001</v>
      </c>
      <c r="AZ28">
        <v>460.70667120000002</v>
      </c>
      <c r="BA28">
        <v>464.98514729999999</v>
      </c>
      <c r="BB28">
        <v>469.25230219999997</v>
      </c>
      <c r="BC28">
        <v>473.60920800000002</v>
      </c>
      <c r="BD28">
        <v>478.01549440000002</v>
      </c>
      <c r="BE28">
        <v>482.54667699999999</v>
      </c>
      <c r="BF28">
        <v>487.25392950000003</v>
      </c>
      <c r="BG28">
        <v>491.85372439999998</v>
      </c>
      <c r="BH28">
        <v>496.64026330000002</v>
      </c>
      <c r="BI28">
        <v>501.63525349999998</v>
      </c>
      <c r="BJ28">
        <v>506.5901442</v>
      </c>
      <c r="BK28">
        <v>511.46174580000002</v>
      </c>
      <c r="BL28">
        <v>516.33115940000005</v>
      </c>
      <c r="BM28">
        <v>521.4331426</v>
      </c>
      <c r="BN28">
        <v>526.58822329999998</v>
      </c>
      <c r="BO28">
        <v>531.82677899999999</v>
      </c>
      <c r="BP28">
        <v>537.13065510000001</v>
      </c>
      <c r="BQ28">
        <v>542.54245330000003</v>
      </c>
      <c r="BR28">
        <v>547.96541349999995</v>
      </c>
      <c r="BS28">
        <v>553.52210409999998</v>
      </c>
      <c r="BT28">
        <v>559.02443960000005</v>
      </c>
      <c r="BU28">
        <v>564.59140990000003</v>
      </c>
      <c r="BV28">
        <v>570.19543299999998</v>
      </c>
      <c r="BW28">
        <v>575.83268599999997</v>
      </c>
      <c r="BX28">
        <v>581.55223669999998</v>
      </c>
      <c r="BY28">
        <v>587.35000319999995</v>
      </c>
      <c r="BZ28">
        <v>593.11021330000005</v>
      </c>
      <c r="CA28">
        <v>598.90593590000003</v>
      </c>
      <c r="CB28">
        <v>604.7613877</v>
      </c>
      <c r="CC28">
        <v>610.67254800000001</v>
      </c>
      <c r="CD28">
        <v>616.6456154</v>
      </c>
      <c r="CE28">
        <v>622.6593024</v>
      </c>
      <c r="CF28">
        <v>628.71290539999995</v>
      </c>
      <c r="CG28">
        <v>634.83699349999995</v>
      </c>
      <c r="CH28">
        <v>641.04947890000005</v>
      </c>
      <c r="CI28">
        <v>647.35890380000001</v>
      </c>
      <c r="CJ28">
        <v>653.73137280000003</v>
      </c>
      <c r="CK28">
        <v>660.24530890000005</v>
      </c>
      <c r="CL28">
        <v>666.64920289999998</v>
      </c>
      <c r="CM28">
        <v>673.17295019999995</v>
      </c>
      <c r="CN28">
        <v>679.70019660000003</v>
      </c>
      <c r="CO28">
        <v>686.07391429999996</v>
      </c>
      <c r="CP28">
        <v>692.69267590000004</v>
      </c>
      <c r="CQ28">
        <v>699.41223439999999</v>
      </c>
      <c r="CR28">
        <v>706.26077989999999</v>
      </c>
      <c r="CS28">
        <v>712.8536067</v>
      </c>
      <c r="CT28">
        <v>719.40492719999997</v>
      </c>
      <c r="CU28">
        <v>726.26955459999999</v>
      </c>
      <c r="CV28">
        <v>733.18763550000006</v>
      </c>
      <c r="CW28">
        <v>740.1917545</v>
      </c>
      <c r="CX28">
        <v>747.32179389999999</v>
      </c>
      <c r="CY28">
        <v>754.51977290000002</v>
      </c>
      <c r="CZ28">
        <v>761.82277499999998</v>
      </c>
      <c r="DA28">
        <v>769.11352739999995</v>
      </c>
      <c r="DB28">
        <v>776.54946640000003</v>
      </c>
      <c r="DC28">
        <v>784.00899349999997</v>
      </c>
      <c r="DD28">
        <v>791.44941700000004</v>
      </c>
      <c r="DE28">
        <v>799.11508360000005</v>
      </c>
      <c r="DF28">
        <v>806.57787589999998</v>
      </c>
      <c r="DG28">
        <v>814.18856970000002</v>
      </c>
      <c r="DH28">
        <v>822.19709350000005</v>
      </c>
      <c r="DI28">
        <v>829.99642719999997</v>
      </c>
      <c r="DJ28">
        <v>837.98347760000001</v>
      </c>
      <c r="DK28">
        <v>845.9311136</v>
      </c>
      <c r="DL28">
        <v>853.83083620000002</v>
      </c>
      <c r="DM28">
        <v>862.0552169</v>
      </c>
      <c r="DN28">
        <v>870.2452591</v>
      </c>
      <c r="DO28">
        <v>878.10679630000004</v>
      </c>
      <c r="DP28">
        <v>886.21147970000004</v>
      </c>
    </row>
    <row r="29" spans="1:120" x14ac:dyDescent="0.25">
      <c r="A29" t="s">
        <v>129</v>
      </c>
      <c r="B29" t="s">
        <v>130</v>
      </c>
      <c r="C29" s="116" t="s">
        <v>139</v>
      </c>
      <c r="D29" s="116" t="s">
        <v>132</v>
      </c>
      <c r="E29" s="116">
        <v>83</v>
      </c>
      <c r="F29" s="116" t="s">
        <v>135</v>
      </c>
      <c r="G29" s="116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1.5743968230000001</v>
      </c>
      <c r="AT29">
        <v>1.618870689</v>
      </c>
      <c r="AU29">
        <v>1.6572296740000001</v>
      </c>
      <c r="AV29">
        <v>1.7002198070000001</v>
      </c>
      <c r="AW29">
        <v>1.7446953110000001</v>
      </c>
      <c r="AX29">
        <v>1.788755087</v>
      </c>
      <c r="AY29" s="116">
        <v>1.840354262</v>
      </c>
      <c r="AZ29" s="116">
        <v>1.887394062</v>
      </c>
      <c r="BA29" s="116">
        <v>1.9373520500000001</v>
      </c>
      <c r="BB29" s="116">
        <v>1.9882582209999999</v>
      </c>
      <c r="BC29">
        <v>2.0394434499999998</v>
      </c>
      <c r="BD29">
        <v>2.0981371050000002</v>
      </c>
      <c r="BE29">
        <v>2.1494623480000001</v>
      </c>
      <c r="BF29">
        <v>2.2068461130000001</v>
      </c>
      <c r="BG29">
        <v>2.2586466829999998</v>
      </c>
      <c r="BH29">
        <v>2.308225797</v>
      </c>
      <c r="BI29">
        <v>2.3540319580000002</v>
      </c>
      <c r="BJ29">
        <v>2.4003206970000002</v>
      </c>
      <c r="BK29">
        <v>2.4524643849999999</v>
      </c>
      <c r="BL29">
        <v>2.5059301089999999</v>
      </c>
      <c r="BM29">
        <v>2.5592663459999998</v>
      </c>
      <c r="BN29">
        <v>2.618385966</v>
      </c>
      <c r="BO29">
        <v>2.676497323</v>
      </c>
      <c r="BP29">
        <v>2.7311359359999998</v>
      </c>
      <c r="BQ29">
        <v>2.7769512700000001</v>
      </c>
      <c r="BR29">
        <v>2.8192408229999999</v>
      </c>
      <c r="BS29">
        <v>2.8602619229999999</v>
      </c>
      <c r="BT29">
        <v>2.9010850750000001</v>
      </c>
      <c r="BU29">
        <v>2.9463180750000002</v>
      </c>
      <c r="BV29">
        <v>2.9930147420000002</v>
      </c>
      <c r="BW29">
        <v>3.0402725720000001</v>
      </c>
      <c r="BX29">
        <v>3.0907356720000001</v>
      </c>
      <c r="BY29">
        <v>3.141305472</v>
      </c>
      <c r="BZ29">
        <v>3.19064025</v>
      </c>
      <c r="CA29">
        <v>3.241625709</v>
      </c>
      <c r="CB29">
        <v>3.2923576049999999</v>
      </c>
      <c r="CC29">
        <v>3.3347551420000001</v>
      </c>
      <c r="CD29">
        <v>3.3789447419999998</v>
      </c>
      <c r="CE29">
        <v>3.4224489419999999</v>
      </c>
      <c r="CF29">
        <v>3.4691720089999998</v>
      </c>
      <c r="CG29">
        <v>3.5151909090000002</v>
      </c>
      <c r="CH29">
        <v>3.562424042</v>
      </c>
      <c r="CI29">
        <v>3.6151035070000002</v>
      </c>
      <c r="CJ29">
        <v>3.668426985</v>
      </c>
      <c r="CK29">
        <v>3.721344985</v>
      </c>
      <c r="CL29">
        <v>3.7679003029999998</v>
      </c>
      <c r="CM29">
        <v>3.8082674029999999</v>
      </c>
      <c r="CN29">
        <v>3.8479641029999998</v>
      </c>
      <c r="CO29">
        <v>3.8909837089999999</v>
      </c>
      <c r="CP29">
        <v>3.9348376749999998</v>
      </c>
      <c r="CQ29">
        <v>3.9802521909999999</v>
      </c>
      <c r="CR29">
        <v>4.0264369640000002</v>
      </c>
      <c r="CS29">
        <v>4.0684035830000003</v>
      </c>
      <c r="CT29">
        <v>4.1169682420000004</v>
      </c>
      <c r="CU29">
        <v>4.1677958420000003</v>
      </c>
      <c r="CV29">
        <v>4.2181487479999999</v>
      </c>
      <c r="CW29">
        <v>4.2707357479999999</v>
      </c>
      <c r="CX29">
        <v>4.3217404479999999</v>
      </c>
      <c r="CY29">
        <v>4.3728665500000004</v>
      </c>
      <c r="CZ29">
        <v>4.4247585620000001</v>
      </c>
      <c r="DA29">
        <v>4.4796447620000004</v>
      </c>
      <c r="DB29">
        <v>4.525469642</v>
      </c>
      <c r="DC29">
        <v>4.5699943169999999</v>
      </c>
      <c r="DD29">
        <v>4.6182247280000004</v>
      </c>
      <c r="DE29">
        <v>4.6647197169999997</v>
      </c>
      <c r="DF29">
        <v>4.7177109169999998</v>
      </c>
      <c r="DG29">
        <v>4.7720590830000003</v>
      </c>
      <c r="DH29">
        <v>4.8277899829999997</v>
      </c>
      <c r="DI29">
        <v>4.8795474829999996</v>
      </c>
      <c r="DJ29">
        <v>4.9259079830000001</v>
      </c>
      <c r="DK29">
        <v>4.9752138500000003</v>
      </c>
      <c r="DL29">
        <v>5.0186647830000002</v>
      </c>
      <c r="DM29">
        <v>5.0618705830000001</v>
      </c>
      <c r="DN29">
        <v>5.1058920829999996</v>
      </c>
      <c r="DO29">
        <v>5.1522574829999996</v>
      </c>
      <c r="DP29">
        <v>5.2021943830000001</v>
      </c>
    </row>
    <row r="30" spans="1:120" x14ac:dyDescent="0.25">
      <c r="A30" t="s">
        <v>129</v>
      </c>
      <c r="B30" t="s">
        <v>130</v>
      </c>
      <c r="C30" s="116" t="s">
        <v>139</v>
      </c>
      <c r="D30" s="116" t="s">
        <v>132</v>
      </c>
      <c r="E30" s="116">
        <v>95</v>
      </c>
      <c r="F30" s="116" t="s">
        <v>133</v>
      </c>
      <c r="G30" s="116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438.41414099999997</v>
      </c>
      <c r="AU30">
        <v>442.40016000000003</v>
      </c>
      <c r="AV30">
        <v>446.50077649999997</v>
      </c>
      <c r="AW30">
        <v>450.67333400000001</v>
      </c>
      <c r="AX30">
        <v>454.97304550000001</v>
      </c>
      <c r="AY30">
        <v>459.3489265</v>
      </c>
      <c r="AZ30">
        <v>463.714922</v>
      </c>
      <c r="BA30">
        <v>468.254797</v>
      </c>
      <c r="BB30">
        <v>472.82497899999998</v>
      </c>
      <c r="BC30">
        <v>477.30056150000001</v>
      </c>
      <c r="BD30">
        <v>481.92735399999998</v>
      </c>
      <c r="BE30">
        <v>486.92379499999998</v>
      </c>
      <c r="BF30">
        <v>491.86428799999999</v>
      </c>
      <c r="BG30">
        <v>496.79492399999998</v>
      </c>
      <c r="BH30">
        <v>501.85908999999998</v>
      </c>
      <c r="BI30">
        <v>507.16164950000001</v>
      </c>
      <c r="BJ30">
        <v>512.33917599999995</v>
      </c>
      <c r="BK30">
        <v>517.605997</v>
      </c>
      <c r="BL30">
        <v>523.21276999999998</v>
      </c>
      <c r="BM30">
        <v>528.58311300000003</v>
      </c>
      <c r="BN30">
        <v>534.18482749999998</v>
      </c>
      <c r="BO30">
        <v>539.92514100000005</v>
      </c>
      <c r="BP30">
        <v>545.35979750000001</v>
      </c>
      <c r="BQ30">
        <v>551.05792099999996</v>
      </c>
      <c r="BR30">
        <v>557.09230100000002</v>
      </c>
      <c r="BS30">
        <v>563.10581200000001</v>
      </c>
      <c r="BT30">
        <v>569.35987599999999</v>
      </c>
      <c r="BU30">
        <v>575.3831735</v>
      </c>
      <c r="BV30">
        <v>581.67346550000002</v>
      </c>
      <c r="BW30">
        <v>588.02794300000005</v>
      </c>
      <c r="BX30">
        <v>594.44891250000001</v>
      </c>
      <c r="BY30">
        <v>600.93644849999998</v>
      </c>
      <c r="BZ30">
        <v>607.46098549999999</v>
      </c>
      <c r="CA30">
        <v>614.03276849999997</v>
      </c>
      <c r="CB30">
        <v>620.66158600000006</v>
      </c>
      <c r="CC30">
        <v>627.00050999999996</v>
      </c>
      <c r="CD30">
        <v>633.26516449999997</v>
      </c>
      <c r="CE30">
        <v>639.537238</v>
      </c>
      <c r="CF30">
        <v>645.83780300000001</v>
      </c>
      <c r="CG30">
        <v>652.17096000000004</v>
      </c>
      <c r="CH30">
        <v>658.541877</v>
      </c>
      <c r="CI30">
        <v>664.96106699999996</v>
      </c>
      <c r="CJ30">
        <v>671.43534</v>
      </c>
      <c r="CK30">
        <v>678.23647900000003</v>
      </c>
      <c r="CL30">
        <v>685.19317450000005</v>
      </c>
      <c r="CM30">
        <v>692.28638699999999</v>
      </c>
      <c r="CN30">
        <v>699.41063799999995</v>
      </c>
      <c r="CO30">
        <v>706.27139999999997</v>
      </c>
      <c r="CP30">
        <v>713.36162549999995</v>
      </c>
      <c r="CQ30">
        <v>721.04723349999995</v>
      </c>
      <c r="CR30">
        <v>728.360726</v>
      </c>
      <c r="CS30">
        <v>735.71401800000001</v>
      </c>
      <c r="CT30">
        <v>743.11115949999999</v>
      </c>
      <c r="CU30">
        <v>750.56607499999996</v>
      </c>
      <c r="CV30">
        <v>758.18456200000003</v>
      </c>
      <c r="CW30">
        <v>765.8468795</v>
      </c>
      <c r="CX30">
        <v>773.58563100000003</v>
      </c>
      <c r="CY30">
        <v>781.3970435</v>
      </c>
      <c r="CZ30">
        <v>789.276566</v>
      </c>
      <c r="DA30">
        <v>797.2233185</v>
      </c>
      <c r="DB30">
        <v>805.23413400000004</v>
      </c>
      <c r="DC30">
        <v>813.30885499999999</v>
      </c>
      <c r="DD30">
        <v>821.45158300000003</v>
      </c>
      <c r="DE30">
        <v>829.66553850000003</v>
      </c>
      <c r="DF30">
        <v>837.95629099999996</v>
      </c>
      <c r="DG30">
        <v>846.32995000000005</v>
      </c>
      <c r="DH30">
        <v>854.80251250000003</v>
      </c>
      <c r="DI30">
        <v>863.36883699999998</v>
      </c>
      <c r="DJ30">
        <v>872.01924599999995</v>
      </c>
      <c r="DK30">
        <v>880.74014</v>
      </c>
      <c r="DL30">
        <v>889.903009</v>
      </c>
      <c r="DM30">
        <v>899.20404699999995</v>
      </c>
      <c r="DN30">
        <v>908.13813300000004</v>
      </c>
      <c r="DO30">
        <v>917.08673350000004</v>
      </c>
      <c r="DP30">
        <v>926.13837599999999</v>
      </c>
    </row>
    <row r="31" spans="1:120" x14ac:dyDescent="0.25">
      <c r="A31" t="s">
        <v>129</v>
      </c>
      <c r="B31" t="s">
        <v>130</v>
      </c>
      <c r="C31" s="116" t="s">
        <v>139</v>
      </c>
      <c r="D31" s="116" t="s">
        <v>132</v>
      </c>
      <c r="E31" s="116">
        <v>95</v>
      </c>
      <c r="F31" s="116" t="s">
        <v>135</v>
      </c>
      <c r="G31" s="116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 s="116">
        <v>1.7430673189999999</v>
      </c>
      <c r="AU31" s="116">
        <v>1.798653828</v>
      </c>
      <c r="AV31" s="116">
        <v>1.8468982789999999</v>
      </c>
      <c r="AW31" s="116">
        <v>1.9004558090000001</v>
      </c>
      <c r="AX31" s="116">
        <v>1.953685779</v>
      </c>
      <c r="AY31" s="116">
        <v>2.0082577599999998</v>
      </c>
      <c r="AZ31">
        <v>2.062088025</v>
      </c>
      <c r="BA31">
        <v>2.1178737889999999</v>
      </c>
      <c r="BB31">
        <v>2.1798983089999999</v>
      </c>
      <c r="BC31">
        <v>2.2444536319999999</v>
      </c>
      <c r="BD31">
        <v>2.3074291320000002</v>
      </c>
      <c r="BE31">
        <v>2.3726195149999998</v>
      </c>
      <c r="BF31">
        <v>2.4364526419999999</v>
      </c>
      <c r="BG31">
        <v>2.501040642</v>
      </c>
      <c r="BH31">
        <v>2.5626806420000001</v>
      </c>
      <c r="BI31">
        <v>2.6229826420000002</v>
      </c>
      <c r="BJ31">
        <v>2.684038632</v>
      </c>
      <c r="BK31">
        <v>2.7434589260000002</v>
      </c>
      <c r="BL31">
        <v>2.8016439260000001</v>
      </c>
      <c r="BM31">
        <v>2.8644254259999999</v>
      </c>
      <c r="BN31">
        <v>2.9295939259999999</v>
      </c>
      <c r="BO31" s="116">
        <v>2.9956470739999999</v>
      </c>
      <c r="BP31" s="116">
        <v>3.0596545740000001</v>
      </c>
      <c r="BQ31" s="116">
        <v>3.1183810740000002</v>
      </c>
      <c r="BR31" s="116">
        <v>3.1710025740000001</v>
      </c>
      <c r="BS31" s="116">
        <v>3.221295574</v>
      </c>
      <c r="BT31" s="116">
        <v>3.27524624</v>
      </c>
      <c r="BU31" s="116">
        <v>3.329834789</v>
      </c>
      <c r="BV31" s="116">
        <v>3.3884732890000002</v>
      </c>
      <c r="BW31" s="116">
        <v>3.452290289</v>
      </c>
      <c r="BX31" s="116">
        <v>3.5208432890000001</v>
      </c>
      <c r="BY31" s="116">
        <v>3.58841623</v>
      </c>
      <c r="BZ31" s="116">
        <v>3.6533113679999998</v>
      </c>
      <c r="CA31" s="116">
        <v>3.7192157890000002</v>
      </c>
      <c r="CB31" s="116">
        <v>3.7814932209999998</v>
      </c>
      <c r="CC31" s="116">
        <v>3.839844485</v>
      </c>
      <c r="CD31" s="116">
        <v>3.8977204849999998</v>
      </c>
      <c r="CE31" s="116">
        <v>3.9549273280000001</v>
      </c>
      <c r="CF31" s="116">
        <v>4.0060917890000001</v>
      </c>
      <c r="CG31" s="116">
        <v>4.065500289</v>
      </c>
      <c r="CH31" s="116">
        <v>4.1321730050000003</v>
      </c>
      <c r="CI31" s="116">
        <v>4.201968505</v>
      </c>
      <c r="CJ31" s="116">
        <v>4.2722330050000004</v>
      </c>
      <c r="CK31" s="116">
        <v>4.3372739459999998</v>
      </c>
      <c r="CL31" s="116">
        <v>4.3994629459999999</v>
      </c>
      <c r="CM31" s="116">
        <v>4.4592896910000004</v>
      </c>
      <c r="CN31" s="116">
        <v>4.5179921910000003</v>
      </c>
      <c r="CO31" s="116">
        <v>4.5771486909999997</v>
      </c>
      <c r="CP31" s="116">
        <v>4.6333721619999997</v>
      </c>
      <c r="CQ31" s="116">
        <v>4.685958662</v>
      </c>
      <c r="CR31" s="116">
        <v>4.7390141620000001</v>
      </c>
      <c r="CS31" s="116">
        <v>4.7940842889999997</v>
      </c>
      <c r="CT31" s="116">
        <v>4.8570967889999999</v>
      </c>
      <c r="CU31" s="116">
        <v>4.9233957889999997</v>
      </c>
      <c r="CV31" s="116">
        <v>4.9907071519999997</v>
      </c>
      <c r="CW31" s="116">
        <v>5.0564236520000003</v>
      </c>
      <c r="CX31" s="116">
        <v>5.1202156519999997</v>
      </c>
      <c r="CY31" s="116">
        <v>5.1806936520000004</v>
      </c>
      <c r="CZ31" s="116">
        <v>5.2396981519999999</v>
      </c>
      <c r="DA31" s="116">
        <v>5.2958941519999998</v>
      </c>
      <c r="DB31" s="116">
        <v>5.350938652</v>
      </c>
      <c r="DC31" s="116">
        <v>5.4077191520000003</v>
      </c>
      <c r="DD31" s="116">
        <v>5.466566652</v>
      </c>
      <c r="DE31" s="116">
        <v>5.5291956520000003</v>
      </c>
      <c r="DF31">
        <v>5.5969341520000002</v>
      </c>
      <c r="DG31">
        <v>5.6672376519999998</v>
      </c>
      <c r="DH31">
        <v>5.7397346520000001</v>
      </c>
      <c r="DI31">
        <v>5.8057230640000004</v>
      </c>
      <c r="DJ31">
        <v>5.8662405639999999</v>
      </c>
      <c r="DK31">
        <v>5.9245195639999997</v>
      </c>
      <c r="DL31" s="116">
        <v>5.9812705639999999</v>
      </c>
      <c r="DM31" s="116">
        <v>6.0371596519999997</v>
      </c>
      <c r="DN31" s="116">
        <v>6.0936276520000003</v>
      </c>
      <c r="DO31" s="116">
        <v>6.1532961520000002</v>
      </c>
      <c r="DP31" s="116">
        <v>6.2179751520000002</v>
      </c>
    </row>
    <row r="32" spans="1:120" x14ac:dyDescent="0.25">
      <c r="C32" s="116"/>
      <c r="D32" s="116"/>
      <c r="E32" s="116"/>
      <c r="F32" s="116"/>
      <c r="G32" s="116"/>
    </row>
    <row r="33" spans="3:7" x14ac:dyDescent="0.25">
      <c r="C33" s="116"/>
      <c r="D33" s="116"/>
      <c r="E33" s="116"/>
      <c r="F33" s="116"/>
      <c r="G33" s="116"/>
    </row>
    <row r="34" spans="3:7" x14ac:dyDescent="0.25">
      <c r="C34" s="116"/>
      <c r="D34" s="116"/>
      <c r="E34" s="116"/>
      <c r="F34" s="116"/>
      <c r="G34" s="116"/>
    </row>
    <row r="35" spans="3:7" x14ac:dyDescent="0.25">
      <c r="C35" s="116"/>
      <c r="D35" s="116"/>
      <c r="E35" s="116"/>
      <c r="F35" s="116"/>
      <c r="G35" s="116"/>
    </row>
    <row r="36" spans="3:7" x14ac:dyDescent="0.25">
      <c r="C36" s="116"/>
      <c r="D36" s="116"/>
      <c r="E36" s="116"/>
      <c r="F36" s="116"/>
      <c r="G36" s="116"/>
    </row>
    <row r="37" spans="3:7" x14ac:dyDescent="0.25">
      <c r="C37" s="116"/>
      <c r="D37" s="116"/>
      <c r="E37" s="116"/>
      <c r="F37" s="116"/>
      <c r="G37" s="116"/>
    </row>
    <row r="38" spans="3:7" x14ac:dyDescent="0.25">
      <c r="C38" s="116"/>
      <c r="D38" s="116"/>
      <c r="E38" s="116"/>
      <c r="F38" s="116"/>
      <c r="G38" s="116"/>
    </row>
    <row r="39" spans="3:7" x14ac:dyDescent="0.25">
      <c r="C39" s="116"/>
      <c r="D39" s="116"/>
      <c r="E39" s="116"/>
      <c r="F39" s="116"/>
      <c r="G39" s="116"/>
    </row>
    <row r="40" spans="3:7" x14ac:dyDescent="0.25">
      <c r="C40" s="116"/>
      <c r="D40" s="116"/>
      <c r="E40" s="116"/>
      <c r="F40" s="116"/>
      <c r="G40" s="116"/>
    </row>
    <row r="41" spans="3:7" x14ac:dyDescent="0.25">
      <c r="C41" s="116"/>
      <c r="D41" s="116"/>
      <c r="E41" s="116"/>
      <c r="F41" s="116"/>
      <c r="G41" s="116"/>
    </row>
    <row r="42" spans="3:7" x14ac:dyDescent="0.25">
      <c r="C42" s="116"/>
      <c r="D42" s="116"/>
      <c r="E42" s="116"/>
      <c r="F42" s="116"/>
      <c r="G42" s="116"/>
    </row>
    <row r="43" spans="3:7" x14ac:dyDescent="0.25">
      <c r="C43" s="116"/>
      <c r="D43" s="116"/>
      <c r="E43" s="116"/>
      <c r="F43" s="116"/>
      <c r="G43" s="116"/>
    </row>
    <row r="44" spans="3:7" x14ac:dyDescent="0.25">
      <c r="C44" s="116"/>
      <c r="D44" s="116"/>
      <c r="E44" s="116"/>
      <c r="F44" s="116"/>
      <c r="G44" s="116"/>
    </row>
    <row r="45" spans="3:7" x14ac:dyDescent="0.25">
      <c r="C45" s="116"/>
      <c r="D45" s="116"/>
      <c r="E45" s="116"/>
      <c r="F45" s="116"/>
      <c r="G45" s="116"/>
    </row>
    <row r="46" spans="3:7" x14ac:dyDescent="0.25">
      <c r="C46" s="116"/>
      <c r="D46" s="116"/>
      <c r="E46" s="116"/>
      <c r="F46" s="116"/>
      <c r="G46" s="116"/>
    </row>
    <row r="47" spans="3:7" x14ac:dyDescent="0.25">
      <c r="C47" s="116"/>
      <c r="D47" s="116"/>
      <c r="E47" s="116"/>
      <c r="F47" s="116"/>
      <c r="G47" s="116"/>
    </row>
    <row r="48" spans="3:7" x14ac:dyDescent="0.25">
      <c r="C48" s="116"/>
      <c r="D48" s="116"/>
      <c r="E48" s="116"/>
      <c r="F48" s="116"/>
      <c r="G48" s="116"/>
    </row>
    <row r="49" spans="3:7" x14ac:dyDescent="0.25">
      <c r="C49" s="116"/>
      <c r="D49" s="116"/>
      <c r="E49" s="116"/>
      <c r="F49" s="116"/>
      <c r="G49" s="116"/>
    </row>
    <row r="50" spans="3:7" x14ac:dyDescent="0.25">
      <c r="C50" s="116"/>
      <c r="D50" s="116"/>
      <c r="E50" s="116"/>
      <c r="F50" s="116"/>
      <c r="G50" s="116"/>
    </row>
    <row r="51" spans="3:7" x14ac:dyDescent="0.25">
      <c r="C51" s="116"/>
      <c r="D51" s="116"/>
      <c r="E51" s="116"/>
      <c r="F51" s="116"/>
      <c r="G51" s="116"/>
    </row>
    <row r="52" spans="3:7" x14ac:dyDescent="0.25">
      <c r="C52" s="116"/>
      <c r="D52" s="116"/>
      <c r="E52" s="116"/>
      <c r="F52" s="116"/>
      <c r="G52" s="116"/>
    </row>
    <row r="53" spans="3:7" x14ac:dyDescent="0.25">
      <c r="C53" s="116"/>
      <c r="D53" s="116"/>
      <c r="E53" s="116"/>
      <c r="F53" s="116"/>
      <c r="G53" s="116"/>
    </row>
    <row r="54" spans="3:7" x14ac:dyDescent="0.25">
      <c r="C54" s="116"/>
      <c r="D54" s="116"/>
      <c r="E54" s="116"/>
      <c r="F54" s="116"/>
      <c r="G54" s="116"/>
    </row>
    <row r="55" spans="3:7" x14ac:dyDescent="0.25">
      <c r="C55" s="116"/>
      <c r="D55" s="116"/>
      <c r="E55" s="116"/>
      <c r="F55" s="116"/>
      <c r="G55" s="116"/>
    </row>
    <row r="56" spans="3:7" x14ac:dyDescent="0.25">
      <c r="C56" s="116"/>
      <c r="D56" s="116"/>
      <c r="E56" s="116"/>
      <c r="F56" s="116"/>
      <c r="G56" s="116"/>
    </row>
    <row r="57" spans="3:7" x14ac:dyDescent="0.25">
      <c r="C57" s="116"/>
      <c r="D57" s="116"/>
      <c r="E57" s="116"/>
      <c r="F57" s="116"/>
      <c r="G57" s="116"/>
    </row>
    <row r="58" spans="3:7" x14ac:dyDescent="0.25">
      <c r="C58" s="116"/>
      <c r="D58" s="116"/>
      <c r="E58" s="116"/>
      <c r="F58" s="116"/>
      <c r="G58" s="116"/>
    </row>
    <row r="59" spans="3:7" x14ac:dyDescent="0.25">
      <c r="C59" s="116"/>
      <c r="D59" s="116"/>
      <c r="E59" s="116"/>
      <c r="F59" s="116"/>
      <c r="G59" s="116"/>
    </row>
    <row r="60" spans="3:7" x14ac:dyDescent="0.25">
      <c r="C60" s="116"/>
      <c r="D60" s="116"/>
      <c r="E60" s="116"/>
      <c r="F60" s="116"/>
      <c r="G60" s="116"/>
    </row>
    <row r="61" spans="3:7" x14ac:dyDescent="0.25">
      <c r="C61" s="116"/>
      <c r="D61" s="116"/>
      <c r="E61" s="116"/>
      <c r="F61" s="116"/>
      <c r="G61" s="116"/>
    </row>
    <row r="62" spans="3:7" x14ac:dyDescent="0.25">
      <c r="C62" s="116"/>
      <c r="D62" s="116"/>
      <c r="E62" s="116"/>
      <c r="F62" s="116"/>
      <c r="G62" s="116"/>
    </row>
    <row r="63" spans="3:7" x14ac:dyDescent="0.25">
      <c r="C63" s="116"/>
      <c r="D63" s="116"/>
      <c r="E63" s="116"/>
      <c r="F63" s="116"/>
      <c r="G63" s="116"/>
    </row>
    <row r="64" spans="3:7" x14ac:dyDescent="0.25">
      <c r="C64" s="116"/>
      <c r="D64" s="116"/>
      <c r="E64" s="116"/>
      <c r="F64" s="116"/>
      <c r="G64" s="116"/>
    </row>
    <row r="65" spans="3:7" x14ac:dyDescent="0.25">
      <c r="C65" s="116"/>
      <c r="D65" s="116"/>
      <c r="E65" s="116"/>
      <c r="F65" s="116"/>
      <c r="G65" s="116"/>
    </row>
    <row r="66" spans="3:7" x14ac:dyDescent="0.25">
      <c r="C66" s="116"/>
      <c r="D66" s="116"/>
      <c r="E66" s="116"/>
      <c r="F66" s="116"/>
      <c r="G66" s="116"/>
    </row>
    <row r="67" spans="3:7" x14ac:dyDescent="0.25">
      <c r="C67" s="116"/>
      <c r="D67" s="116"/>
      <c r="E67" s="116"/>
      <c r="F67" s="116"/>
      <c r="G67" s="116"/>
    </row>
    <row r="68" spans="3:7" x14ac:dyDescent="0.25">
      <c r="C68" s="116"/>
      <c r="D68" s="116"/>
      <c r="E68" s="116"/>
      <c r="F68" s="116"/>
      <c r="G68" s="116"/>
    </row>
    <row r="69" spans="3:7" x14ac:dyDescent="0.25">
      <c r="C69" s="116"/>
      <c r="D69" s="116"/>
      <c r="E69" s="116"/>
      <c r="F69" s="116"/>
      <c r="G69" s="116"/>
    </row>
    <row r="70" spans="3:7" x14ac:dyDescent="0.25">
      <c r="C70" s="116"/>
      <c r="D70" s="116"/>
      <c r="E70" s="116"/>
      <c r="F70" s="116"/>
      <c r="G70" s="116"/>
    </row>
    <row r="71" spans="3:7" x14ac:dyDescent="0.25">
      <c r="C71" s="116"/>
      <c r="D71" s="116"/>
      <c r="E71" s="116"/>
      <c r="F71" s="116"/>
      <c r="G71" s="116"/>
    </row>
    <row r="72" spans="3:7" x14ac:dyDescent="0.25">
      <c r="C72" s="116"/>
      <c r="D72" s="116"/>
      <c r="E72" s="116"/>
      <c r="F72" s="116"/>
      <c r="G72" s="116"/>
    </row>
    <row r="73" spans="3:7" x14ac:dyDescent="0.25">
      <c r="C73" s="116"/>
      <c r="D73" s="116"/>
      <c r="E73" s="116"/>
      <c r="F73" s="116"/>
      <c r="G73" s="116"/>
    </row>
    <row r="74" spans="3:7" x14ac:dyDescent="0.25">
      <c r="C74" s="116"/>
      <c r="D74" s="116"/>
      <c r="E74" s="116"/>
      <c r="F74" s="116"/>
      <c r="G74" s="116"/>
    </row>
    <row r="75" spans="3:7" x14ac:dyDescent="0.25">
      <c r="C75" s="116"/>
      <c r="D75" s="116"/>
      <c r="E75" s="116"/>
      <c r="F75" s="116"/>
      <c r="G75" s="116"/>
    </row>
    <row r="76" spans="3:7" x14ac:dyDescent="0.25">
      <c r="C76" s="116"/>
      <c r="D76" s="116"/>
      <c r="E76" s="116"/>
      <c r="F76" s="116"/>
      <c r="G76" s="116"/>
    </row>
    <row r="77" spans="3:7" x14ac:dyDescent="0.25">
      <c r="C77" s="116"/>
      <c r="D77" s="116"/>
      <c r="E77" s="116"/>
      <c r="F77" s="116"/>
      <c r="G77" s="116"/>
    </row>
    <row r="78" spans="3:7" x14ac:dyDescent="0.25">
      <c r="C78" s="116"/>
      <c r="D78" s="116"/>
      <c r="E78" s="116"/>
      <c r="F78" s="116"/>
      <c r="G78" s="116"/>
    </row>
    <row r="79" spans="3:7" x14ac:dyDescent="0.25">
      <c r="C79" s="116"/>
      <c r="D79" s="116"/>
      <c r="E79" s="116"/>
      <c r="F79" s="116"/>
      <c r="G79" s="116"/>
    </row>
    <row r="80" spans="3:7" x14ac:dyDescent="0.25">
      <c r="C80" s="116"/>
      <c r="D80" s="116"/>
      <c r="E80" s="116"/>
      <c r="F80" s="116"/>
      <c r="G80" s="116"/>
    </row>
    <row r="81" spans="3:7" x14ac:dyDescent="0.25">
      <c r="C81" s="116"/>
      <c r="D81" s="116"/>
      <c r="E81" s="116"/>
      <c r="F81" s="116"/>
      <c r="G81" s="116"/>
    </row>
    <row r="82" spans="3:7" x14ac:dyDescent="0.25">
      <c r="C82" s="116"/>
      <c r="D82" s="116"/>
      <c r="E82" s="116"/>
      <c r="F82" s="116"/>
      <c r="G82" s="116"/>
    </row>
    <row r="83" spans="3:7" x14ac:dyDescent="0.25">
      <c r="C83" s="116"/>
      <c r="D83" s="116"/>
      <c r="E83" s="116"/>
      <c r="F83" s="116"/>
      <c r="G83" s="116"/>
    </row>
    <row r="84" spans="3:7" x14ac:dyDescent="0.25">
      <c r="C84" s="116"/>
      <c r="D84" s="116"/>
      <c r="E84" s="116"/>
      <c r="F84" s="116"/>
      <c r="G84" s="116"/>
    </row>
    <row r="85" spans="3:7" x14ac:dyDescent="0.25">
      <c r="C85" s="116"/>
      <c r="D85" s="116"/>
      <c r="E85" s="116"/>
      <c r="F85" s="116"/>
      <c r="G85" s="116"/>
    </row>
    <row r="86" spans="3:7" x14ac:dyDescent="0.25">
      <c r="C86" s="116"/>
      <c r="D86" s="116"/>
      <c r="E86" s="116"/>
      <c r="F86" s="116"/>
      <c r="G86" s="116"/>
    </row>
    <row r="87" spans="3:7" x14ac:dyDescent="0.25">
      <c r="C87" s="116"/>
      <c r="D87" s="116"/>
      <c r="E87" s="116"/>
      <c r="F87" s="116"/>
      <c r="G87" s="116"/>
    </row>
    <row r="88" spans="3:7" x14ac:dyDescent="0.25">
      <c r="C88" s="116"/>
      <c r="D88" s="116"/>
      <c r="E88" s="116"/>
      <c r="F88" s="116"/>
      <c r="G88" s="116"/>
    </row>
    <row r="89" spans="3:7" x14ac:dyDescent="0.25">
      <c r="C89" s="116"/>
      <c r="D89" s="116"/>
      <c r="E89" s="116"/>
      <c r="F89" s="116"/>
      <c r="G89" s="116"/>
    </row>
    <row r="90" spans="3:7" x14ac:dyDescent="0.25">
      <c r="C90" s="116"/>
      <c r="D90" s="116"/>
      <c r="E90" s="116"/>
      <c r="F90" s="116"/>
      <c r="G90" s="116"/>
    </row>
    <row r="91" spans="3:7" x14ac:dyDescent="0.25">
      <c r="C91" s="116"/>
      <c r="D91" s="116"/>
      <c r="E91" s="116"/>
      <c r="F91" s="116"/>
      <c r="G91" s="116"/>
    </row>
    <row r="92" spans="3:7" x14ac:dyDescent="0.25">
      <c r="C92" s="116"/>
      <c r="D92" s="116"/>
      <c r="E92" s="116"/>
      <c r="F92" s="116"/>
      <c r="G92" s="116"/>
    </row>
    <row r="93" spans="3:7" x14ac:dyDescent="0.25">
      <c r="C93" s="116"/>
      <c r="D93" s="116"/>
      <c r="E93" s="116"/>
      <c r="F93" s="116"/>
      <c r="G93" s="116"/>
    </row>
    <row r="94" spans="3:7" x14ac:dyDescent="0.25">
      <c r="C94" s="116"/>
      <c r="D94" s="116"/>
      <c r="E94" s="116"/>
      <c r="F94" s="116"/>
      <c r="G94" s="116"/>
    </row>
    <row r="95" spans="3:7" x14ac:dyDescent="0.25">
      <c r="C95" s="116"/>
      <c r="D95" s="116"/>
      <c r="E95" s="116"/>
      <c r="F95" s="116"/>
      <c r="G95" s="116"/>
    </row>
    <row r="96" spans="3:7" x14ac:dyDescent="0.25">
      <c r="C96" s="116"/>
      <c r="D96" s="116"/>
      <c r="E96" s="116"/>
      <c r="F96" s="116"/>
      <c r="G96" s="116"/>
    </row>
    <row r="97" spans="3:7" x14ac:dyDescent="0.25">
      <c r="C97" s="116"/>
      <c r="D97" s="116"/>
      <c r="E97" s="116"/>
      <c r="F97" s="116"/>
      <c r="G97" s="116"/>
    </row>
    <row r="98" spans="3:7" x14ac:dyDescent="0.25">
      <c r="C98" s="116"/>
      <c r="D98" s="116"/>
      <c r="E98" s="116"/>
      <c r="F98" s="116"/>
      <c r="G98" s="116"/>
    </row>
    <row r="99" spans="3:7" x14ac:dyDescent="0.25">
      <c r="C99" s="116"/>
      <c r="D99" s="116"/>
      <c r="E99" s="116"/>
      <c r="F99" s="116"/>
      <c r="G99" s="116"/>
    </row>
    <row r="100" spans="3:7" x14ac:dyDescent="0.25">
      <c r="C100" s="116"/>
      <c r="D100" s="116"/>
      <c r="E100" s="116"/>
      <c r="F100" s="116"/>
      <c r="G100" s="116"/>
    </row>
    <row r="101" spans="3:7" x14ac:dyDescent="0.25">
      <c r="C101" s="116"/>
      <c r="D101" s="116"/>
      <c r="E101" s="116"/>
      <c r="F101" s="116"/>
      <c r="G101" s="116"/>
    </row>
    <row r="102" spans="3:7" x14ac:dyDescent="0.25">
      <c r="C102" s="116"/>
      <c r="D102" s="116"/>
      <c r="E102" s="116"/>
      <c r="F102" s="116"/>
      <c r="G102" s="116"/>
    </row>
    <row r="103" spans="3:7" x14ac:dyDescent="0.25">
      <c r="C103" s="116"/>
      <c r="D103" s="116"/>
      <c r="E103" s="116"/>
      <c r="F103" s="116"/>
      <c r="G103" s="116"/>
    </row>
    <row r="104" spans="3:7" x14ac:dyDescent="0.25">
      <c r="C104" s="116"/>
      <c r="D104" s="116"/>
      <c r="E104" s="116"/>
      <c r="F104" s="116"/>
      <c r="G104" s="116"/>
    </row>
    <row r="105" spans="3:7" x14ac:dyDescent="0.25">
      <c r="C105" s="116"/>
      <c r="D105" s="116"/>
      <c r="E105" s="116"/>
      <c r="F105" s="116"/>
      <c r="G105" s="116"/>
    </row>
    <row r="106" spans="3:7" x14ac:dyDescent="0.25">
      <c r="C106" s="116"/>
      <c r="D106" s="116"/>
      <c r="E106" s="116"/>
      <c r="F106" s="116"/>
      <c r="G106" s="116"/>
    </row>
    <row r="107" spans="3:7" x14ac:dyDescent="0.25">
      <c r="C107" s="116"/>
      <c r="D107" s="116"/>
      <c r="E107" s="116"/>
      <c r="F107" s="116"/>
      <c r="G107" s="116"/>
    </row>
    <row r="108" spans="3:7" x14ac:dyDescent="0.25">
      <c r="C108" s="116"/>
      <c r="D108" s="116"/>
      <c r="E108" s="116"/>
      <c r="F108" s="116"/>
      <c r="G108" s="116"/>
    </row>
    <row r="109" spans="3:7" x14ac:dyDescent="0.25">
      <c r="C109" s="116"/>
      <c r="D109" s="116"/>
      <c r="E109" s="116"/>
      <c r="F109" s="116"/>
      <c r="G109" s="116"/>
    </row>
    <row r="110" spans="3:7" x14ac:dyDescent="0.25">
      <c r="C110" s="116"/>
      <c r="D110" s="116"/>
      <c r="E110" s="116"/>
      <c r="F110" s="116"/>
      <c r="G110" s="116"/>
    </row>
    <row r="111" spans="3:7" x14ac:dyDescent="0.25">
      <c r="C111" s="116"/>
      <c r="D111" s="116"/>
      <c r="E111" s="116"/>
      <c r="F111" s="116"/>
      <c r="G111" s="116"/>
    </row>
    <row r="112" spans="3:7" x14ac:dyDescent="0.25">
      <c r="C112" s="116"/>
      <c r="D112" s="116"/>
      <c r="E112" s="116"/>
      <c r="F112" s="116"/>
      <c r="G112" s="116"/>
    </row>
    <row r="113" spans="3:7" x14ac:dyDescent="0.25">
      <c r="C113" s="116"/>
      <c r="D113" s="116"/>
      <c r="E113" s="116"/>
      <c r="F113" s="116"/>
      <c r="G113" s="116"/>
    </row>
    <row r="114" spans="3:7" x14ac:dyDescent="0.25">
      <c r="C114" s="116"/>
      <c r="D114" s="116"/>
      <c r="E114" s="116"/>
      <c r="F114" s="116"/>
      <c r="G114" s="116"/>
    </row>
    <row r="115" spans="3:7" x14ac:dyDescent="0.25">
      <c r="C115" s="116"/>
      <c r="D115" s="116"/>
      <c r="E115" s="116"/>
      <c r="F115" s="116"/>
      <c r="G115" s="116"/>
    </row>
    <row r="116" spans="3:7" x14ac:dyDescent="0.25">
      <c r="C116" s="116"/>
      <c r="D116" s="116"/>
      <c r="E116" s="116"/>
      <c r="F116" s="116"/>
      <c r="G116" s="116"/>
    </row>
    <row r="117" spans="3:7" x14ac:dyDescent="0.25">
      <c r="C117" s="116"/>
      <c r="D117" s="116"/>
      <c r="E117" s="116"/>
      <c r="F117" s="116"/>
      <c r="G117" s="116"/>
    </row>
    <row r="118" spans="3:7" x14ac:dyDescent="0.25">
      <c r="C118" s="116"/>
      <c r="D118" s="116"/>
      <c r="E118" s="116"/>
      <c r="F118" s="116"/>
      <c r="G118" s="116"/>
    </row>
    <row r="119" spans="3:7" x14ac:dyDescent="0.25">
      <c r="C119" s="116"/>
      <c r="D119" s="116"/>
      <c r="E119" s="116"/>
      <c r="F119" s="116"/>
      <c r="G119" s="116"/>
    </row>
    <row r="120" spans="3:7" x14ac:dyDescent="0.25">
      <c r="C120" s="116"/>
      <c r="D120" s="116"/>
      <c r="E120" s="116"/>
      <c r="F120" s="116"/>
      <c r="G120" s="116"/>
    </row>
    <row r="121" spans="3:7" x14ac:dyDescent="0.25">
      <c r="C121" s="116"/>
      <c r="D121" s="116"/>
      <c r="E121" s="116"/>
      <c r="F121" s="116"/>
      <c r="G121" s="116"/>
    </row>
    <row r="122" spans="3:7" x14ac:dyDescent="0.25">
      <c r="C122" s="116"/>
      <c r="D122" s="116"/>
      <c r="E122" s="116"/>
      <c r="F122" s="116"/>
      <c r="G122" s="116"/>
    </row>
    <row r="123" spans="3:7" x14ac:dyDescent="0.25">
      <c r="C123" s="116"/>
      <c r="D123" s="116"/>
      <c r="E123" s="116"/>
      <c r="F123" s="116"/>
      <c r="G123" s="116"/>
    </row>
    <row r="124" spans="3:7" x14ac:dyDescent="0.25">
      <c r="C124" s="116"/>
      <c r="D124" s="116"/>
      <c r="E124" s="116"/>
      <c r="F124" s="116"/>
      <c r="G124" s="116"/>
    </row>
    <row r="125" spans="3:7" x14ac:dyDescent="0.25">
      <c r="C125" s="116"/>
      <c r="D125" s="116"/>
      <c r="E125" s="116"/>
      <c r="F125" s="116"/>
      <c r="G125" s="116"/>
    </row>
    <row r="126" spans="3:7" x14ac:dyDescent="0.25">
      <c r="C126" s="116"/>
      <c r="D126" s="116"/>
      <c r="E126" s="116"/>
      <c r="F126" s="116"/>
      <c r="G126" s="116"/>
    </row>
    <row r="127" spans="3:7" x14ac:dyDescent="0.25">
      <c r="C127" s="116"/>
      <c r="D127" s="116"/>
      <c r="E127" s="116"/>
      <c r="F127" s="116"/>
      <c r="G127" s="116"/>
    </row>
    <row r="128" spans="3:7" x14ac:dyDescent="0.25">
      <c r="C128" s="116"/>
      <c r="D128" s="116"/>
      <c r="E128" s="116"/>
      <c r="F128" s="116"/>
      <c r="G128" s="116"/>
    </row>
    <row r="129" spans="3:7" x14ac:dyDescent="0.25">
      <c r="C129" s="116"/>
      <c r="D129" s="116"/>
      <c r="E129" s="116"/>
      <c r="F129" s="116"/>
      <c r="G129" s="116"/>
    </row>
    <row r="130" spans="3:7" x14ac:dyDescent="0.25">
      <c r="C130" s="116"/>
      <c r="D130" s="116"/>
      <c r="E130" s="116"/>
      <c r="F130" s="116"/>
      <c r="G130" s="116"/>
    </row>
    <row r="131" spans="3:7" x14ac:dyDescent="0.25">
      <c r="C131" s="116"/>
      <c r="D131" s="116"/>
      <c r="E131" s="116"/>
      <c r="F131" s="116"/>
      <c r="G131" s="116"/>
    </row>
    <row r="132" spans="3:7" x14ac:dyDescent="0.25">
      <c r="C132" s="116"/>
      <c r="D132" s="116"/>
      <c r="E132" s="116"/>
      <c r="F132" s="116"/>
      <c r="G132" s="116"/>
    </row>
    <row r="133" spans="3:7" x14ac:dyDescent="0.25">
      <c r="C133" s="116"/>
      <c r="D133" s="116"/>
      <c r="E133" s="116"/>
      <c r="F133" s="116"/>
      <c r="G133" s="116"/>
    </row>
    <row r="134" spans="3:7" x14ac:dyDescent="0.25">
      <c r="C134" s="116"/>
      <c r="D134" s="116"/>
      <c r="E134" s="116"/>
      <c r="F134" s="116"/>
      <c r="G134" s="116"/>
    </row>
    <row r="135" spans="3:7" x14ac:dyDescent="0.25">
      <c r="C135" s="116"/>
      <c r="D135" s="116"/>
      <c r="E135" s="116"/>
      <c r="F135" s="116"/>
      <c r="G135" s="116"/>
    </row>
    <row r="136" spans="3:7" x14ac:dyDescent="0.25">
      <c r="C136" s="116"/>
      <c r="D136" s="116"/>
      <c r="E136" s="116"/>
      <c r="F136" s="116"/>
      <c r="G136" s="116"/>
    </row>
    <row r="137" spans="3:7" x14ac:dyDescent="0.25">
      <c r="C137" s="116"/>
      <c r="D137" s="116"/>
      <c r="E137" s="116"/>
      <c r="F137" s="116"/>
      <c r="G137" s="116"/>
    </row>
    <row r="138" spans="3:7" x14ac:dyDescent="0.25">
      <c r="C138" s="116"/>
      <c r="D138" s="116"/>
      <c r="E138" s="116"/>
      <c r="F138" s="116"/>
      <c r="G138" s="116"/>
    </row>
    <row r="139" spans="3:7" x14ac:dyDescent="0.25">
      <c r="C139" s="116"/>
      <c r="D139" s="116"/>
      <c r="E139" s="116"/>
      <c r="F139" s="116"/>
      <c r="G139" s="116"/>
    </row>
    <row r="140" spans="3:7" x14ac:dyDescent="0.25">
      <c r="C140" s="116"/>
      <c r="D140" s="116"/>
      <c r="E140" s="116"/>
      <c r="F140" s="116"/>
      <c r="G140" s="116"/>
    </row>
    <row r="141" spans="3:7" x14ac:dyDescent="0.25">
      <c r="C141" s="116"/>
      <c r="D141" s="116"/>
      <c r="E141" s="116"/>
      <c r="F141" s="116"/>
      <c r="G141" s="116"/>
    </row>
    <row r="142" spans="3:7" x14ac:dyDescent="0.25">
      <c r="C142" s="116"/>
      <c r="D142" s="116"/>
      <c r="E142" s="116"/>
      <c r="F142" s="116"/>
      <c r="G142" s="116"/>
    </row>
    <row r="143" spans="3:7" x14ac:dyDescent="0.25">
      <c r="C143" s="116"/>
      <c r="D143" s="116"/>
      <c r="E143" s="116"/>
      <c r="F143" s="116"/>
      <c r="G143" s="116"/>
    </row>
    <row r="144" spans="3:7" x14ac:dyDescent="0.25">
      <c r="C144" s="116"/>
      <c r="D144" s="116"/>
      <c r="E144" s="116"/>
      <c r="F144" s="116"/>
      <c r="G144" s="116"/>
    </row>
    <row r="145" spans="3:7" x14ac:dyDescent="0.25">
      <c r="C145" s="116"/>
      <c r="D145" s="116"/>
      <c r="E145" s="116"/>
      <c r="F145" s="116"/>
      <c r="G145" s="116"/>
    </row>
    <row r="146" spans="3:7" x14ac:dyDescent="0.25">
      <c r="C146" s="116"/>
      <c r="D146" s="116"/>
      <c r="E146" s="116"/>
      <c r="F146" s="116"/>
      <c r="G146" s="116"/>
    </row>
    <row r="147" spans="3:7" x14ac:dyDescent="0.25">
      <c r="C147" s="116"/>
      <c r="D147" s="116"/>
      <c r="E147" s="116"/>
      <c r="F147" s="116"/>
      <c r="G147" s="116"/>
    </row>
    <row r="148" spans="3:7" x14ac:dyDescent="0.25">
      <c r="C148" s="116"/>
      <c r="D148" s="116"/>
      <c r="E148" s="116"/>
      <c r="F148" s="116"/>
      <c r="G148" s="116"/>
    </row>
    <row r="149" spans="3:7" x14ac:dyDescent="0.25">
      <c r="C149" s="116"/>
      <c r="D149" s="116"/>
      <c r="E149" s="116"/>
      <c r="F149" s="116"/>
      <c r="G149" s="116"/>
    </row>
    <row r="150" spans="3:7" x14ac:dyDescent="0.25">
      <c r="C150" s="116"/>
      <c r="D150" s="116"/>
      <c r="E150" s="116"/>
      <c r="F150" s="116"/>
      <c r="G150" s="116"/>
    </row>
    <row r="151" spans="3:7" x14ac:dyDescent="0.25">
      <c r="C151" s="116"/>
      <c r="D151" s="116"/>
      <c r="E151" s="116"/>
      <c r="F151" s="116"/>
      <c r="G151" s="116"/>
    </row>
    <row r="152" spans="3:7" x14ac:dyDescent="0.25">
      <c r="C152" s="116"/>
      <c r="D152" s="116"/>
      <c r="E152" s="116"/>
      <c r="F152" s="116"/>
      <c r="G152" s="116"/>
    </row>
    <row r="153" spans="3:7" x14ac:dyDescent="0.25">
      <c r="C153" s="116"/>
      <c r="D153" s="116"/>
      <c r="E153" s="116"/>
      <c r="F153" s="116"/>
      <c r="G153" s="116"/>
    </row>
    <row r="154" spans="3:7" x14ac:dyDescent="0.25">
      <c r="C154" s="116"/>
      <c r="D154" s="116"/>
      <c r="E154" s="116"/>
      <c r="F154" s="116"/>
      <c r="G154" s="116"/>
    </row>
    <row r="155" spans="3:7" x14ac:dyDescent="0.25">
      <c r="C155" s="116"/>
      <c r="D155" s="116"/>
      <c r="E155" s="116"/>
      <c r="F155" s="116"/>
      <c r="G155" s="116"/>
    </row>
    <row r="156" spans="3:7" x14ac:dyDescent="0.25">
      <c r="C156" s="116"/>
      <c r="D156" s="116"/>
      <c r="E156" s="116"/>
      <c r="F156" s="116"/>
      <c r="G156" s="116"/>
    </row>
    <row r="157" spans="3:7" x14ac:dyDescent="0.25">
      <c r="C157" s="116"/>
      <c r="D157" s="116"/>
      <c r="E157" s="116"/>
      <c r="F157" s="116"/>
      <c r="G157" s="116"/>
    </row>
    <row r="158" spans="3:7" x14ac:dyDescent="0.25">
      <c r="C158" s="116"/>
      <c r="D158" s="116"/>
      <c r="E158" s="116"/>
      <c r="F158" s="116"/>
      <c r="G158" s="116"/>
    </row>
    <row r="159" spans="3:7" x14ac:dyDescent="0.25">
      <c r="C159" s="116"/>
      <c r="D159" s="116"/>
      <c r="E159" s="116"/>
      <c r="F159" s="116"/>
      <c r="G159" s="116"/>
    </row>
    <row r="160" spans="3:7" x14ac:dyDescent="0.25">
      <c r="C160" s="116"/>
      <c r="D160" s="116"/>
      <c r="E160" s="116"/>
      <c r="F160" s="116"/>
      <c r="G160" s="116"/>
    </row>
    <row r="161" spans="3:7" x14ac:dyDescent="0.25">
      <c r="C161" s="116"/>
      <c r="D161" s="116"/>
      <c r="E161" s="116"/>
      <c r="F161" s="116"/>
      <c r="G161" s="116"/>
    </row>
    <row r="162" spans="3:7" x14ac:dyDescent="0.25">
      <c r="C162" s="116"/>
      <c r="D162" s="116"/>
      <c r="E162" s="116"/>
      <c r="F162" s="116"/>
      <c r="G162" s="116"/>
    </row>
    <row r="163" spans="3:7" x14ac:dyDescent="0.25">
      <c r="C163" s="116"/>
      <c r="D163" s="116"/>
      <c r="E163" s="116"/>
      <c r="F163" s="116"/>
      <c r="G163" s="116"/>
    </row>
    <row r="164" spans="3:7" x14ac:dyDescent="0.25">
      <c r="C164" s="116"/>
      <c r="D164" s="116"/>
      <c r="E164" s="116"/>
      <c r="F164" s="116"/>
      <c r="G164" s="116"/>
    </row>
    <row r="165" spans="3:7" x14ac:dyDescent="0.25">
      <c r="C165" s="116"/>
      <c r="D165" s="116"/>
      <c r="E165" s="116"/>
      <c r="F165" s="116"/>
      <c r="G165" s="116"/>
    </row>
    <row r="166" spans="3:7" x14ac:dyDescent="0.25">
      <c r="C166" s="116"/>
      <c r="D166" s="116"/>
      <c r="E166" s="116"/>
      <c r="F166" s="116"/>
      <c r="G166" s="116"/>
    </row>
    <row r="167" spans="3:7" x14ac:dyDescent="0.25">
      <c r="C167" s="116"/>
      <c r="D167" s="116"/>
      <c r="E167" s="116"/>
      <c r="F167" s="116"/>
      <c r="G167" s="116"/>
    </row>
    <row r="168" spans="3:7" x14ac:dyDescent="0.25">
      <c r="C168" s="116"/>
      <c r="D168" s="116"/>
      <c r="E168" s="116"/>
      <c r="F168" s="116"/>
      <c r="G168" s="116"/>
    </row>
    <row r="169" spans="3:7" x14ac:dyDescent="0.25">
      <c r="C169" s="116"/>
      <c r="D169" s="116"/>
      <c r="E169" s="116"/>
      <c r="F169" s="116"/>
      <c r="G169" s="116"/>
    </row>
    <row r="170" spans="3:7" x14ac:dyDescent="0.25">
      <c r="C170" s="116"/>
      <c r="D170" s="116"/>
      <c r="E170" s="116"/>
      <c r="F170" s="116"/>
      <c r="G170" s="116"/>
    </row>
    <row r="171" spans="3:7" x14ac:dyDescent="0.25">
      <c r="C171" s="116"/>
      <c r="D171" s="116"/>
      <c r="E171" s="116"/>
      <c r="F171" s="116"/>
      <c r="G171" s="116"/>
    </row>
    <row r="172" spans="3:7" x14ac:dyDescent="0.25">
      <c r="C172" s="116"/>
      <c r="D172" s="116"/>
      <c r="E172" s="116"/>
      <c r="F172" s="116"/>
      <c r="G172" s="116"/>
    </row>
    <row r="173" spans="3:7" x14ac:dyDescent="0.25">
      <c r="C173" s="116"/>
      <c r="D173" s="116"/>
      <c r="E173" s="116"/>
      <c r="F173" s="116"/>
      <c r="G173" s="116"/>
    </row>
    <row r="174" spans="3:7" x14ac:dyDescent="0.25">
      <c r="C174" s="116"/>
      <c r="D174" s="116"/>
      <c r="E174" s="116"/>
      <c r="F174" s="116"/>
      <c r="G174" s="116"/>
    </row>
    <row r="175" spans="3:7" x14ac:dyDescent="0.25">
      <c r="C175" s="116"/>
      <c r="D175" s="116"/>
      <c r="E175" s="116"/>
      <c r="F175" s="116"/>
      <c r="G175" s="116"/>
    </row>
    <row r="176" spans="3:7" x14ac:dyDescent="0.25">
      <c r="C176" s="116"/>
      <c r="D176" s="116"/>
      <c r="E176" s="116"/>
      <c r="F176" s="116"/>
      <c r="G176" s="116"/>
    </row>
    <row r="177" spans="3:7" x14ac:dyDescent="0.25">
      <c r="C177" s="116"/>
      <c r="D177" s="116"/>
      <c r="E177" s="116"/>
      <c r="F177" s="116"/>
      <c r="G177" s="116"/>
    </row>
    <row r="178" spans="3:7" x14ac:dyDescent="0.25">
      <c r="C178" s="116"/>
      <c r="D178" s="116"/>
      <c r="E178" s="116"/>
      <c r="F178" s="116"/>
      <c r="G178" s="116"/>
    </row>
    <row r="179" spans="3:7" x14ac:dyDescent="0.25">
      <c r="C179" s="116"/>
      <c r="D179" s="116"/>
      <c r="E179" s="116"/>
      <c r="F179" s="116"/>
      <c r="G179" s="116"/>
    </row>
    <row r="180" spans="3:7" x14ac:dyDescent="0.25">
      <c r="C180" s="116"/>
      <c r="D180" s="116"/>
      <c r="E180" s="116"/>
      <c r="F180" s="116"/>
      <c r="G180" s="116"/>
    </row>
    <row r="181" spans="3:7" x14ac:dyDescent="0.25">
      <c r="C181" s="116"/>
      <c r="D181" s="116"/>
      <c r="E181" s="116"/>
      <c r="F181" s="116"/>
      <c r="G181" s="116"/>
    </row>
    <row r="182" spans="3:7" x14ac:dyDescent="0.25">
      <c r="C182" s="116"/>
      <c r="D182" s="116"/>
      <c r="E182" s="116"/>
      <c r="F182" s="116"/>
      <c r="G182" s="116"/>
    </row>
    <row r="183" spans="3:7" x14ac:dyDescent="0.25">
      <c r="C183" s="116"/>
      <c r="D183" s="116"/>
      <c r="E183" s="116"/>
      <c r="F183" s="116"/>
      <c r="G183" s="116"/>
    </row>
    <row r="184" spans="3:7" x14ac:dyDescent="0.25">
      <c r="C184" s="116"/>
      <c r="D184" s="116"/>
      <c r="E184" s="116"/>
      <c r="F184" s="116"/>
      <c r="G184" s="116"/>
    </row>
    <row r="185" spans="3:7" x14ac:dyDescent="0.25">
      <c r="C185" s="116"/>
      <c r="D185" s="116"/>
      <c r="E185" s="116"/>
      <c r="F185" s="116"/>
      <c r="G185" s="116"/>
    </row>
    <row r="186" spans="3:7" x14ac:dyDescent="0.25">
      <c r="C186" s="116"/>
      <c r="D186" s="116"/>
      <c r="E186" s="116"/>
      <c r="F186" s="116"/>
      <c r="G186" s="116"/>
    </row>
    <row r="187" spans="3:7" x14ac:dyDescent="0.25">
      <c r="C187" s="116"/>
      <c r="D187" s="116"/>
      <c r="E187" s="116"/>
      <c r="F187" s="116"/>
      <c r="G187" s="116"/>
    </row>
    <row r="188" spans="3:7" x14ac:dyDescent="0.25">
      <c r="C188" s="116"/>
      <c r="D188" s="116"/>
      <c r="E188" s="116"/>
      <c r="F188" s="116"/>
      <c r="G188" s="116"/>
    </row>
    <row r="189" spans="3:7" x14ac:dyDescent="0.25">
      <c r="C189" s="116"/>
      <c r="D189" s="116"/>
      <c r="E189" s="116"/>
      <c r="F189" s="116"/>
      <c r="G189" s="116"/>
    </row>
    <row r="190" spans="3:7" x14ac:dyDescent="0.25">
      <c r="C190" s="116"/>
      <c r="D190" s="116"/>
      <c r="E190" s="116"/>
      <c r="F190" s="116"/>
      <c r="G190" s="116"/>
    </row>
    <row r="191" spans="3:7" x14ac:dyDescent="0.25">
      <c r="C191" s="116"/>
      <c r="D191" s="116"/>
      <c r="E191" s="116"/>
      <c r="F191" s="116"/>
      <c r="G191" s="116"/>
    </row>
    <row r="192" spans="3:7" x14ac:dyDescent="0.25">
      <c r="C192" s="116"/>
      <c r="D192" s="116"/>
      <c r="E192" s="116"/>
      <c r="F192" s="116"/>
      <c r="G192" s="116"/>
    </row>
    <row r="193" spans="3:7" x14ac:dyDescent="0.25">
      <c r="C193" s="116"/>
      <c r="D193" s="116"/>
      <c r="E193" s="116"/>
      <c r="F193" s="116"/>
      <c r="G193" s="116"/>
    </row>
    <row r="194" spans="3:7" x14ac:dyDescent="0.25">
      <c r="C194" s="116"/>
      <c r="D194" s="116"/>
      <c r="E194" s="116"/>
      <c r="F194" s="116"/>
      <c r="G194" s="116"/>
    </row>
    <row r="195" spans="3:7" x14ac:dyDescent="0.25">
      <c r="C195" s="116"/>
      <c r="D195" s="116"/>
      <c r="E195" s="116"/>
      <c r="F195" s="116"/>
      <c r="G195" s="116"/>
    </row>
    <row r="196" spans="3:7" x14ac:dyDescent="0.25">
      <c r="C196" s="116"/>
      <c r="D196" s="116"/>
      <c r="E196" s="116"/>
      <c r="F196" s="116"/>
      <c r="G196" s="116"/>
    </row>
    <row r="197" spans="3:7" x14ac:dyDescent="0.25">
      <c r="C197" s="116"/>
      <c r="D197" s="116"/>
      <c r="E197" s="116"/>
      <c r="F197" s="116"/>
      <c r="G197" s="116"/>
    </row>
    <row r="198" spans="3:7" x14ac:dyDescent="0.25">
      <c r="C198" s="116"/>
      <c r="D198" s="116"/>
      <c r="E198" s="116"/>
      <c r="F198" s="116"/>
      <c r="G198" s="116"/>
    </row>
    <row r="199" spans="3:7" x14ac:dyDescent="0.25">
      <c r="C199" s="116"/>
      <c r="D199" s="116"/>
      <c r="E199" s="116"/>
      <c r="F199" s="116"/>
      <c r="G199" s="116"/>
    </row>
    <row r="200" spans="3:7" x14ac:dyDescent="0.25">
      <c r="C200" s="116"/>
      <c r="D200" s="116"/>
      <c r="E200" s="116"/>
      <c r="F200" s="116"/>
      <c r="G200" s="116"/>
    </row>
    <row r="201" spans="3:7" x14ac:dyDescent="0.25">
      <c r="C201" s="116"/>
      <c r="D201" s="116"/>
      <c r="E201" s="116"/>
      <c r="F201" s="116"/>
      <c r="G201" s="116"/>
    </row>
    <row r="202" spans="3:7" x14ac:dyDescent="0.25">
      <c r="C202" s="116"/>
      <c r="D202" s="116"/>
      <c r="E202" s="116"/>
      <c r="F202" s="116"/>
      <c r="G202" s="116"/>
    </row>
    <row r="203" spans="3:7" x14ac:dyDescent="0.25">
      <c r="C203" s="116"/>
      <c r="D203" s="116"/>
      <c r="E203" s="116"/>
      <c r="F203" s="116"/>
      <c r="G203" s="116"/>
    </row>
    <row r="204" spans="3:7" x14ac:dyDescent="0.25">
      <c r="C204" s="116"/>
      <c r="D204" s="116"/>
      <c r="E204" s="116"/>
      <c r="F204" s="116"/>
      <c r="G204" s="116"/>
    </row>
    <row r="205" spans="3:7" x14ac:dyDescent="0.25">
      <c r="C205" s="116"/>
      <c r="D205" s="116"/>
      <c r="E205" s="116"/>
      <c r="F205" s="116"/>
      <c r="G205" s="116"/>
    </row>
    <row r="206" spans="3:7" x14ac:dyDescent="0.25">
      <c r="C206" s="116"/>
      <c r="D206" s="116"/>
      <c r="E206" s="116"/>
      <c r="F206" s="116"/>
      <c r="G206" s="116"/>
    </row>
    <row r="207" spans="3:7" x14ac:dyDescent="0.25">
      <c r="C207" s="116"/>
      <c r="D207" s="116"/>
      <c r="E207" s="116"/>
      <c r="F207" s="116"/>
      <c r="G207" s="116"/>
    </row>
    <row r="208" spans="3:7" x14ac:dyDescent="0.25">
      <c r="C208" s="116"/>
      <c r="D208" s="116"/>
      <c r="E208" s="116"/>
      <c r="F208" s="116"/>
      <c r="G208" s="116"/>
    </row>
    <row r="209" spans="3:7" x14ac:dyDescent="0.25">
      <c r="C209" s="116"/>
      <c r="D209" s="116"/>
      <c r="E209" s="116"/>
      <c r="F209" s="116"/>
      <c r="G209" s="116"/>
    </row>
    <row r="210" spans="3:7" x14ac:dyDescent="0.25">
      <c r="C210" s="116"/>
      <c r="D210" s="116"/>
      <c r="E210" s="116"/>
      <c r="F210" s="116"/>
      <c r="G210" s="116"/>
    </row>
    <row r="211" spans="3:7" x14ac:dyDescent="0.25">
      <c r="C211" s="116"/>
      <c r="D211" s="116"/>
      <c r="E211" s="116"/>
      <c r="F211" s="116"/>
      <c r="G211" s="116"/>
    </row>
    <row r="212" spans="3:7" x14ac:dyDescent="0.25">
      <c r="C212" s="116"/>
      <c r="D212" s="116"/>
      <c r="E212" s="116"/>
      <c r="F212" s="116"/>
      <c r="G212" s="116"/>
    </row>
    <row r="213" spans="3:7" x14ac:dyDescent="0.25">
      <c r="C213" s="116"/>
      <c r="D213" s="116"/>
      <c r="E213" s="116"/>
      <c r="F213" s="116"/>
      <c r="G213" s="116"/>
    </row>
    <row r="214" spans="3:7" x14ac:dyDescent="0.25">
      <c r="C214" s="116"/>
      <c r="D214" s="116"/>
      <c r="E214" s="116"/>
      <c r="F214" s="116"/>
      <c r="G214" s="116"/>
    </row>
    <row r="215" spans="3:7" x14ac:dyDescent="0.25">
      <c r="C215" s="116"/>
      <c r="D215" s="116"/>
      <c r="E215" s="116"/>
      <c r="F215" s="116"/>
      <c r="G215" s="116"/>
    </row>
    <row r="216" spans="3:7" x14ac:dyDescent="0.25">
      <c r="C216" s="116"/>
      <c r="D216" s="116"/>
      <c r="E216" s="116"/>
      <c r="F216" s="116"/>
      <c r="G216" s="116"/>
    </row>
    <row r="217" spans="3:7" x14ac:dyDescent="0.25">
      <c r="C217" s="116"/>
      <c r="D217" s="116"/>
      <c r="E217" s="116"/>
      <c r="F217" s="116"/>
      <c r="G217" s="116"/>
    </row>
    <row r="218" spans="3:7" x14ac:dyDescent="0.25">
      <c r="C218" s="116"/>
      <c r="D218" s="116"/>
      <c r="E218" s="116"/>
      <c r="F218" s="116"/>
      <c r="G218" s="116"/>
    </row>
    <row r="219" spans="3:7" x14ac:dyDescent="0.25">
      <c r="C219" s="116"/>
      <c r="D219" s="116"/>
      <c r="E219" s="116"/>
      <c r="F219" s="116"/>
      <c r="G219" s="116"/>
    </row>
    <row r="220" spans="3:7" x14ac:dyDescent="0.25">
      <c r="C220" s="116"/>
      <c r="D220" s="116"/>
      <c r="E220" s="116"/>
      <c r="F220" s="116"/>
      <c r="G220" s="116"/>
    </row>
    <row r="221" spans="3:7" x14ac:dyDescent="0.25">
      <c r="C221" s="116"/>
      <c r="D221" s="116"/>
      <c r="E221" s="116"/>
      <c r="F221" s="116"/>
      <c r="G221" s="116"/>
    </row>
    <row r="222" spans="3:7" x14ac:dyDescent="0.25">
      <c r="C222" s="116"/>
      <c r="D222" s="116"/>
      <c r="E222" s="116"/>
      <c r="F222" s="116"/>
      <c r="G222" s="116"/>
    </row>
    <row r="223" spans="3:7" x14ac:dyDescent="0.25">
      <c r="C223" s="116"/>
      <c r="D223" s="116"/>
      <c r="E223" s="116"/>
      <c r="F223" s="116"/>
      <c r="G223" s="116"/>
    </row>
    <row r="224" spans="3:7" x14ac:dyDescent="0.25">
      <c r="C224" s="116"/>
      <c r="D224" s="116"/>
      <c r="E224" s="116"/>
      <c r="F224" s="116"/>
      <c r="G224" s="116"/>
    </row>
    <row r="225" spans="3:7" x14ac:dyDescent="0.25">
      <c r="C225" s="116"/>
      <c r="D225" s="116"/>
      <c r="E225" s="116"/>
      <c r="F225" s="116"/>
      <c r="G225" s="116"/>
    </row>
    <row r="226" spans="3:7" x14ac:dyDescent="0.25">
      <c r="C226" s="116"/>
      <c r="D226" s="116"/>
      <c r="E226" s="116"/>
      <c r="F226" s="116"/>
      <c r="G226" s="116"/>
    </row>
    <row r="227" spans="3:7" x14ac:dyDescent="0.25">
      <c r="C227" s="116"/>
      <c r="D227" s="116"/>
      <c r="E227" s="116"/>
      <c r="F227" s="116"/>
      <c r="G227" s="116"/>
    </row>
    <row r="228" spans="3:7" x14ac:dyDescent="0.25">
      <c r="C228" s="116"/>
      <c r="D228" s="116"/>
      <c r="E228" s="116"/>
      <c r="F228" s="116"/>
      <c r="G228" s="116"/>
    </row>
    <row r="229" spans="3:7" x14ac:dyDescent="0.25">
      <c r="C229" s="116"/>
      <c r="D229" s="116"/>
      <c r="E229" s="116"/>
      <c r="F229" s="116"/>
      <c r="G229" s="116"/>
    </row>
    <row r="230" spans="3:7" x14ac:dyDescent="0.25">
      <c r="C230" s="116"/>
      <c r="D230" s="116"/>
      <c r="E230" s="116"/>
      <c r="F230" s="116"/>
      <c r="G230" s="116"/>
    </row>
    <row r="231" spans="3:7" x14ac:dyDescent="0.25">
      <c r="C231" s="116"/>
      <c r="D231" s="116"/>
      <c r="E231" s="116"/>
      <c r="F231" s="116"/>
      <c r="G231" s="116"/>
    </row>
    <row r="232" spans="3:7" x14ac:dyDescent="0.25">
      <c r="C232" s="116"/>
      <c r="D232" s="116"/>
      <c r="E232" s="116"/>
      <c r="F232" s="116"/>
      <c r="G232" s="116"/>
    </row>
    <row r="233" spans="3:7" x14ac:dyDescent="0.25">
      <c r="C233" s="116"/>
      <c r="D233" s="116"/>
      <c r="E233" s="116"/>
      <c r="F233" s="116"/>
      <c r="G233" s="116"/>
    </row>
    <row r="234" spans="3:7" x14ac:dyDescent="0.25">
      <c r="C234" s="116"/>
      <c r="D234" s="116"/>
      <c r="E234" s="116"/>
      <c r="F234" s="116"/>
      <c r="G234" s="116"/>
    </row>
    <row r="235" spans="3:7" x14ac:dyDescent="0.25">
      <c r="C235" s="116"/>
      <c r="D235" s="116"/>
      <c r="E235" s="116"/>
      <c r="F235" s="116"/>
      <c r="G235" s="116"/>
    </row>
    <row r="236" spans="3:7" x14ac:dyDescent="0.25">
      <c r="C236" s="116"/>
      <c r="D236" s="116"/>
      <c r="E236" s="116"/>
      <c r="F236" s="116"/>
      <c r="G236" s="116"/>
    </row>
    <row r="237" spans="3:7" x14ac:dyDescent="0.25">
      <c r="C237" s="116"/>
      <c r="D237" s="116"/>
      <c r="E237" s="116"/>
      <c r="F237" s="116"/>
      <c r="G237" s="116"/>
    </row>
    <row r="238" spans="3:7" x14ac:dyDescent="0.25">
      <c r="C238" s="116"/>
      <c r="D238" s="116"/>
      <c r="E238" s="116"/>
      <c r="F238" s="116"/>
      <c r="G238" s="116"/>
    </row>
    <row r="239" spans="3:7" x14ac:dyDescent="0.25">
      <c r="C239" s="116"/>
      <c r="D239" s="116"/>
      <c r="E239" s="116"/>
      <c r="F239" s="116"/>
      <c r="G239" s="116"/>
    </row>
    <row r="240" spans="3:7" x14ac:dyDescent="0.25">
      <c r="C240" s="116"/>
      <c r="D240" s="116"/>
      <c r="E240" s="116"/>
      <c r="F240" s="116"/>
      <c r="G240" s="116"/>
    </row>
    <row r="241" spans="3:7" x14ac:dyDescent="0.25">
      <c r="C241" s="116"/>
      <c r="D241" s="116"/>
      <c r="E241" s="116"/>
      <c r="F241" s="116"/>
      <c r="G241" s="116"/>
    </row>
    <row r="242" spans="3:7" x14ac:dyDescent="0.25">
      <c r="C242" s="116"/>
      <c r="D242" s="116"/>
      <c r="E242" s="116"/>
      <c r="F242" s="116"/>
      <c r="G242" s="116"/>
    </row>
    <row r="243" spans="3:7" x14ac:dyDescent="0.25">
      <c r="C243" s="116"/>
      <c r="D243" s="116"/>
      <c r="E243" s="116"/>
      <c r="F243" s="116"/>
      <c r="G243" s="116"/>
    </row>
    <row r="244" spans="3:7" x14ac:dyDescent="0.25">
      <c r="C244" s="116"/>
      <c r="D244" s="116"/>
      <c r="E244" s="116"/>
      <c r="F244" s="116"/>
      <c r="G244" s="116"/>
    </row>
    <row r="245" spans="3:7" x14ac:dyDescent="0.25">
      <c r="C245" s="116"/>
      <c r="D245" s="116"/>
      <c r="E245" s="116"/>
      <c r="F245" s="116"/>
      <c r="G245" s="116"/>
    </row>
    <row r="246" spans="3:7" x14ac:dyDescent="0.25">
      <c r="C246" s="116"/>
      <c r="D246" s="116"/>
      <c r="E246" s="116"/>
      <c r="F246" s="116"/>
      <c r="G246" s="116"/>
    </row>
    <row r="247" spans="3:7" x14ac:dyDescent="0.25">
      <c r="C247" s="116"/>
      <c r="D247" s="116"/>
      <c r="E247" s="116"/>
      <c r="F247" s="116"/>
      <c r="G247" s="116"/>
    </row>
    <row r="248" spans="3:7" x14ac:dyDescent="0.25">
      <c r="C248" s="116"/>
      <c r="D248" s="116"/>
      <c r="E248" s="116"/>
      <c r="F248" s="116"/>
      <c r="G248" s="116"/>
    </row>
    <row r="249" spans="3:7" x14ac:dyDescent="0.25">
      <c r="C249" s="116"/>
      <c r="D249" s="116"/>
      <c r="E249" s="116"/>
      <c r="F249" s="116"/>
      <c r="G249" s="116"/>
    </row>
    <row r="250" spans="3:7" x14ac:dyDescent="0.25">
      <c r="C250" s="116"/>
      <c r="D250" s="116"/>
      <c r="E250" s="116"/>
      <c r="F250" s="116"/>
      <c r="G250" s="116"/>
    </row>
    <row r="251" spans="3:7" x14ac:dyDescent="0.25">
      <c r="C251" s="116"/>
      <c r="D251" s="116"/>
      <c r="E251" s="116"/>
      <c r="F251" s="116"/>
      <c r="G251" s="116"/>
    </row>
    <row r="252" spans="3:7" x14ac:dyDescent="0.25">
      <c r="C252" s="116"/>
      <c r="D252" s="116"/>
      <c r="E252" s="116"/>
      <c r="F252" s="116"/>
      <c r="G252" s="116"/>
    </row>
    <row r="253" spans="3:7" x14ac:dyDescent="0.25">
      <c r="C253" s="116"/>
      <c r="D253" s="116"/>
      <c r="E253" s="116"/>
      <c r="F253" s="116"/>
      <c r="G253" s="116"/>
    </row>
    <row r="254" spans="3:7" x14ac:dyDescent="0.25">
      <c r="C254" s="116"/>
      <c r="D254" s="116"/>
      <c r="E254" s="116"/>
      <c r="F254" s="116"/>
      <c r="G254" s="116"/>
    </row>
    <row r="255" spans="3:7" x14ac:dyDescent="0.25">
      <c r="C255" s="116"/>
      <c r="D255" s="116"/>
      <c r="E255" s="116"/>
      <c r="F255" s="116"/>
      <c r="G255" s="116"/>
    </row>
    <row r="256" spans="3:7" x14ac:dyDescent="0.25">
      <c r="C256" s="116"/>
      <c r="D256" s="116"/>
      <c r="E256" s="116"/>
      <c r="F256" s="116"/>
      <c r="G256" s="116"/>
    </row>
    <row r="257" spans="3:7" x14ac:dyDescent="0.25">
      <c r="C257" s="116"/>
      <c r="D257" s="116"/>
      <c r="E257" s="116"/>
      <c r="F257" s="116"/>
      <c r="G257" s="116"/>
    </row>
    <row r="258" spans="3:7" x14ac:dyDescent="0.25">
      <c r="C258" s="116"/>
      <c r="D258" s="116"/>
      <c r="E258" s="116"/>
      <c r="F258" s="116"/>
      <c r="G258" s="116"/>
    </row>
    <row r="259" spans="3:7" x14ac:dyDescent="0.25">
      <c r="C259" s="116"/>
      <c r="D259" s="116"/>
      <c r="E259" s="116"/>
      <c r="F259" s="116"/>
      <c r="G259" s="116"/>
    </row>
    <row r="260" spans="3:7" x14ac:dyDescent="0.25">
      <c r="C260" s="116"/>
      <c r="D260" s="116"/>
      <c r="E260" s="116"/>
      <c r="F260" s="116"/>
      <c r="G260" s="116"/>
    </row>
    <row r="261" spans="3:7" x14ac:dyDescent="0.25">
      <c r="C261" s="116"/>
      <c r="D261" s="116"/>
      <c r="E261" s="116"/>
      <c r="F261" s="116"/>
      <c r="G261" s="116"/>
    </row>
    <row r="262" spans="3:7" x14ac:dyDescent="0.25">
      <c r="C262" s="116"/>
      <c r="D262" s="116"/>
      <c r="E262" s="116"/>
      <c r="F262" s="116"/>
      <c r="G262" s="116"/>
    </row>
    <row r="263" spans="3:7" x14ac:dyDescent="0.25">
      <c r="C263" s="116"/>
      <c r="D263" s="116"/>
      <c r="E263" s="116"/>
      <c r="F263" s="116"/>
      <c r="G263" s="116"/>
    </row>
    <row r="264" spans="3:7" x14ac:dyDescent="0.25">
      <c r="C264" s="116"/>
      <c r="D264" s="116"/>
      <c r="E264" s="116"/>
      <c r="F264" s="116"/>
      <c r="G264" s="116"/>
    </row>
    <row r="265" spans="3:7" x14ac:dyDescent="0.25">
      <c r="C265" s="116"/>
      <c r="D265" s="116"/>
      <c r="E265" s="116"/>
      <c r="F265" s="116"/>
      <c r="G265" s="116"/>
    </row>
    <row r="266" spans="3:7" x14ac:dyDescent="0.25">
      <c r="C266" s="116"/>
      <c r="D266" s="116"/>
      <c r="E266" s="116"/>
      <c r="F266" s="116"/>
      <c r="G266" s="116"/>
    </row>
    <row r="267" spans="3:7" x14ac:dyDescent="0.25">
      <c r="C267" s="116"/>
      <c r="D267" s="116"/>
      <c r="E267" s="116"/>
      <c r="F267" s="116"/>
      <c r="G267" s="116"/>
    </row>
    <row r="268" spans="3:7" x14ac:dyDescent="0.25">
      <c r="C268" s="116"/>
      <c r="D268" s="116"/>
      <c r="E268" s="116"/>
      <c r="F268" s="116"/>
      <c r="G268" s="116"/>
    </row>
    <row r="269" spans="3:7" x14ac:dyDescent="0.25">
      <c r="C269" s="116"/>
      <c r="D269" s="116"/>
      <c r="E269" s="116"/>
      <c r="F269" s="116"/>
      <c r="G269" s="116"/>
    </row>
    <row r="270" spans="3:7" x14ac:dyDescent="0.25">
      <c r="C270" s="116"/>
      <c r="D270" s="116"/>
      <c r="E270" s="116"/>
      <c r="F270" s="116"/>
      <c r="G270" s="116"/>
    </row>
    <row r="271" spans="3:7" x14ac:dyDescent="0.25">
      <c r="C271" s="116"/>
      <c r="D271" s="116"/>
      <c r="E271" s="116"/>
      <c r="F271" s="116"/>
      <c r="G271" s="116"/>
    </row>
    <row r="272" spans="3:7" x14ac:dyDescent="0.25">
      <c r="C272" s="116"/>
      <c r="D272" s="116"/>
      <c r="E272" s="116"/>
      <c r="F272" s="116"/>
      <c r="G272" s="116"/>
    </row>
    <row r="273" spans="3:7" x14ac:dyDescent="0.25">
      <c r="C273" s="116"/>
      <c r="D273" s="116"/>
      <c r="E273" s="116"/>
      <c r="F273" s="116"/>
      <c r="G273" s="116"/>
    </row>
    <row r="274" spans="3:7" x14ac:dyDescent="0.25">
      <c r="C274" s="116"/>
      <c r="D274" s="116"/>
      <c r="E274" s="116"/>
      <c r="F274" s="116"/>
      <c r="G274" s="116"/>
    </row>
    <row r="275" spans="3:7" x14ac:dyDescent="0.25">
      <c r="C275" s="116"/>
      <c r="D275" s="116"/>
      <c r="E275" s="116"/>
      <c r="F275" s="116"/>
      <c r="G275" s="116"/>
    </row>
    <row r="276" spans="3:7" x14ac:dyDescent="0.25">
      <c r="C276" s="116"/>
      <c r="D276" s="116"/>
      <c r="E276" s="116"/>
      <c r="F276" s="116"/>
      <c r="G276" s="116"/>
    </row>
    <row r="277" spans="3:7" x14ac:dyDescent="0.25">
      <c r="C277" s="116"/>
      <c r="D277" s="116"/>
      <c r="E277" s="116"/>
      <c r="F277" s="116"/>
      <c r="G277" s="116"/>
    </row>
    <row r="278" spans="3:7" x14ac:dyDescent="0.25">
      <c r="C278" s="116"/>
      <c r="D278" s="116"/>
      <c r="E278" s="116"/>
      <c r="F278" s="116"/>
      <c r="G278" s="116"/>
    </row>
    <row r="279" spans="3:7" x14ac:dyDescent="0.25">
      <c r="C279" s="116"/>
      <c r="D279" s="116"/>
      <c r="E279" s="116"/>
      <c r="F279" s="116"/>
      <c r="G279" s="116"/>
    </row>
    <row r="280" spans="3:7" x14ac:dyDescent="0.25">
      <c r="C280" s="116"/>
      <c r="D280" s="116"/>
      <c r="E280" s="116"/>
      <c r="F280" s="116"/>
      <c r="G280" s="116"/>
    </row>
    <row r="281" spans="3:7" x14ac:dyDescent="0.25">
      <c r="C281" s="116"/>
      <c r="D281" s="116"/>
      <c r="E281" s="116"/>
      <c r="F281" s="116"/>
      <c r="G281" s="116"/>
    </row>
    <row r="282" spans="3:7" x14ac:dyDescent="0.25">
      <c r="C282" s="116"/>
      <c r="D282" s="116"/>
      <c r="E282" s="116"/>
      <c r="F282" s="116"/>
      <c r="G282" s="116"/>
    </row>
    <row r="283" spans="3:7" x14ac:dyDescent="0.25">
      <c r="C283" s="116"/>
      <c r="D283" s="116"/>
      <c r="E283" s="116"/>
      <c r="F283" s="116"/>
      <c r="G283" s="116"/>
    </row>
    <row r="284" spans="3:7" x14ac:dyDescent="0.25">
      <c r="C284" s="116"/>
      <c r="D284" s="116"/>
      <c r="E284" s="116"/>
      <c r="F284" s="116"/>
      <c r="G284" s="116"/>
    </row>
    <row r="285" spans="3:7" x14ac:dyDescent="0.25">
      <c r="C285" s="116"/>
      <c r="D285" s="116"/>
      <c r="E285" s="116"/>
      <c r="F285" s="116"/>
      <c r="G285" s="116"/>
    </row>
    <row r="286" spans="3:7" x14ac:dyDescent="0.25">
      <c r="C286" s="116"/>
      <c r="D286" s="116"/>
      <c r="E286" s="116"/>
      <c r="F286" s="116"/>
      <c r="G286" s="116"/>
    </row>
    <row r="287" spans="3:7" x14ac:dyDescent="0.25">
      <c r="C287" s="116"/>
      <c r="D287" s="116"/>
      <c r="E287" s="116"/>
      <c r="F287" s="116"/>
      <c r="G287" s="116"/>
    </row>
    <row r="288" spans="3:7" x14ac:dyDescent="0.25">
      <c r="C288" s="116"/>
      <c r="D288" s="116"/>
      <c r="E288" s="116"/>
      <c r="F288" s="116"/>
      <c r="G288" s="116"/>
    </row>
    <row r="289" spans="3:7" x14ac:dyDescent="0.25">
      <c r="C289" s="116"/>
      <c r="D289" s="116"/>
      <c r="E289" s="116"/>
      <c r="F289" s="116"/>
      <c r="G289" s="116"/>
    </row>
    <row r="290" spans="3:7" x14ac:dyDescent="0.25">
      <c r="C290" s="116"/>
      <c r="D290" s="116"/>
      <c r="E290" s="116"/>
      <c r="F290" s="116"/>
      <c r="G290" s="116"/>
    </row>
    <row r="291" spans="3:7" x14ac:dyDescent="0.25">
      <c r="C291" s="116"/>
      <c r="D291" s="116"/>
      <c r="E291" s="116"/>
      <c r="F291" s="116"/>
      <c r="G291" s="116"/>
    </row>
    <row r="292" spans="3:7" x14ac:dyDescent="0.25">
      <c r="C292" s="116"/>
      <c r="D292" s="116"/>
      <c r="E292" s="116"/>
      <c r="F292" s="116"/>
      <c r="G292" s="116"/>
    </row>
    <row r="293" spans="3:7" x14ac:dyDescent="0.25">
      <c r="C293" s="116"/>
      <c r="D293" s="116"/>
      <c r="E293" s="116"/>
      <c r="F293" s="116"/>
      <c r="G293" s="116"/>
    </row>
    <row r="294" spans="3:7" x14ac:dyDescent="0.25">
      <c r="C294" s="116"/>
      <c r="D294" s="116"/>
      <c r="E294" s="116"/>
      <c r="F294" s="116"/>
      <c r="G294" s="116"/>
    </row>
    <row r="295" spans="3:7" x14ac:dyDescent="0.25">
      <c r="C295" s="116"/>
      <c r="D295" s="116"/>
      <c r="E295" s="116"/>
      <c r="F295" s="116"/>
      <c r="G295" s="116"/>
    </row>
    <row r="296" spans="3:7" x14ac:dyDescent="0.25">
      <c r="C296" s="116"/>
      <c r="D296" s="116"/>
      <c r="E296" s="116"/>
      <c r="F296" s="116"/>
      <c r="G296" s="116"/>
    </row>
    <row r="297" spans="3:7" x14ac:dyDescent="0.25">
      <c r="C297" s="116"/>
      <c r="D297" s="116"/>
      <c r="E297" s="116"/>
      <c r="F297" s="116"/>
      <c r="G297" s="116"/>
    </row>
    <row r="298" spans="3:7" x14ac:dyDescent="0.25">
      <c r="C298" s="116"/>
      <c r="D298" s="116"/>
      <c r="E298" s="116"/>
      <c r="F298" s="116"/>
      <c r="G298" s="116"/>
    </row>
    <row r="299" spans="3:7" x14ac:dyDescent="0.25">
      <c r="C299" s="116"/>
      <c r="D299" s="116"/>
      <c r="E299" s="116"/>
      <c r="F299" s="116"/>
      <c r="G299" s="116"/>
    </row>
    <row r="300" spans="3:7" x14ac:dyDescent="0.25">
      <c r="C300" s="116"/>
      <c r="D300" s="116"/>
      <c r="E300" s="116"/>
      <c r="F300" s="116"/>
      <c r="G300" s="116"/>
    </row>
    <row r="301" spans="3:7" x14ac:dyDescent="0.25">
      <c r="C301" s="116"/>
      <c r="D301" s="116"/>
      <c r="E301" s="116"/>
      <c r="F301" s="116"/>
      <c r="G301" s="116"/>
    </row>
    <row r="302" spans="3:7" x14ac:dyDescent="0.25">
      <c r="C302" s="116"/>
      <c r="D302" s="116"/>
      <c r="E302" s="116"/>
      <c r="F302" s="116"/>
      <c r="G302" s="116"/>
    </row>
    <row r="303" spans="3:7" x14ac:dyDescent="0.25">
      <c r="C303" s="116"/>
      <c r="D303" s="116"/>
      <c r="E303" s="116"/>
      <c r="F303" s="116"/>
      <c r="G303" s="116"/>
    </row>
    <row r="304" spans="3:7" x14ac:dyDescent="0.25">
      <c r="C304" s="116"/>
      <c r="D304" s="116"/>
      <c r="E304" s="116"/>
      <c r="F304" s="116"/>
      <c r="G304" s="116"/>
    </row>
    <row r="305" spans="3:7" x14ac:dyDescent="0.25">
      <c r="C305" s="116"/>
      <c r="D305" s="116"/>
      <c r="E305" s="116"/>
      <c r="F305" s="116"/>
      <c r="G305" s="116"/>
    </row>
    <row r="306" spans="3:7" x14ac:dyDescent="0.25">
      <c r="C306" s="116"/>
      <c r="D306" s="116"/>
      <c r="E306" s="116"/>
      <c r="F306" s="116"/>
      <c r="G306" s="116"/>
    </row>
    <row r="307" spans="3:7" x14ac:dyDescent="0.25">
      <c r="C307" s="116"/>
      <c r="D307" s="116"/>
      <c r="E307" s="116"/>
      <c r="F307" s="116"/>
      <c r="G307" s="116"/>
    </row>
    <row r="308" spans="3:7" x14ac:dyDescent="0.25">
      <c r="C308" s="116"/>
      <c r="D308" s="116"/>
      <c r="E308" s="116"/>
      <c r="F308" s="116"/>
      <c r="G308" s="116"/>
    </row>
    <row r="309" spans="3:7" x14ac:dyDescent="0.25">
      <c r="C309" s="116"/>
      <c r="D309" s="116"/>
      <c r="E309" s="116"/>
      <c r="F309" s="116"/>
      <c r="G309" s="116"/>
    </row>
    <row r="310" spans="3:7" x14ac:dyDescent="0.25">
      <c r="C310" s="116"/>
      <c r="D310" s="116"/>
      <c r="E310" s="116"/>
      <c r="F310" s="116"/>
      <c r="G310" s="116"/>
    </row>
    <row r="311" spans="3:7" x14ac:dyDescent="0.25">
      <c r="C311" s="116"/>
      <c r="D311" s="116"/>
      <c r="E311" s="116"/>
      <c r="F311" s="116"/>
      <c r="G311" s="116"/>
    </row>
    <row r="312" spans="3:7" x14ac:dyDescent="0.25">
      <c r="C312" s="116"/>
      <c r="D312" s="116"/>
      <c r="E312" s="116"/>
      <c r="F312" s="116"/>
      <c r="G312" s="116"/>
    </row>
    <row r="313" spans="3:7" x14ac:dyDescent="0.25">
      <c r="C313" s="116"/>
      <c r="D313" s="116"/>
      <c r="E313" s="116"/>
      <c r="F313" s="116"/>
      <c r="G313" s="116"/>
    </row>
    <row r="314" spans="3:7" x14ac:dyDescent="0.25">
      <c r="C314" s="116"/>
      <c r="D314" s="116"/>
      <c r="E314" s="116"/>
      <c r="F314" s="116"/>
      <c r="G314" s="116"/>
    </row>
    <row r="315" spans="3:7" x14ac:dyDescent="0.25">
      <c r="C315" s="116"/>
      <c r="D315" s="116"/>
      <c r="E315" s="116"/>
      <c r="F315" s="116"/>
      <c r="G315" s="116"/>
    </row>
    <row r="316" spans="3:7" x14ac:dyDescent="0.25">
      <c r="C316" s="116"/>
      <c r="D316" s="116"/>
      <c r="E316" s="116"/>
      <c r="F316" s="116"/>
      <c r="G316" s="116"/>
    </row>
    <row r="317" spans="3:7" x14ac:dyDescent="0.25">
      <c r="C317" s="116"/>
      <c r="D317" s="116"/>
      <c r="E317" s="116"/>
      <c r="F317" s="116"/>
      <c r="G317" s="116"/>
    </row>
    <row r="318" spans="3:7" x14ac:dyDescent="0.25">
      <c r="C318" s="116"/>
      <c r="D318" s="116"/>
      <c r="E318" s="116"/>
      <c r="F318" s="116"/>
      <c r="G318" s="116"/>
    </row>
    <row r="319" spans="3:7" x14ac:dyDescent="0.25">
      <c r="C319" s="116"/>
      <c r="D319" s="116"/>
      <c r="E319" s="116"/>
      <c r="F319" s="116"/>
      <c r="G319" s="116"/>
    </row>
    <row r="320" spans="3:7" x14ac:dyDescent="0.25">
      <c r="C320" s="116"/>
      <c r="D320" s="116"/>
      <c r="E320" s="116"/>
      <c r="F320" s="116"/>
      <c r="G320" s="116"/>
    </row>
    <row r="321" spans="3:7" x14ac:dyDescent="0.25">
      <c r="C321" s="116"/>
      <c r="D321" s="116"/>
      <c r="E321" s="116"/>
      <c r="F321" s="116"/>
      <c r="G321" s="116"/>
    </row>
    <row r="322" spans="3:7" x14ac:dyDescent="0.25">
      <c r="C322" s="116"/>
      <c r="D322" s="116"/>
      <c r="E322" s="116"/>
      <c r="F322" s="116"/>
      <c r="G322" s="116"/>
    </row>
    <row r="323" spans="3:7" x14ac:dyDescent="0.25">
      <c r="C323" s="116"/>
      <c r="D323" s="116"/>
      <c r="E323" s="116"/>
      <c r="F323" s="116"/>
      <c r="G323" s="116"/>
    </row>
    <row r="324" spans="3:7" x14ac:dyDescent="0.25">
      <c r="C324" s="116"/>
      <c r="D324" s="116"/>
      <c r="E324" s="116"/>
      <c r="F324" s="116"/>
      <c r="G324" s="116"/>
    </row>
    <row r="325" spans="3:7" x14ac:dyDescent="0.25">
      <c r="C325" s="116"/>
      <c r="D325" s="116"/>
      <c r="E325" s="116"/>
      <c r="F325" s="116"/>
      <c r="G325" s="116"/>
    </row>
    <row r="326" spans="3:7" x14ac:dyDescent="0.25">
      <c r="C326" s="116"/>
      <c r="D326" s="116"/>
      <c r="E326" s="116"/>
      <c r="F326" s="116"/>
      <c r="G326" s="116"/>
    </row>
    <row r="327" spans="3:7" x14ac:dyDescent="0.25">
      <c r="C327" s="116"/>
      <c r="D327" s="116"/>
      <c r="E327" s="116"/>
      <c r="F327" s="116"/>
      <c r="G327" s="116"/>
    </row>
    <row r="328" spans="3:7" x14ac:dyDescent="0.25">
      <c r="C328" s="116"/>
      <c r="D328" s="116"/>
      <c r="E328" s="116"/>
      <c r="F328" s="116"/>
      <c r="G328" s="116"/>
    </row>
    <row r="329" spans="3:7" x14ac:dyDescent="0.25">
      <c r="C329" s="116"/>
      <c r="D329" s="116"/>
      <c r="E329" s="116"/>
      <c r="F329" s="116"/>
      <c r="G329" s="116"/>
    </row>
    <row r="330" spans="3:7" x14ac:dyDescent="0.25">
      <c r="C330" s="116"/>
      <c r="D330" s="116"/>
      <c r="E330" s="116"/>
      <c r="F330" s="116"/>
      <c r="G330" s="116"/>
    </row>
    <row r="331" spans="3:7" x14ac:dyDescent="0.25">
      <c r="C331" s="116"/>
      <c r="D331" s="116"/>
      <c r="E331" s="116"/>
      <c r="F331" s="116"/>
      <c r="G331" s="116"/>
    </row>
    <row r="332" spans="3:7" x14ac:dyDescent="0.25">
      <c r="C332" s="116"/>
      <c r="D332" s="116"/>
      <c r="E332" s="116"/>
      <c r="F332" s="116"/>
      <c r="G332" s="116"/>
    </row>
    <row r="333" spans="3:7" x14ac:dyDescent="0.25">
      <c r="C333" s="116"/>
      <c r="D333" s="116"/>
      <c r="E333" s="116"/>
      <c r="F333" s="116"/>
      <c r="G333" s="116"/>
    </row>
    <row r="334" spans="3:7" x14ac:dyDescent="0.25">
      <c r="C334" s="116"/>
      <c r="D334" s="116"/>
      <c r="E334" s="116"/>
      <c r="F334" s="116"/>
      <c r="G334" s="116"/>
    </row>
    <row r="335" spans="3:7" x14ac:dyDescent="0.25">
      <c r="C335" s="116"/>
      <c r="D335" s="116"/>
      <c r="E335" s="116"/>
      <c r="F335" s="116"/>
      <c r="G335" s="116"/>
    </row>
    <row r="336" spans="3:7" x14ac:dyDescent="0.25">
      <c r="C336" s="116"/>
      <c r="D336" s="116"/>
      <c r="E336" s="116"/>
      <c r="F336" s="116"/>
      <c r="G336" s="116"/>
    </row>
    <row r="337" spans="3:7" x14ac:dyDescent="0.25">
      <c r="C337" s="116"/>
      <c r="D337" s="116"/>
      <c r="E337" s="116"/>
      <c r="F337" s="116"/>
      <c r="G337" s="116"/>
    </row>
    <row r="338" spans="3:7" x14ac:dyDescent="0.25">
      <c r="C338" s="116"/>
      <c r="D338" s="116"/>
      <c r="E338" s="116"/>
      <c r="F338" s="116"/>
      <c r="G338" s="116"/>
    </row>
    <row r="339" spans="3:7" x14ac:dyDescent="0.25">
      <c r="C339" s="116"/>
      <c r="D339" s="116"/>
      <c r="E339" s="116"/>
      <c r="F339" s="116"/>
      <c r="G339" s="116"/>
    </row>
    <row r="340" spans="3:7" x14ac:dyDescent="0.25">
      <c r="C340" s="116"/>
      <c r="D340" s="116"/>
      <c r="E340" s="116"/>
      <c r="F340" s="116"/>
      <c r="G340" s="116"/>
    </row>
    <row r="341" spans="3:7" x14ac:dyDescent="0.25">
      <c r="C341" s="116"/>
      <c r="D341" s="116"/>
      <c r="E341" s="116"/>
      <c r="F341" s="116"/>
      <c r="G341" s="116"/>
    </row>
    <row r="342" spans="3:7" x14ac:dyDescent="0.25">
      <c r="C342" s="116"/>
      <c r="D342" s="116"/>
      <c r="E342" s="116"/>
      <c r="F342" s="116"/>
      <c r="G342" s="116"/>
    </row>
    <row r="343" spans="3:7" x14ac:dyDescent="0.25">
      <c r="C343" s="116"/>
      <c r="D343" s="116"/>
      <c r="E343" s="116"/>
      <c r="F343" s="116"/>
      <c r="G343" s="116"/>
    </row>
    <row r="344" spans="3:7" x14ac:dyDescent="0.25">
      <c r="C344" s="116"/>
      <c r="D344" s="116"/>
      <c r="E344" s="116"/>
      <c r="F344" s="116"/>
      <c r="G344" s="116"/>
    </row>
    <row r="345" spans="3:7" x14ac:dyDescent="0.25">
      <c r="C345" s="116"/>
      <c r="D345" s="116"/>
      <c r="E345" s="116"/>
      <c r="F345" s="116"/>
      <c r="G345" s="116"/>
    </row>
    <row r="346" spans="3:7" x14ac:dyDescent="0.25">
      <c r="C346" s="116"/>
      <c r="D346" s="116"/>
      <c r="E346" s="116"/>
      <c r="F346" s="116"/>
      <c r="G346" s="116"/>
    </row>
    <row r="347" spans="3:7" x14ac:dyDescent="0.25">
      <c r="C347" s="116"/>
      <c r="D347" s="116"/>
      <c r="E347" s="116"/>
      <c r="F347" s="116"/>
      <c r="G347" s="116"/>
    </row>
    <row r="348" spans="3:7" x14ac:dyDescent="0.25">
      <c r="C348" s="116"/>
      <c r="D348" s="116"/>
      <c r="E348" s="116"/>
      <c r="F348" s="116"/>
      <c r="G348" s="116"/>
    </row>
    <row r="349" spans="3:7" x14ac:dyDescent="0.25">
      <c r="C349" s="116"/>
      <c r="D349" s="116"/>
      <c r="E349" s="116"/>
      <c r="F349" s="116"/>
      <c r="G349" s="116"/>
    </row>
    <row r="350" spans="3:7" x14ac:dyDescent="0.25">
      <c r="C350" s="116"/>
      <c r="D350" s="116"/>
      <c r="E350" s="116"/>
      <c r="F350" s="116"/>
      <c r="G350" s="116"/>
    </row>
    <row r="351" spans="3:7" x14ac:dyDescent="0.25">
      <c r="C351" s="116"/>
      <c r="D351" s="116"/>
      <c r="E351" s="116"/>
      <c r="F351" s="116"/>
      <c r="G351" s="116"/>
    </row>
    <row r="352" spans="3:7" x14ac:dyDescent="0.25">
      <c r="C352" s="116"/>
      <c r="D352" s="116"/>
      <c r="E352" s="116"/>
      <c r="F352" s="116"/>
      <c r="G352" s="116"/>
    </row>
    <row r="353" spans="3:7" x14ac:dyDescent="0.25">
      <c r="C353" s="116"/>
      <c r="D353" s="116"/>
      <c r="E353" s="116"/>
      <c r="F353" s="116"/>
      <c r="G353" s="116"/>
    </row>
    <row r="354" spans="3:7" x14ac:dyDescent="0.25">
      <c r="C354" s="116"/>
      <c r="D354" s="116"/>
      <c r="E354" s="116"/>
      <c r="F354" s="116"/>
      <c r="G354" s="116"/>
    </row>
    <row r="355" spans="3:7" x14ac:dyDescent="0.25">
      <c r="C355" s="116"/>
      <c r="D355" s="116"/>
      <c r="E355" s="116"/>
      <c r="F355" s="116"/>
      <c r="G355" s="116"/>
    </row>
    <row r="356" spans="3:7" x14ac:dyDescent="0.25">
      <c r="C356" s="116"/>
      <c r="D356" s="116"/>
      <c r="E356" s="116"/>
      <c r="F356" s="116"/>
      <c r="G356" s="1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8.8554687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129</v>
      </c>
      <c r="B2" t="s">
        <v>130</v>
      </c>
      <c r="C2" t="s">
        <v>74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435.54690399999998</v>
      </c>
      <c r="AV2">
        <v>438.88401149999999</v>
      </c>
      <c r="AW2">
        <v>442.2808915</v>
      </c>
      <c r="AX2">
        <v>445.74002350000001</v>
      </c>
      <c r="AY2">
        <v>449.2923495</v>
      </c>
      <c r="AZ2">
        <v>452.86256550000002</v>
      </c>
      <c r="BA2">
        <v>456.44271850000001</v>
      </c>
      <c r="BB2">
        <v>460.08299299999999</v>
      </c>
      <c r="BC2">
        <v>463.74125650000002</v>
      </c>
      <c r="BD2">
        <v>467.473051</v>
      </c>
      <c r="BE2">
        <v>471.23451999999997</v>
      </c>
      <c r="BF2">
        <v>475.03945249999998</v>
      </c>
      <c r="BG2">
        <v>478.88920400000001</v>
      </c>
      <c r="BH2">
        <v>482.78344349999998</v>
      </c>
      <c r="BI2">
        <v>486.72093150000001</v>
      </c>
      <c r="BJ2">
        <v>490.68794000000003</v>
      </c>
      <c r="BK2">
        <v>494.68793349999999</v>
      </c>
      <c r="BL2">
        <v>498.70106950000002</v>
      </c>
      <c r="BM2">
        <v>502.72002149999997</v>
      </c>
      <c r="BN2">
        <v>506.77034149999997</v>
      </c>
      <c r="BO2">
        <v>510.85814699999997</v>
      </c>
      <c r="BP2">
        <v>515.0074055</v>
      </c>
      <c r="BQ2">
        <v>519.17974200000003</v>
      </c>
      <c r="BR2">
        <v>523.44576900000004</v>
      </c>
      <c r="BS2">
        <v>527.76635999999996</v>
      </c>
      <c r="BT2">
        <v>532.08361249999996</v>
      </c>
      <c r="BU2">
        <v>536.37550250000004</v>
      </c>
      <c r="BV2">
        <v>540.70316049999997</v>
      </c>
      <c r="BW2">
        <v>545.04622800000004</v>
      </c>
      <c r="BX2">
        <v>549.41289649999999</v>
      </c>
      <c r="BY2">
        <v>553.81828700000005</v>
      </c>
      <c r="BZ2">
        <v>558.2584865</v>
      </c>
      <c r="CA2">
        <v>562.77136599999994</v>
      </c>
      <c r="CB2">
        <v>567.31245000000001</v>
      </c>
      <c r="CC2">
        <v>571.87569599999995</v>
      </c>
      <c r="CD2">
        <v>576.46640100000002</v>
      </c>
      <c r="CE2">
        <v>581.08574599999997</v>
      </c>
      <c r="CF2">
        <v>585.73554999999999</v>
      </c>
      <c r="CG2">
        <v>590.41732300000001</v>
      </c>
      <c r="CH2">
        <v>595.13268900000003</v>
      </c>
      <c r="CI2">
        <v>599.88454200000001</v>
      </c>
      <c r="CJ2">
        <v>604.66405999999995</v>
      </c>
      <c r="CK2">
        <v>609.46991400000002</v>
      </c>
      <c r="CL2">
        <v>614.30961049999996</v>
      </c>
      <c r="CM2">
        <v>619.18073300000003</v>
      </c>
      <c r="CN2">
        <v>624.08086749999995</v>
      </c>
      <c r="CO2">
        <v>629.01259700000003</v>
      </c>
      <c r="CP2">
        <v>633.95155299999999</v>
      </c>
      <c r="CQ2">
        <v>638.886121</v>
      </c>
      <c r="CR2">
        <v>643.85414949999995</v>
      </c>
      <c r="CS2">
        <v>648.88578800000005</v>
      </c>
      <c r="CT2">
        <v>654.00969099999998</v>
      </c>
      <c r="CU2">
        <v>659.17598799999996</v>
      </c>
      <c r="CV2">
        <v>664.38541550000002</v>
      </c>
      <c r="CW2">
        <v>669.60058200000003</v>
      </c>
      <c r="CX2">
        <v>674.83891549999998</v>
      </c>
      <c r="CY2">
        <v>680.13039249999997</v>
      </c>
      <c r="CZ2">
        <v>685.47180449999996</v>
      </c>
      <c r="DA2">
        <v>690.86297449999995</v>
      </c>
      <c r="DB2">
        <v>696.30352349999998</v>
      </c>
      <c r="DC2">
        <v>701.79329800000005</v>
      </c>
      <c r="DD2">
        <v>707.33318250000002</v>
      </c>
      <c r="DE2">
        <v>712.92393649999997</v>
      </c>
      <c r="DF2">
        <v>718.611358</v>
      </c>
      <c r="DG2">
        <v>724.36329850000004</v>
      </c>
      <c r="DH2">
        <v>730.184935</v>
      </c>
      <c r="DI2">
        <v>736.07367499999998</v>
      </c>
      <c r="DJ2">
        <v>742.0247445</v>
      </c>
      <c r="DK2">
        <v>748.07642099999998</v>
      </c>
      <c r="DL2">
        <v>754.20637350000004</v>
      </c>
      <c r="DM2">
        <v>760.39390100000003</v>
      </c>
      <c r="DN2">
        <v>766.58404199999995</v>
      </c>
      <c r="DO2">
        <v>772.84805300000005</v>
      </c>
      <c r="DP2">
        <v>779.19339249999996</v>
      </c>
    </row>
    <row r="3" spans="1:120" x14ac:dyDescent="0.25">
      <c r="A3" t="s">
        <v>129</v>
      </c>
      <c r="B3" t="s">
        <v>130</v>
      </c>
      <c r="C3" t="s">
        <v>74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16">
        <v>1.1338711029999999</v>
      </c>
      <c r="AT3" s="116">
        <v>1.157801093</v>
      </c>
      <c r="AU3">
        <v>1.1858898579999999</v>
      </c>
      <c r="AV3">
        <v>1.2116267789999999</v>
      </c>
      <c r="AW3">
        <v>1.237430407</v>
      </c>
      <c r="AX3" s="116">
        <v>1.265851828</v>
      </c>
      <c r="AY3" s="116">
        <v>1.2957718279999999</v>
      </c>
      <c r="AZ3">
        <v>1.323953868</v>
      </c>
      <c r="BA3">
        <v>1.353293603</v>
      </c>
      <c r="BB3">
        <v>1.3858916619999999</v>
      </c>
      <c r="BC3">
        <v>1.421064348</v>
      </c>
      <c r="BD3">
        <v>1.461740848</v>
      </c>
      <c r="BE3">
        <v>1.491129828</v>
      </c>
      <c r="BF3">
        <v>1.513486975</v>
      </c>
      <c r="BG3">
        <v>1.542020956</v>
      </c>
      <c r="BH3">
        <v>1.565995593</v>
      </c>
      <c r="BI3">
        <v>1.591042152</v>
      </c>
      <c r="BJ3">
        <v>1.617500436</v>
      </c>
      <c r="BK3">
        <v>1.642514917</v>
      </c>
      <c r="BL3">
        <v>1.6696179170000001</v>
      </c>
      <c r="BM3">
        <v>1.701342975</v>
      </c>
      <c r="BN3">
        <v>1.7390357890000001</v>
      </c>
      <c r="BO3">
        <v>1.772442289</v>
      </c>
      <c r="BP3">
        <v>1.8032962990000001</v>
      </c>
      <c r="BQ3">
        <v>1.8302857990000001</v>
      </c>
      <c r="BR3">
        <v>1.854158338</v>
      </c>
      <c r="BS3">
        <v>1.881336662</v>
      </c>
      <c r="BT3">
        <v>1.9094982110000001</v>
      </c>
      <c r="BU3">
        <v>1.9330801719999999</v>
      </c>
      <c r="BV3">
        <v>1.9612707009999999</v>
      </c>
      <c r="BW3">
        <v>1.9906344069999999</v>
      </c>
      <c r="BX3">
        <v>2.0210395249999999</v>
      </c>
      <c r="BY3">
        <v>2.0503935250000001</v>
      </c>
      <c r="BZ3">
        <v>2.0796715250000002</v>
      </c>
      <c r="CA3">
        <v>2.1073589749999999</v>
      </c>
      <c r="CB3">
        <v>2.1333159749999999</v>
      </c>
      <c r="CC3">
        <v>2.1565905249999999</v>
      </c>
      <c r="CD3">
        <v>2.1807254070000002</v>
      </c>
      <c r="CE3">
        <v>2.2054599069999998</v>
      </c>
      <c r="CF3">
        <v>2.2308156129999999</v>
      </c>
      <c r="CG3">
        <v>2.2571311129999998</v>
      </c>
      <c r="CH3">
        <v>2.2859889359999999</v>
      </c>
      <c r="CI3">
        <v>2.3173024259999999</v>
      </c>
      <c r="CJ3">
        <v>2.3480868680000002</v>
      </c>
      <c r="CK3">
        <v>2.3764507300000002</v>
      </c>
      <c r="CL3">
        <v>2.403179819</v>
      </c>
      <c r="CM3">
        <v>2.429272525</v>
      </c>
      <c r="CN3">
        <v>2.4521015739999998</v>
      </c>
      <c r="CO3">
        <v>2.4777292790000001</v>
      </c>
      <c r="CP3">
        <v>2.503234907</v>
      </c>
      <c r="CQ3">
        <v>2.5259160540000001</v>
      </c>
      <c r="CR3">
        <v>2.553496446</v>
      </c>
      <c r="CS3">
        <v>2.5822244460000001</v>
      </c>
      <c r="CT3">
        <v>2.610275525</v>
      </c>
      <c r="CU3">
        <v>2.639714025</v>
      </c>
      <c r="CV3">
        <v>2.6693450250000001</v>
      </c>
      <c r="CW3">
        <v>2.699543426</v>
      </c>
      <c r="CX3">
        <v>2.7279509260000001</v>
      </c>
      <c r="CY3">
        <v>2.7553664260000001</v>
      </c>
      <c r="CZ3">
        <v>2.7827569259999998</v>
      </c>
      <c r="DA3">
        <v>2.8092164259999999</v>
      </c>
      <c r="DB3">
        <v>2.8357064259999998</v>
      </c>
      <c r="DC3">
        <v>2.8629449259999999</v>
      </c>
      <c r="DD3">
        <v>2.8906139070000001</v>
      </c>
      <c r="DE3">
        <v>2.919769407</v>
      </c>
      <c r="DF3">
        <v>2.9504479259999998</v>
      </c>
      <c r="DG3">
        <v>2.9815749949999999</v>
      </c>
      <c r="DH3">
        <v>3.0130484069999999</v>
      </c>
      <c r="DI3">
        <v>3.042914407</v>
      </c>
      <c r="DJ3">
        <v>3.071113907</v>
      </c>
      <c r="DK3">
        <v>3.0975597700000002</v>
      </c>
      <c r="DL3">
        <v>3.1233737700000002</v>
      </c>
      <c r="DM3">
        <v>3.1496658580000001</v>
      </c>
      <c r="DN3">
        <v>3.17650977</v>
      </c>
      <c r="DO3">
        <v>3.2043218969999998</v>
      </c>
      <c r="DP3">
        <v>3.2347181229999999</v>
      </c>
    </row>
    <row r="4" spans="1:120" x14ac:dyDescent="0.25">
      <c r="A4" t="s">
        <v>129</v>
      </c>
      <c r="B4" t="s">
        <v>130</v>
      </c>
      <c r="C4" t="s">
        <v>74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436.27404990000002</v>
      </c>
      <c r="AV4">
        <v>439.70883149999997</v>
      </c>
      <c r="AW4">
        <v>443.16381380000001</v>
      </c>
      <c r="AX4">
        <v>446.6992371</v>
      </c>
      <c r="AY4">
        <v>450.31090189999998</v>
      </c>
      <c r="AZ4">
        <v>453.92575720000002</v>
      </c>
      <c r="BA4">
        <v>457.62453879999998</v>
      </c>
      <c r="BB4">
        <v>461.36677839999999</v>
      </c>
      <c r="BC4">
        <v>465.13520970000002</v>
      </c>
      <c r="BD4">
        <v>468.94405749999999</v>
      </c>
      <c r="BE4">
        <v>472.81576669999998</v>
      </c>
      <c r="BF4">
        <v>476.7517249</v>
      </c>
      <c r="BG4">
        <v>480.62392299999999</v>
      </c>
      <c r="BH4">
        <v>484.62411270000001</v>
      </c>
      <c r="BI4">
        <v>488.68736949999999</v>
      </c>
      <c r="BJ4">
        <v>492.71860950000001</v>
      </c>
      <c r="BK4">
        <v>496.76910779999997</v>
      </c>
      <c r="BL4">
        <v>500.93778959999997</v>
      </c>
      <c r="BM4">
        <v>505.08680270000002</v>
      </c>
      <c r="BN4">
        <v>509.33387979999998</v>
      </c>
      <c r="BO4">
        <v>513.61970240000005</v>
      </c>
      <c r="BP4">
        <v>517.94910100000004</v>
      </c>
      <c r="BQ4">
        <v>522.32019030000004</v>
      </c>
      <c r="BR4">
        <v>526.72358899999995</v>
      </c>
      <c r="BS4">
        <v>531.1237304</v>
      </c>
      <c r="BT4">
        <v>535.52658110000004</v>
      </c>
      <c r="BU4">
        <v>539.94996200000003</v>
      </c>
      <c r="BV4">
        <v>544.40114329999994</v>
      </c>
      <c r="BW4">
        <v>548.87104699999998</v>
      </c>
      <c r="BX4">
        <v>553.39650540000002</v>
      </c>
      <c r="BY4">
        <v>557.95225400000004</v>
      </c>
      <c r="BZ4">
        <v>562.57733800000005</v>
      </c>
      <c r="CA4">
        <v>567.2757239</v>
      </c>
      <c r="CB4">
        <v>571.99482230000001</v>
      </c>
      <c r="CC4">
        <v>576.7148876</v>
      </c>
      <c r="CD4">
        <v>581.51351309999995</v>
      </c>
      <c r="CE4">
        <v>586.33482949999996</v>
      </c>
      <c r="CF4">
        <v>591.08492430000001</v>
      </c>
      <c r="CG4">
        <v>595.87637170000005</v>
      </c>
      <c r="CH4">
        <v>600.76096600000005</v>
      </c>
      <c r="CI4">
        <v>605.68444629999999</v>
      </c>
      <c r="CJ4">
        <v>610.63389389999998</v>
      </c>
      <c r="CK4">
        <v>615.60142040000005</v>
      </c>
      <c r="CL4">
        <v>620.64218089999997</v>
      </c>
      <c r="CM4">
        <v>625.71995560000005</v>
      </c>
      <c r="CN4">
        <v>630.83228540000005</v>
      </c>
      <c r="CO4">
        <v>635.9666588</v>
      </c>
      <c r="CP4">
        <v>641.14148799999998</v>
      </c>
      <c r="CQ4">
        <v>646.37984340000003</v>
      </c>
      <c r="CR4">
        <v>651.59467289999998</v>
      </c>
      <c r="CS4">
        <v>656.82982749999996</v>
      </c>
      <c r="CT4">
        <v>662.1030015</v>
      </c>
      <c r="CU4">
        <v>667.4500683</v>
      </c>
      <c r="CV4">
        <v>672.86184900000001</v>
      </c>
      <c r="CW4">
        <v>678.29213760000005</v>
      </c>
      <c r="CX4">
        <v>683.77747569999997</v>
      </c>
      <c r="CY4">
        <v>689.31550270000002</v>
      </c>
      <c r="CZ4">
        <v>694.90258949999998</v>
      </c>
      <c r="DA4">
        <v>700.53978459999996</v>
      </c>
      <c r="DB4">
        <v>706.21391840000001</v>
      </c>
      <c r="DC4">
        <v>711.88462400000003</v>
      </c>
      <c r="DD4">
        <v>717.70196539999995</v>
      </c>
      <c r="DE4">
        <v>723.54572080000003</v>
      </c>
      <c r="DF4">
        <v>729.43435509999995</v>
      </c>
      <c r="DG4">
        <v>735.39599750000002</v>
      </c>
      <c r="DH4">
        <v>741.41826600000002</v>
      </c>
      <c r="DI4">
        <v>747.45682780000004</v>
      </c>
      <c r="DJ4">
        <v>753.56968670000003</v>
      </c>
      <c r="DK4">
        <v>759.80635989999996</v>
      </c>
      <c r="DL4">
        <v>766.11885900000004</v>
      </c>
      <c r="DM4">
        <v>772.4707952</v>
      </c>
      <c r="DN4">
        <v>778.85109839999996</v>
      </c>
      <c r="DO4">
        <v>785.29649270000004</v>
      </c>
      <c r="DP4">
        <v>791.83901040000001</v>
      </c>
    </row>
    <row r="5" spans="1:120" x14ac:dyDescent="0.25">
      <c r="A5" t="s">
        <v>129</v>
      </c>
      <c r="B5" t="s">
        <v>130</v>
      </c>
      <c r="C5" t="s">
        <v>74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1.2783201479999999</v>
      </c>
      <c r="AU5">
        <v>1.3107556600000001</v>
      </c>
      <c r="AV5">
        <v>1.3432551260000001</v>
      </c>
      <c r="AW5">
        <v>1.371697181</v>
      </c>
      <c r="AX5">
        <v>1.40082434</v>
      </c>
      <c r="AY5">
        <v>1.4322070849999999</v>
      </c>
      <c r="AZ5">
        <v>1.460277332</v>
      </c>
      <c r="BA5">
        <v>1.4907910280000001</v>
      </c>
      <c r="BB5">
        <v>1.525718415</v>
      </c>
      <c r="BC5">
        <v>1.5630666090000001</v>
      </c>
      <c r="BD5">
        <v>1.6011535050000001</v>
      </c>
      <c r="BE5">
        <v>1.6357673399999999</v>
      </c>
      <c r="BF5">
        <v>1.6703742130000001</v>
      </c>
      <c r="BG5">
        <v>1.700712521</v>
      </c>
      <c r="BH5">
        <v>1.7363869540000001</v>
      </c>
      <c r="BI5">
        <v>1.7686274559999999</v>
      </c>
      <c r="BJ5">
        <v>1.7993127849999999</v>
      </c>
      <c r="BK5">
        <v>1.83077354</v>
      </c>
      <c r="BL5">
        <v>1.8672422280000001</v>
      </c>
      <c r="BM5">
        <v>1.905696517</v>
      </c>
      <c r="BN5">
        <v>1.9430666169999999</v>
      </c>
      <c r="BO5">
        <v>1.9839479259999999</v>
      </c>
      <c r="BP5">
        <v>2.0204193890000002</v>
      </c>
      <c r="BQ5">
        <v>2.0546851890000002</v>
      </c>
      <c r="BR5">
        <v>2.0842346890000001</v>
      </c>
      <c r="BS5">
        <v>2.1128701890000001</v>
      </c>
      <c r="BT5">
        <v>2.1397440740000002</v>
      </c>
      <c r="BU5">
        <v>2.1658639260000001</v>
      </c>
      <c r="BV5">
        <v>2.195179226</v>
      </c>
      <c r="BW5">
        <v>2.2297919620000002</v>
      </c>
      <c r="BX5">
        <v>2.2633010599999999</v>
      </c>
      <c r="BY5">
        <v>2.2954873770000002</v>
      </c>
      <c r="BZ5">
        <v>2.3278994260000001</v>
      </c>
      <c r="CA5">
        <v>2.36023556</v>
      </c>
      <c r="CB5">
        <v>2.3895294599999999</v>
      </c>
      <c r="CC5">
        <v>2.4149707989999998</v>
      </c>
      <c r="CD5">
        <v>2.4434766259999998</v>
      </c>
      <c r="CE5">
        <v>2.4708989259999998</v>
      </c>
      <c r="CF5">
        <v>2.4993666499999998</v>
      </c>
      <c r="CG5">
        <v>2.5295282170000002</v>
      </c>
      <c r="CH5">
        <v>2.5648259050000002</v>
      </c>
      <c r="CI5">
        <v>2.5969378829999998</v>
      </c>
      <c r="CJ5">
        <v>2.6311860170000001</v>
      </c>
      <c r="CK5">
        <v>2.6639194750000001</v>
      </c>
      <c r="CL5">
        <v>2.6942240260000001</v>
      </c>
      <c r="CM5">
        <v>2.7221003260000001</v>
      </c>
      <c r="CN5">
        <v>2.7499785499999998</v>
      </c>
      <c r="CO5">
        <v>2.7787700750000002</v>
      </c>
      <c r="CP5">
        <v>2.8072383749999998</v>
      </c>
      <c r="CQ5">
        <v>2.836176075</v>
      </c>
      <c r="CR5">
        <v>2.8654520090000002</v>
      </c>
      <c r="CS5">
        <v>2.8959371439999999</v>
      </c>
      <c r="CT5">
        <v>2.9276530439999999</v>
      </c>
      <c r="CU5">
        <v>2.9612237440000002</v>
      </c>
      <c r="CV5">
        <v>2.994774526</v>
      </c>
      <c r="CW5">
        <v>3.0277940440000002</v>
      </c>
      <c r="CX5">
        <v>3.0592171440000002</v>
      </c>
      <c r="CY5">
        <v>3.0884460439999999</v>
      </c>
      <c r="CZ5">
        <v>3.1179588499999999</v>
      </c>
      <c r="DA5">
        <v>3.1461016499999999</v>
      </c>
      <c r="DB5">
        <v>3.1740168500000001</v>
      </c>
      <c r="DC5">
        <v>3.2031779170000001</v>
      </c>
      <c r="DD5">
        <v>3.2310286229999998</v>
      </c>
      <c r="DE5">
        <v>3.2600468230000001</v>
      </c>
      <c r="DF5">
        <v>3.2959882870000001</v>
      </c>
      <c r="DG5">
        <v>3.3318233639999999</v>
      </c>
      <c r="DH5">
        <v>3.3700329770000002</v>
      </c>
      <c r="DI5">
        <v>3.4031874769999999</v>
      </c>
      <c r="DJ5">
        <v>3.4332291599999998</v>
      </c>
      <c r="DK5">
        <v>3.4641614600000001</v>
      </c>
      <c r="DL5">
        <v>3.4940952599999999</v>
      </c>
      <c r="DM5">
        <v>3.5228693500000001</v>
      </c>
      <c r="DN5">
        <v>3.5489349400000001</v>
      </c>
      <c r="DO5">
        <v>3.5772482399999999</v>
      </c>
      <c r="DP5">
        <v>3.6099545069999999</v>
      </c>
    </row>
    <row r="6" spans="1:120" x14ac:dyDescent="0.25">
      <c r="A6" t="s">
        <v>129</v>
      </c>
      <c r="B6" t="s">
        <v>130</v>
      </c>
      <c r="C6" t="s">
        <v>74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438.08299</v>
      </c>
      <c r="AV6">
        <v>441.70191499999999</v>
      </c>
      <c r="AW6" s="116">
        <v>445.40741000000003</v>
      </c>
      <c r="AX6" s="116">
        <v>449.15846499999998</v>
      </c>
      <c r="AY6" s="116">
        <v>453.008805</v>
      </c>
      <c r="AZ6" s="116">
        <v>456.864735</v>
      </c>
      <c r="BA6" s="116">
        <v>460.87544500000001</v>
      </c>
      <c r="BB6" s="116">
        <v>464.887315</v>
      </c>
      <c r="BC6" s="116">
        <v>468.94524000000001</v>
      </c>
      <c r="BD6" s="116">
        <v>473.069185</v>
      </c>
      <c r="BE6" s="116">
        <v>477.21877999999998</v>
      </c>
      <c r="BF6" s="116">
        <v>481.495385</v>
      </c>
      <c r="BG6" s="116">
        <v>485.79811000000001</v>
      </c>
      <c r="BH6" s="116">
        <v>490.175725</v>
      </c>
      <c r="BI6">
        <v>494.70301999999998</v>
      </c>
      <c r="BJ6">
        <v>499.193915</v>
      </c>
      <c r="BK6">
        <v>503.77514000000002</v>
      </c>
      <c r="BL6">
        <v>508.30942499999998</v>
      </c>
      <c r="BM6">
        <v>512.91004999999996</v>
      </c>
      <c r="BN6">
        <v>517.58193000000006</v>
      </c>
      <c r="BO6">
        <v>522.24662999999998</v>
      </c>
      <c r="BP6">
        <v>527.01085499999999</v>
      </c>
      <c r="BQ6">
        <v>531.82270500000004</v>
      </c>
      <c r="BR6">
        <v>536.71579499999996</v>
      </c>
      <c r="BS6">
        <v>541.75467500000002</v>
      </c>
      <c r="BT6">
        <v>546.75622499999997</v>
      </c>
      <c r="BU6">
        <v>551.73838499999999</v>
      </c>
      <c r="BV6">
        <v>556.85757000000001</v>
      </c>
      <c r="BW6">
        <v>561.96132999999998</v>
      </c>
      <c r="BX6">
        <v>567.04407000000003</v>
      </c>
      <c r="BY6">
        <v>572.13796500000001</v>
      </c>
      <c r="BZ6">
        <v>577.34819000000005</v>
      </c>
      <c r="CA6">
        <v>582.49775</v>
      </c>
      <c r="CB6">
        <v>587.72300499999994</v>
      </c>
      <c r="CC6">
        <v>593.05923499999994</v>
      </c>
      <c r="CD6">
        <v>598.43939999999998</v>
      </c>
      <c r="CE6">
        <v>603.88403500000004</v>
      </c>
      <c r="CF6">
        <v>609.35503500000004</v>
      </c>
      <c r="CG6">
        <v>614.84645499999999</v>
      </c>
      <c r="CH6">
        <v>620.48815500000001</v>
      </c>
      <c r="CI6">
        <v>626.08931500000006</v>
      </c>
      <c r="CJ6">
        <v>631.75645999999995</v>
      </c>
      <c r="CK6">
        <v>637.34156499999995</v>
      </c>
      <c r="CL6">
        <v>643.04473499999995</v>
      </c>
      <c r="CM6">
        <v>648.69921999999997</v>
      </c>
      <c r="CN6">
        <v>654.55791499999998</v>
      </c>
      <c r="CO6">
        <v>660.41390000000001</v>
      </c>
      <c r="CP6">
        <v>666.29726500000004</v>
      </c>
      <c r="CQ6">
        <v>672.19882500000006</v>
      </c>
      <c r="CR6">
        <v>678.26405</v>
      </c>
      <c r="CS6">
        <v>684.24075500000004</v>
      </c>
      <c r="CT6">
        <v>690.20940499999995</v>
      </c>
      <c r="CU6">
        <v>696.29826000000003</v>
      </c>
      <c r="CV6">
        <v>702.43093499999998</v>
      </c>
      <c r="CW6">
        <v>708.62850000000003</v>
      </c>
      <c r="CX6">
        <v>714.76940500000001</v>
      </c>
      <c r="CY6">
        <v>721.04259500000001</v>
      </c>
      <c r="CZ6">
        <v>727.45381999999995</v>
      </c>
      <c r="DA6">
        <v>733.75125000000003</v>
      </c>
      <c r="DB6">
        <v>740.38239999999996</v>
      </c>
      <c r="DC6">
        <v>747.21585000000005</v>
      </c>
      <c r="DD6">
        <v>753.89189499999998</v>
      </c>
      <c r="DE6">
        <v>760.62868000000003</v>
      </c>
      <c r="DF6">
        <v>767.42773999999997</v>
      </c>
      <c r="DG6">
        <v>774.21483000000001</v>
      </c>
      <c r="DH6">
        <v>781.04767000000004</v>
      </c>
      <c r="DI6">
        <v>787.95766500000002</v>
      </c>
      <c r="DJ6">
        <v>794.79183999999998</v>
      </c>
      <c r="DK6">
        <v>801.73419999999999</v>
      </c>
      <c r="DL6">
        <v>808.737165</v>
      </c>
      <c r="DM6">
        <v>815.9624</v>
      </c>
      <c r="DN6">
        <v>823.37285499999996</v>
      </c>
      <c r="DO6">
        <v>830.77982499999996</v>
      </c>
      <c r="DP6">
        <v>838.248515</v>
      </c>
    </row>
    <row r="7" spans="1:120" x14ac:dyDescent="0.25">
      <c r="A7" t="s">
        <v>129</v>
      </c>
      <c r="B7" t="s">
        <v>130</v>
      </c>
      <c r="C7" t="s">
        <v>74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1.446322887</v>
      </c>
      <c r="AU7" s="116">
        <v>1.481071123</v>
      </c>
      <c r="AV7" s="116">
        <v>1.518854554</v>
      </c>
      <c r="AW7" s="116">
        <v>1.5557821030000001</v>
      </c>
      <c r="AX7" s="116">
        <v>1.593934848</v>
      </c>
      <c r="AY7">
        <v>1.6299699459999999</v>
      </c>
      <c r="AZ7" s="116">
        <v>1.6671410250000001</v>
      </c>
      <c r="BA7" s="116">
        <v>1.7120831809999999</v>
      </c>
      <c r="BB7" s="116">
        <v>1.758008475</v>
      </c>
      <c r="BC7" s="116">
        <v>1.8031249460000001</v>
      </c>
      <c r="BD7">
        <v>1.846544652</v>
      </c>
      <c r="BE7">
        <v>1.888597495</v>
      </c>
      <c r="BF7">
        <v>1.931899652</v>
      </c>
      <c r="BG7">
        <v>1.971286809</v>
      </c>
      <c r="BH7">
        <v>2.0078012209999998</v>
      </c>
      <c r="BI7">
        <v>2.0455950440000001</v>
      </c>
      <c r="BJ7">
        <v>2.0833274949999998</v>
      </c>
      <c r="BK7">
        <v>2.1241874950000001</v>
      </c>
      <c r="BL7">
        <v>2.1653949460000002</v>
      </c>
      <c r="BM7">
        <v>2.207533083</v>
      </c>
      <c r="BN7">
        <v>2.2487480830000002</v>
      </c>
      <c r="BO7">
        <v>2.2903230830000001</v>
      </c>
      <c r="BP7">
        <v>2.3342712209999998</v>
      </c>
      <c r="BQ7">
        <v>2.375702397</v>
      </c>
      <c r="BR7">
        <v>2.4134794560000001</v>
      </c>
      <c r="BS7">
        <v>2.4485744559999998</v>
      </c>
      <c r="BT7">
        <v>2.4826873969999999</v>
      </c>
      <c r="BU7">
        <v>2.5159728870000002</v>
      </c>
      <c r="BV7">
        <v>2.5528491619999998</v>
      </c>
      <c r="BW7">
        <v>2.5928285739999999</v>
      </c>
      <c r="BX7">
        <v>2.6347774949999998</v>
      </c>
      <c r="BY7">
        <v>2.6755122990000002</v>
      </c>
      <c r="BZ7">
        <v>2.7147423970000002</v>
      </c>
      <c r="CA7">
        <v>2.7531861229999999</v>
      </c>
      <c r="CB7">
        <v>2.7881356319999999</v>
      </c>
      <c r="CC7">
        <v>2.820782103</v>
      </c>
      <c r="CD7">
        <v>2.855198181</v>
      </c>
      <c r="CE7">
        <v>2.8915711229999999</v>
      </c>
      <c r="CF7">
        <v>2.9290981810000001</v>
      </c>
      <c r="CG7">
        <v>2.9648470050000002</v>
      </c>
      <c r="CH7">
        <v>3.0010734750000001</v>
      </c>
      <c r="CI7">
        <v>3.0428184749999998</v>
      </c>
      <c r="CJ7">
        <v>3.0826003380000002</v>
      </c>
      <c r="CK7">
        <v>3.1198453380000002</v>
      </c>
      <c r="CL7">
        <v>3.1568542599999998</v>
      </c>
      <c r="CM7">
        <v>3.1948755339999999</v>
      </c>
      <c r="CN7">
        <v>3.2359916129999999</v>
      </c>
      <c r="CO7">
        <v>3.2680373970000001</v>
      </c>
      <c r="CP7">
        <v>3.3041338680000001</v>
      </c>
      <c r="CQ7">
        <v>3.3405961230000001</v>
      </c>
      <c r="CR7">
        <v>3.3794361230000001</v>
      </c>
      <c r="CS7">
        <v>3.418740632</v>
      </c>
      <c r="CT7">
        <v>3.4598056320000001</v>
      </c>
      <c r="CU7">
        <v>3.5022106320000002</v>
      </c>
      <c r="CV7">
        <v>3.5449356320000001</v>
      </c>
      <c r="CW7">
        <v>3.5855489660000002</v>
      </c>
      <c r="CX7">
        <v>3.6245489659999999</v>
      </c>
      <c r="CY7">
        <v>3.661918966</v>
      </c>
      <c r="CZ7">
        <v>3.6987939660000002</v>
      </c>
      <c r="DA7">
        <v>3.7343139660000002</v>
      </c>
      <c r="DB7">
        <v>3.7695289660000002</v>
      </c>
      <c r="DC7">
        <v>3.8071780830000002</v>
      </c>
      <c r="DD7">
        <v>3.8475280829999998</v>
      </c>
      <c r="DE7">
        <v>3.8884433770000002</v>
      </c>
      <c r="DF7">
        <v>3.934477593</v>
      </c>
      <c r="DG7">
        <v>3.9821023969999998</v>
      </c>
      <c r="DH7">
        <v>4.0296849459999997</v>
      </c>
      <c r="DI7">
        <v>4.0703764170000003</v>
      </c>
      <c r="DJ7">
        <v>4.1072914169999999</v>
      </c>
      <c r="DK7">
        <v>4.1428357299999998</v>
      </c>
      <c r="DL7">
        <v>4.1809457300000004</v>
      </c>
      <c r="DM7">
        <v>4.2187380829999999</v>
      </c>
      <c r="DN7">
        <v>4.2568980830000003</v>
      </c>
      <c r="DO7">
        <v>4.2962098480000002</v>
      </c>
      <c r="DP7">
        <v>4.339264848</v>
      </c>
    </row>
    <row r="8" spans="1:120" x14ac:dyDescent="0.25">
      <c r="A8" t="s">
        <v>129</v>
      </c>
      <c r="B8" t="s">
        <v>130</v>
      </c>
      <c r="C8" t="s">
        <v>74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440.57932499999998</v>
      </c>
      <c r="AV8">
        <v>444.44767130000002</v>
      </c>
      <c r="AW8">
        <v>448.39344119999998</v>
      </c>
      <c r="AX8">
        <v>452.4333403</v>
      </c>
      <c r="AY8">
        <v>456.52612429999999</v>
      </c>
      <c r="AZ8">
        <v>460.70499669999998</v>
      </c>
      <c r="BA8">
        <v>464.9832285</v>
      </c>
      <c r="BB8">
        <v>469.24969249999998</v>
      </c>
      <c r="BC8">
        <v>473.60613899999998</v>
      </c>
      <c r="BD8">
        <v>478.01159969999998</v>
      </c>
      <c r="BE8">
        <v>482.5420507</v>
      </c>
      <c r="BF8">
        <v>487.24804560000001</v>
      </c>
      <c r="BG8">
        <v>491.84827660000002</v>
      </c>
      <c r="BH8">
        <v>496.63289170000002</v>
      </c>
      <c r="BI8">
        <v>501.62692850000002</v>
      </c>
      <c r="BJ8">
        <v>506.58228819999999</v>
      </c>
      <c r="BK8">
        <v>511.4527966</v>
      </c>
      <c r="BL8">
        <v>516.32117000000005</v>
      </c>
      <c r="BM8">
        <v>521.41960359999996</v>
      </c>
      <c r="BN8">
        <v>526.57367360000001</v>
      </c>
      <c r="BO8">
        <v>531.81206910000003</v>
      </c>
      <c r="BP8">
        <v>537.11354510000001</v>
      </c>
      <c r="BQ8">
        <v>542.5254678</v>
      </c>
      <c r="BR8">
        <v>547.94750490000001</v>
      </c>
      <c r="BS8">
        <v>553.5033426</v>
      </c>
      <c r="BT8">
        <v>559.00443270000005</v>
      </c>
      <c r="BU8">
        <v>564.57064509999998</v>
      </c>
      <c r="BV8">
        <v>570.17362760000003</v>
      </c>
      <c r="BW8">
        <v>575.80987549999998</v>
      </c>
      <c r="BX8">
        <v>581.52830429999995</v>
      </c>
      <c r="BY8">
        <v>587.3246474</v>
      </c>
      <c r="BZ8">
        <v>593.08424419999994</v>
      </c>
      <c r="CA8">
        <v>598.87278430000003</v>
      </c>
      <c r="CB8">
        <v>604.73330569999996</v>
      </c>
      <c r="CC8">
        <v>610.64344089999997</v>
      </c>
      <c r="CD8">
        <v>616.61484740000003</v>
      </c>
      <c r="CE8">
        <v>622.62820869999996</v>
      </c>
      <c r="CF8">
        <v>628.68082249999998</v>
      </c>
      <c r="CG8">
        <v>634.80308360000004</v>
      </c>
      <c r="CH8">
        <v>641.01452719999997</v>
      </c>
      <c r="CI8">
        <v>647.3228689</v>
      </c>
      <c r="CJ8">
        <v>653.6939807</v>
      </c>
      <c r="CK8">
        <v>660.20724010000004</v>
      </c>
      <c r="CL8">
        <v>666.60974529999999</v>
      </c>
      <c r="CM8">
        <v>673.13182010000003</v>
      </c>
      <c r="CN8">
        <v>679.65890950000005</v>
      </c>
      <c r="CO8">
        <v>686.03151769999999</v>
      </c>
      <c r="CP8">
        <v>692.64968139999996</v>
      </c>
      <c r="CQ8">
        <v>699.36960020000004</v>
      </c>
      <c r="CR8">
        <v>706.21606970000005</v>
      </c>
      <c r="CS8">
        <v>712.80714169999999</v>
      </c>
      <c r="CT8">
        <v>719.35741069999995</v>
      </c>
      <c r="CU8">
        <v>726.22145820000003</v>
      </c>
      <c r="CV8">
        <v>733.13605610000002</v>
      </c>
      <c r="CW8">
        <v>740.1416888</v>
      </c>
      <c r="CX8">
        <v>747.27227760000005</v>
      </c>
      <c r="CY8">
        <v>754.46721149999996</v>
      </c>
      <c r="CZ8">
        <v>761.76637800000003</v>
      </c>
      <c r="DA8">
        <v>769.05835960000002</v>
      </c>
      <c r="DB8">
        <v>776.49342230000002</v>
      </c>
      <c r="DC8">
        <v>783.95179110000004</v>
      </c>
      <c r="DD8">
        <v>791.38997429999995</v>
      </c>
      <c r="DE8">
        <v>799.05219739999995</v>
      </c>
      <c r="DF8">
        <v>806.51535009999998</v>
      </c>
      <c r="DG8">
        <v>814.1231358</v>
      </c>
      <c r="DH8">
        <v>822.13314100000002</v>
      </c>
      <c r="DI8">
        <v>829.92987029999995</v>
      </c>
      <c r="DJ8">
        <v>837.91510970000002</v>
      </c>
      <c r="DK8">
        <v>845.86285459999999</v>
      </c>
      <c r="DL8">
        <v>853.75934670000004</v>
      </c>
      <c r="DM8">
        <v>861.9857624</v>
      </c>
      <c r="DN8">
        <v>870.17726449999998</v>
      </c>
      <c r="DO8">
        <v>878.030575</v>
      </c>
      <c r="DP8">
        <v>886.13966300000004</v>
      </c>
    </row>
    <row r="9" spans="1:120" x14ac:dyDescent="0.25">
      <c r="A9" t="s">
        <v>129</v>
      </c>
      <c r="B9" t="s">
        <v>130</v>
      </c>
      <c r="C9" t="s">
        <v>74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1.574395123</v>
      </c>
      <c r="AT9" s="116">
        <v>1.618870689</v>
      </c>
      <c r="AU9">
        <v>1.657219674</v>
      </c>
      <c r="AV9">
        <v>1.700199807</v>
      </c>
      <c r="AW9">
        <v>1.7446570109999999</v>
      </c>
      <c r="AX9">
        <v>1.788728487</v>
      </c>
      <c r="AY9">
        <v>1.840294262</v>
      </c>
      <c r="AZ9">
        <v>1.8873291619999999</v>
      </c>
      <c r="BA9">
        <v>1.9372954499999999</v>
      </c>
      <c r="BB9">
        <v>1.9882148209999999</v>
      </c>
      <c r="BC9">
        <v>2.0393734499999998</v>
      </c>
      <c r="BD9">
        <v>2.0980671050000002</v>
      </c>
      <c r="BE9">
        <v>2.1493754539999999</v>
      </c>
      <c r="BF9">
        <v>2.2067527130000002</v>
      </c>
      <c r="BG9">
        <v>2.258531783</v>
      </c>
      <c r="BH9">
        <v>2.3081306970000002</v>
      </c>
      <c r="BI9">
        <v>2.353898558</v>
      </c>
      <c r="BJ9">
        <v>2.4001989969999999</v>
      </c>
      <c r="BK9">
        <v>2.4523160850000001</v>
      </c>
      <c r="BL9">
        <v>2.5057967090000002</v>
      </c>
      <c r="BM9">
        <v>2.5591048459999999</v>
      </c>
      <c r="BN9">
        <v>2.618207666</v>
      </c>
      <c r="BO9">
        <v>2.6763522229999999</v>
      </c>
      <c r="BP9">
        <v>2.7309793359999999</v>
      </c>
      <c r="BQ9">
        <v>2.77678957</v>
      </c>
      <c r="BR9">
        <v>2.819099123</v>
      </c>
      <c r="BS9">
        <v>2.8601285230000002</v>
      </c>
      <c r="BT9">
        <v>2.9009333750000001</v>
      </c>
      <c r="BU9">
        <v>2.9461763749999998</v>
      </c>
      <c r="BV9">
        <v>2.9928796420000001</v>
      </c>
      <c r="BW9">
        <v>3.040117672</v>
      </c>
      <c r="BX9">
        <v>3.0905673720000002</v>
      </c>
      <c r="BY9">
        <v>3.141148872</v>
      </c>
      <c r="BZ9">
        <v>3.1904753499999998</v>
      </c>
      <c r="CA9">
        <v>3.2414706089999998</v>
      </c>
      <c r="CB9">
        <v>3.2922025050000001</v>
      </c>
      <c r="CC9">
        <v>3.3345917420000002</v>
      </c>
      <c r="CD9">
        <v>3.378779642</v>
      </c>
      <c r="CE9">
        <v>3.4222540420000001</v>
      </c>
      <c r="CF9">
        <v>3.4689969089999999</v>
      </c>
      <c r="CG9">
        <v>3.5150075090000001</v>
      </c>
      <c r="CH9">
        <v>3.5622257419999999</v>
      </c>
      <c r="CI9">
        <v>3.6149067069999998</v>
      </c>
      <c r="CJ9">
        <v>3.6682301850000001</v>
      </c>
      <c r="CK9">
        <v>3.7211215850000001</v>
      </c>
      <c r="CL9">
        <v>3.7676837029999999</v>
      </c>
      <c r="CM9">
        <v>3.8080474030000002</v>
      </c>
      <c r="CN9">
        <v>3.847745803</v>
      </c>
      <c r="CO9">
        <v>3.8907371089999998</v>
      </c>
      <c r="CP9">
        <v>3.934592775</v>
      </c>
      <c r="CQ9">
        <v>3.9799972910000001</v>
      </c>
      <c r="CR9">
        <v>4.0262052639999997</v>
      </c>
      <c r="CS9">
        <v>4.0681452829999998</v>
      </c>
      <c r="CT9">
        <v>4.1167082419999996</v>
      </c>
      <c r="CU9">
        <v>4.1675275420000002</v>
      </c>
      <c r="CV9">
        <v>4.217888748</v>
      </c>
      <c r="CW9">
        <v>4.2704657480000003</v>
      </c>
      <c r="CX9">
        <v>4.321468748</v>
      </c>
      <c r="CY9">
        <v>4.3725716500000003</v>
      </c>
      <c r="CZ9">
        <v>4.4244304620000001</v>
      </c>
      <c r="DA9">
        <v>4.4793166619999996</v>
      </c>
      <c r="DB9">
        <v>4.525187742</v>
      </c>
      <c r="DC9">
        <v>4.5697143169999999</v>
      </c>
      <c r="DD9">
        <v>4.617943028</v>
      </c>
      <c r="DE9">
        <v>4.6644263170000002</v>
      </c>
      <c r="DF9">
        <v>4.7174175170000003</v>
      </c>
      <c r="DG9">
        <v>4.7717607830000004</v>
      </c>
      <c r="DH9">
        <v>4.8274882830000001</v>
      </c>
      <c r="DI9">
        <v>4.8792557829999996</v>
      </c>
      <c r="DJ9">
        <v>4.9256096830000002</v>
      </c>
      <c r="DK9">
        <v>4.9748968500000004</v>
      </c>
      <c r="DL9">
        <v>5.0183564829999998</v>
      </c>
      <c r="DM9">
        <v>5.0615522830000002</v>
      </c>
      <c r="DN9">
        <v>5.105575483</v>
      </c>
      <c r="DO9">
        <v>5.1519474829999998</v>
      </c>
      <c r="DP9">
        <v>5.2018909830000002</v>
      </c>
    </row>
    <row r="10" spans="1:120" x14ac:dyDescent="0.25">
      <c r="A10" t="s">
        <v>129</v>
      </c>
      <c r="B10" t="s">
        <v>130</v>
      </c>
      <c r="C10" t="s">
        <v>74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438.41414150000003</v>
      </c>
      <c r="AU10">
        <v>442.40016000000003</v>
      </c>
      <c r="AV10">
        <v>446.50065699999999</v>
      </c>
      <c r="AW10">
        <v>450.6730455</v>
      </c>
      <c r="AX10">
        <v>454.97237699999999</v>
      </c>
      <c r="AY10">
        <v>459.34815200000003</v>
      </c>
      <c r="AZ10">
        <v>463.71321849999998</v>
      </c>
      <c r="BA10">
        <v>468.25242600000001</v>
      </c>
      <c r="BB10">
        <v>472.82259649999997</v>
      </c>
      <c r="BC10">
        <v>477.29760549999997</v>
      </c>
      <c r="BD10">
        <v>481.922777</v>
      </c>
      <c r="BE10">
        <v>486.91866099999999</v>
      </c>
      <c r="BF10">
        <v>491.85873550000002</v>
      </c>
      <c r="BG10">
        <v>496.78869150000003</v>
      </c>
      <c r="BH10">
        <v>501.85157149999998</v>
      </c>
      <c r="BI10">
        <v>507.15360500000003</v>
      </c>
      <c r="BJ10">
        <v>512.33013800000003</v>
      </c>
      <c r="BK10">
        <v>517.5953935</v>
      </c>
      <c r="BL10">
        <v>523.19891700000005</v>
      </c>
      <c r="BM10">
        <v>528.57043999999996</v>
      </c>
      <c r="BN10">
        <v>534.16959350000002</v>
      </c>
      <c r="BO10">
        <v>539.91046400000005</v>
      </c>
      <c r="BP10">
        <v>545.34389899999996</v>
      </c>
      <c r="BQ10">
        <v>551.03877850000003</v>
      </c>
      <c r="BR10">
        <v>557.071866</v>
      </c>
      <c r="BS10">
        <v>563.08567000000005</v>
      </c>
      <c r="BT10">
        <v>569.33695799999998</v>
      </c>
      <c r="BU10">
        <v>575.36052849999999</v>
      </c>
      <c r="BV10">
        <v>581.64967899999999</v>
      </c>
      <c r="BW10">
        <v>588.00783200000001</v>
      </c>
      <c r="BX10">
        <v>594.41591849999998</v>
      </c>
      <c r="BY10">
        <v>600.91272500000002</v>
      </c>
      <c r="BZ10">
        <v>607.43114200000002</v>
      </c>
      <c r="CA10">
        <v>614.00208150000003</v>
      </c>
      <c r="CB10">
        <v>620.62939900000003</v>
      </c>
      <c r="CC10">
        <v>626.96800299999995</v>
      </c>
      <c r="CD10">
        <v>633.23160600000006</v>
      </c>
      <c r="CE10">
        <v>639.50262950000001</v>
      </c>
      <c r="CF10">
        <v>645.80209400000001</v>
      </c>
      <c r="CG10">
        <v>652.13415099999997</v>
      </c>
      <c r="CH10">
        <v>658.50394800000004</v>
      </c>
      <c r="CI10">
        <v>664.92206750000003</v>
      </c>
      <c r="CJ10">
        <v>671.39521149999996</v>
      </c>
      <c r="CK10">
        <v>678.20686750000004</v>
      </c>
      <c r="CL10">
        <v>685.14964599999996</v>
      </c>
      <c r="CM10">
        <v>692.24177850000001</v>
      </c>
      <c r="CN10">
        <v>699.36488999999995</v>
      </c>
      <c r="CO10">
        <v>706.22526849999997</v>
      </c>
      <c r="CP10">
        <v>713.31435399999998</v>
      </c>
      <c r="CQ10">
        <v>720.99806850000004</v>
      </c>
      <c r="CR10">
        <v>728.31046300000003</v>
      </c>
      <c r="CS10">
        <v>735.66263749999996</v>
      </c>
      <c r="CT10">
        <v>743.05866149999997</v>
      </c>
      <c r="CU10">
        <v>750.51380749999998</v>
      </c>
      <c r="CV10">
        <v>758.13115849999997</v>
      </c>
      <c r="CW10">
        <v>765.79221800000005</v>
      </c>
      <c r="CX10">
        <v>773.52974099999994</v>
      </c>
      <c r="CY10">
        <v>781.33987549999995</v>
      </c>
      <c r="CZ10">
        <v>789.21815900000001</v>
      </c>
      <c r="DA10">
        <v>797.16365250000001</v>
      </c>
      <c r="DB10">
        <v>805.17320849999999</v>
      </c>
      <c r="DC10">
        <v>813.24667899999997</v>
      </c>
      <c r="DD10">
        <v>821.38817700000004</v>
      </c>
      <c r="DE10">
        <v>829.60085200000003</v>
      </c>
      <c r="DF10">
        <v>837.89037250000001</v>
      </c>
      <c r="DG10">
        <v>846.26279050000005</v>
      </c>
      <c r="DH10">
        <v>854.73542050000003</v>
      </c>
      <c r="DI10">
        <v>863.2991935</v>
      </c>
      <c r="DJ10">
        <v>871.94836099999998</v>
      </c>
      <c r="DK10">
        <v>880.66801399999997</v>
      </c>
      <c r="DL10">
        <v>889.8232375</v>
      </c>
      <c r="DM10">
        <v>899.11546299999998</v>
      </c>
      <c r="DN10">
        <v>908.06271000000004</v>
      </c>
      <c r="DO10">
        <v>917.01012700000001</v>
      </c>
      <c r="DP10">
        <v>926.06053599999996</v>
      </c>
    </row>
    <row r="11" spans="1:120" x14ac:dyDescent="0.25">
      <c r="A11" t="s">
        <v>129</v>
      </c>
      <c r="B11" t="s">
        <v>130</v>
      </c>
      <c r="C11" t="s">
        <v>74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1.7986438279999999</v>
      </c>
      <c r="AV11">
        <v>1.8468787790000001</v>
      </c>
      <c r="AW11">
        <v>1.9004353089999999</v>
      </c>
      <c r="AX11">
        <v>1.9536357790000001</v>
      </c>
      <c r="AY11">
        <v>2.0081982599999999</v>
      </c>
      <c r="AZ11">
        <v>2.062027525</v>
      </c>
      <c r="BA11">
        <v>2.117775789</v>
      </c>
      <c r="BB11">
        <v>2.1797988089999998</v>
      </c>
      <c r="BC11">
        <v>2.2443631320000001</v>
      </c>
      <c r="BD11">
        <v>2.307329132</v>
      </c>
      <c r="BE11">
        <v>2.372509515</v>
      </c>
      <c r="BF11">
        <v>2.436332642</v>
      </c>
      <c r="BG11">
        <v>2.5009111420000001</v>
      </c>
      <c r="BH11">
        <v>2.5625406420000001</v>
      </c>
      <c r="BI11">
        <v>2.6228326420000001</v>
      </c>
      <c r="BJ11">
        <v>2.6838896320000001</v>
      </c>
      <c r="BK11">
        <v>2.7433094260000002</v>
      </c>
      <c r="BL11">
        <v>2.8014849260000001</v>
      </c>
      <c r="BM11">
        <v>2.8642659259999999</v>
      </c>
      <c r="BN11">
        <v>2.9294339260000002</v>
      </c>
      <c r="BO11">
        <v>2.9954865740000001</v>
      </c>
      <c r="BP11">
        <v>3.0594945739999999</v>
      </c>
      <c r="BQ11">
        <v>3.118220574</v>
      </c>
      <c r="BR11">
        <v>3.1708425739999999</v>
      </c>
      <c r="BS11">
        <v>3.2211350740000002</v>
      </c>
      <c r="BT11">
        <v>3.2750577399999998</v>
      </c>
      <c r="BU11">
        <v>3.329644789</v>
      </c>
      <c r="BV11">
        <v>3.3882832889999999</v>
      </c>
      <c r="BW11">
        <v>3.4521002890000001</v>
      </c>
      <c r="BX11">
        <v>3.5206532890000002</v>
      </c>
      <c r="BY11">
        <v>3.5882172300000001</v>
      </c>
      <c r="BZ11">
        <v>3.6531113679999998</v>
      </c>
      <c r="CA11">
        <v>3.7190037889999998</v>
      </c>
      <c r="CB11">
        <v>3.7812837209999999</v>
      </c>
      <c r="CC11">
        <v>3.8396344849999999</v>
      </c>
      <c r="CD11">
        <v>3.8975004850000001</v>
      </c>
      <c r="CE11">
        <v>3.954697328</v>
      </c>
      <c r="CF11">
        <v>4.0058617889999999</v>
      </c>
      <c r="CG11">
        <v>4.0652602890000002</v>
      </c>
      <c r="CH11">
        <v>4.131913505</v>
      </c>
      <c r="CI11">
        <v>4.2017090049999997</v>
      </c>
      <c r="CJ11">
        <v>4.2719640050000001</v>
      </c>
      <c r="CK11">
        <v>4.3370129459999998</v>
      </c>
      <c r="CL11">
        <v>4.3991924459999998</v>
      </c>
      <c r="CM11">
        <v>4.4590206910000001</v>
      </c>
      <c r="CN11">
        <v>4.5177131910000004</v>
      </c>
      <c r="CO11">
        <v>4.5768696909999997</v>
      </c>
      <c r="CP11">
        <v>4.633101162</v>
      </c>
      <c r="CQ11">
        <v>4.6856871619999998</v>
      </c>
      <c r="CR11">
        <v>4.7387426619999999</v>
      </c>
      <c r="CS11">
        <v>4.7937742889999999</v>
      </c>
      <c r="CT11">
        <v>4.856786789</v>
      </c>
      <c r="CU11">
        <v>4.9230762889999999</v>
      </c>
      <c r="CV11">
        <v>4.990398152</v>
      </c>
      <c r="CW11">
        <v>5.0560956519999998</v>
      </c>
      <c r="CX11">
        <v>5.1198876520000001</v>
      </c>
      <c r="CY11">
        <v>5.1803651520000003</v>
      </c>
      <c r="CZ11">
        <v>5.2393601519999997</v>
      </c>
      <c r="DA11">
        <v>5.295546152</v>
      </c>
      <c r="DB11">
        <v>5.3505816519999998</v>
      </c>
      <c r="DC11">
        <v>5.407361152</v>
      </c>
      <c r="DD11">
        <v>5.4662081520000001</v>
      </c>
      <c r="DE11">
        <v>5.5288276520000004</v>
      </c>
      <c r="DF11">
        <v>5.5965566520000003</v>
      </c>
      <c r="DG11">
        <v>5.6668606520000004</v>
      </c>
      <c r="DH11">
        <v>5.7393581520000003</v>
      </c>
      <c r="DI11">
        <v>5.805399564</v>
      </c>
      <c r="DJ11">
        <v>5.8659170639999996</v>
      </c>
      <c r="DK11">
        <v>5.9241955639999997</v>
      </c>
      <c r="DL11">
        <v>5.9809275639999999</v>
      </c>
      <c r="DM11">
        <v>6.0367626520000002</v>
      </c>
      <c r="DN11">
        <v>6.0932201519999998</v>
      </c>
      <c r="DO11">
        <v>6.1528891520000002</v>
      </c>
      <c r="DP11">
        <v>6.2175686519999998</v>
      </c>
    </row>
    <row r="12" spans="1:120" x14ac:dyDescent="0.25">
      <c r="A12" t="s">
        <v>129</v>
      </c>
      <c r="B12" t="s">
        <v>130</v>
      </c>
      <c r="C12" t="s">
        <v>140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16">
        <v>-1.0000000000000001E-5</v>
      </c>
      <c r="AV12" s="116">
        <v>2.0000000000000002E-5</v>
      </c>
      <c r="AW12" s="116">
        <v>1.7000000000000001E-4</v>
      </c>
      <c r="AX12" s="116">
        <v>3.3E-4</v>
      </c>
      <c r="AY12" s="116">
        <v>7.2999999999999996E-4</v>
      </c>
      <c r="AZ12" s="116">
        <v>1.2800000000000001E-3</v>
      </c>
      <c r="BA12" s="116">
        <v>2.0600000000000002E-3</v>
      </c>
      <c r="BB12" s="116">
        <v>3.0599999999999998E-3</v>
      </c>
      <c r="BC12" s="116">
        <v>4.2995000000000004E-3</v>
      </c>
      <c r="BD12" s="116">
        <v>5.7594999999999999E-3</v>
      </c>
      <c r="BE12" s="116">
        <v>7.4900000000000001E-3</v>
      </c>
      <c r="BF12">
        <v>9.3299999999999998E-3</v>
      </c>
      <c r="BG12">
        <v>1.14E-2</v>
      </c>
      <c r="BH12">
        <v>1.35785E-2</v>
      </c>
      <c r="BI12">
        <v>1.5799500000000001E-2</v>
      </c>
      <c r="BJ12">
        <v>1.8128999999999999E-2</v>
      </c>
      <c r="BK12">
        <v>2.0498499999999999E-2</v>
      </c>
      <c r="BL12">
        <v>2.2939500000000002E-2</v>
      </c>
      <c r="BM12">
        <v>2.5398500000000001E-2</v>
      </c>
      <c r="BN12">
        <v>2.7799000000000001E-2</v>
      </c>
      <c r="BO12">
        <v>3.0229499999999999E-2</v>
      </c>
      <c r="BP12">
        <v>3.26795E-2</v>
      </c>
      <c r="BQ12">
        <v>3.5189999999999999E-2</v>
      </c>
      <c r="BR12">
        <v>3.7719999999999997E-2</v>
      </c>
      <c r="BS12">
        <v>4.0149499999999998E-2</v>
      </c>
      <c r="BT12">
        <v>4.2619499999999998E-2</v>
      </c>
      <c r="BU12">
        <v>4.5009500000000001E-2</v>
      </c>
      <c r="BV12">
        <v>4.7359499999999999E-2</v>
      </c>
      <c r="BW12">
        <v>4.9660000000000003E-2</v>
      </c>
      <c r="BX12">
        <v>5.2019000000000003E-2</v>
      </c>
      <c r="BY12">
        <v>5.4288000000000003E-2</v>
      </c>
      <c r="BZ12">
        <v>5.65675E-2</v>
      </c>
      <c r="CA12">
        <v>5.8700000000000002E-2</v>
      </c>
      <c r="CB12">
        <v>6.1057500000000001E-2</v>
      </c>
      <c r="CC12">
        <v>6.3349000000000003E-2</v>
      </c>
      <c r="CD12">
        <v>6.5588999999999995E-2</v>
      </c>
      <c r="CE12">
        <v>6.7789500000000003E-2</v>
      </c>
      <c r="CF12">
        <v>7.0057499999999995E-2</v>
      </c>
      <c r="CG12">
        <v>7.2219000000000005E-2</v>
      </c>
      <c r="CH12">
        <v>7.4507500000000004E-2</v>
      </c>
      <c r="CI12">
        <v>7.6677999999999996E-2</v>
      </c>
      <c r="CJ12">
        <v>7.8808500000000004E-2</v>
      </c>
      <c r="CK12">
        <v>8.1187499999999996E-2</v>
      </c>
      <c r="CL12">
        <v>8.3249500000000004E-2</v>
      </c>
      <c r="CM12">
        <v>8.5619500000000001E-2</v>
      </c>
      <c r="CN12">
        <v>8.7879499999999999E-2</v>
      </c>
      <c r="CO12">
        <v>9.0097999999999998E-2</v>
      </c>
      <c r="CP12">
        <v>9.2268500000000003E-2</v>
      </c>
      <c r="CQ12">
        <v>9.4537999999999997E-2</v>
      </c>
      <c r="CR12" s="116">
        <v>9.6718999999999999E-2</v>
      </c>
      <c r="CS12" s="116">
        <v>9.9067500000000003E-2</v>
      </c>
      <c r="CT12">
        <v>0.10134</v>
      </c>
      <c r="CU12">
        <v>0.10346950000000001</v>
      </c>
      <c r="CV12">
        <v>0.105909</v>
      </c>
      <c r="CW12">
        <v>0.10796</v>
      </c>
      <c r="CX12">
        <v>0.11044850000000001</v>
      </c>
      <c r="CY12">
        <v>0.11244949999999999</v>
      </c>
      <c r="CZ12">
        <v>0.1150265</v>
      </c>
      <c r="DA12">
        <v>0.11731949999999999</v>
      </c>
      <c r="DB12">
        <v>0.11951299999999999</v>
      </c>
      <c r="DC12">
        <v>0.1215725</v>
      </c>
      <c r="DD12">
        <v>0.1238495</v>
      </c>
      <c r="DE12">
        <v>0.12625049999999999</v>
      </c>
      <c r="DF12">
        <v>0.12849150000000001</v>
      </c>
      <c r="DG12">
        <v>0.13058449999999999</v>
      </c>
      <c r="DH12">
        <v>0.13282250000000001</v>
      </c>
      <c r="DI12">
        <v>0.13486300000000001</v>
      </c>
      <c r="DJ12">
        <v>0.13682349999999999</v>
      </c>
      <c r="DK12">
        <v>0.13951849999999999</v>
      </c>
      <c r="DL12">
        <v>0.1418045</v>
      </c>
      <c r="DM12">
        <v>0.143705</v>
      </c>
      <c r="DN12">
        <v>0.14595449999999999</v>
      </c>
      <c r="DO12">
        <v>0.148255</v>
      </c>
      <c r="DP12">
        <v>0.15069099999999999</v>
      </c>
    </row>
    <row r="13" spans="1:120" x14ac:dyDescent="0.25">
      <c r="A13" t="s">
        <v>129</v>
      </c>
      <c r="B13" t="s">
        <v>130</v>
      </c>
      <c r="C13" t="s">
        <v>140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16">
        <v>0</v>
      </c>
      <c r="AV13" s="116">
        <v>0</v>
      </c>
      <c r="AW13" s="116">
        <v>1.0000000000000001E-5</v>
      </c>
      <c r="AX13" s="116">
        <v>1.0000000000000001E-5</v>
      </c>
      <c r="AY13" s="116">
        <v>2.0000000000000002E-5</v>
      </c>
      <c r="AZ13" s="116">
        <v>3.0000000000000001E-5</v>
      </c>
      <c r="BA13" s="116">
        <v>3.0000000000000001E-5</v>
      </c>
      <c r="BB13" s="116">
        <v>4.0000000000000003E-5</v>
      </c>
      <c r="BC13" s="116">
        <v>5.0000000000000002E-5</v>
      </c>
      <c r="BD13" s="116">
        <v>6.0000000000000002E-5</v>
      </c>
      <c r="BE13" s="116">
        <v>6.9999999999999994E-5</v>
      </c>
      <c r="BF13" s="116">
        <v>7.9499999999999994E-5</v>
      </c>
      <c r="BG13" s="116">
        <v>8.0000000000000007E-5</v>
      </c>
      <c r="BH13" s="116">
        <v>9.0000000000000006E-5</v>
      </c>
      <c r="BI13" s="116">
        <v>1E-4</v>
      </c>
      <c r="BJ13" s="116">
        <v>1E-4</v>
      </c>
      <c r="BK13" s="116">
        <v>1.1E-4</v>
      </c>
      <c r="BL13" s="116">
        <v>1.2E-4</v>
      </c>
      <c r="BM13" s="116">
        <v>1.2E-4</v>
      </c>
      <c r="BN13" s="116">
        <v>1.2999999999999999E-4</v>
      </c>
      <c r="BO13" s="116">
        <v>1.2999999999999999E-4</v>
      </c>
      <c r="BP13" s="116">
        <v>1.3999999999999999E-4</v>
      </c>
      <c r="BQ13" s="116">
        <v>1.495E-4</v>
      </c>
      <c r="BR13" s="116">
        <v>1.4999999999999999E-4</v>
      </c>
      <c r="BS13" s="116">
        <v>1.6000000000000001E-4</v>
      </c>
      <c r="BT13" s="116">
        <v>1.6000000000000001E-4</v>
      </c>
      <c r="BU13" s="116">
        <v>1.7000000000000001E-4</v>
      </c>
      <c r="BV13" s="116">
        <v>1.8000000000000001E-4</v>
      </c>
      <c r="BW13" s="116">
        <v>1.9000000000000001E-4</v>
      </c>
      <c r="BX13" s="116">
        <v>2.0000000000000001E-4</v>
      </c>
      <c r="BY13" s="116">
        <v>2.1000000000000001E-4</v>
      </c>
      <c r="BZ13" s="116">
        <v>2.1000000000000001E-4</v>
      </c>
      <c r="CA13" s="116">
        <v>2.2000000000000001E-4</v>
      </c>
      <c r="CB13" s="116">
        <v>2.3000000000000001E-4</v>
      </c>
      <c r="CC13" s="116">
        <v>2.4000000000000001E-4</v>
      </c>
      <c r="CD13" s="116">
        <v>2.5000000000000001E-4</v>
      </c>
      <c r="CE13" s="116">
        <v>2.5000000000000001E-4</v>
      </c>
      <c r="CF13" s="116">
        <v>2.5999999999999998E-4</v>
      </c>
      <c r="CG13" s="116">
        <v>2.7E-4</v>
      </c>
      <c r="CH13" s="116">
        <v>2.7999999999999998E-4</v>
      </c>
      <c r="CI13" s="116">
        <v>2.7999999999999998E-4</v>
      </c>
      <c r="CJ13" s="116">
        <v>2.9E-4</v>
      </c>
      <c r="CK13" s="116">
        <v>2.9999999999999997E-4</v>
      </c>
      <c r="CL13" s="116">
        <v>3.1E-4</v>
      </c>
      <c r="CM13" s="116">
        <v>3.1E-4</v>
      </c>
      <c r="CN13" s="116">
        <v>3.2000000000000003E-4</v>
      </c>
      <c r="CO13" s="116">
        <v>3.3E-4</v>
      </c>
      <c r="CP13" s="116">
        <v>3.4000000000000002E-4</v>
      </c>
      <c r="CQ13" s="116">
        <v>3.4949999999999998E-4</v>
      </c>
      <c r="CR13" s="116">
        <v>3.5E-4</v>
      </c>
      <c r="CS13" s="116">
        <v>3.6000000000000002E-4</v>
      </c>
      <c r="CT13" s="116">
        <v>3.6000000000000002E-4</v>
      </c>
      <c r="CU13" s="116">
        <v>3.6999999999999999E-4</v>
      </c>
      <c r="CV13" s="116">
        <v>3.8000000000000002E-4</v>
      </c>
      <c r="CW13" s="116">
        <v>3.8000000000000002E-4</v>
      </c>
      <c r="CX13" s="116">
        <v>3.8999999999999999E-4</v>
      </c>
      <c r="CY13" s="116">
        <v>3.8999999999999999E-4</v>
      </c>
      <c r="CZ13" s="116">
        <v>4.0000000000000002E-4</v>
      </c>
      <c r="DA13" s="116">
        <v>4.0000000000000002E-4</v>
      </c>
      <c r="DB13" s="116">
        <v>4.0949999999999998E-4</v>
      </c>
      <c r="DC13" s="116">
        <v>4.1950000000000001E-4</v>
      </c>
      <c r="DD13" s="116">
        <v>4.2000000000000002E-4</v>
      </c>
      <c r="DE13" s="116">
        <v>4.2000000000000002E-4</v>
      </c>
      <c r="DF13" s="116">
        <v>4.2999999999999999E-4</v>
      </c>
      <c r="DG13" s="116">
        <v>4.2999999999999999E-4</v>
      </c>
      <c r="DH13" s="116">
        <v>4.4000000000000002E-4</v>
      </c>
      <c r="DI13" s="116">
        <v>4.4949999999999998E-4</v>
      </c>
      <c r="DJ13" s="116">
        <v>4.4999999999999999E-4</v>
      </c>
      <c r="DK13" s="116">
        <v>4.4999999999999999E-4</v>
      </c>
      <c r="DL13" s="116">
        <v>4.595E-4</v>
      </c>
      <c r="DM13" s="116">
        <v>4.6949999999999997E-4</v>
      </c>
      <c r="DN13" s="116">
        <v>4.6999999999999999E-4</v>
      </c>
      <c r="DO13" s="116">
        <v>4.6999999999999999E-4</v>
      </c>
      <c r="DP13" s="116">
        <v>4.8000000000000001E-4</v>
      </c>
    </row>
    <row r="14" spans="1:120" x14ac:dyDescent="0.25">
      <c r="A14" t="s">
        <v>129</v>
      </c>
      <c r="B14" t="s">
        <v>130</v>
      </c>
      <c r="C14" t="s">
        <v>140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16">
        <v>4.0000000000000003E-5</v>
      </c>
      <c r="AW14" s="116">
        <v>2.1000000000000001E-4</v>
      </c>
      <c r="AX14" s="116">
        <v>4.0999999999999999E-4</v>
      </c>
      <c r="AY14" s="116">
        <v>8.7000000000000001E-4</v>
      </c>
      <c r="AZ14" s="116">
        <v>1.4783000000000001E-3</v>
      </c>
      <c r="BA14" s="116">
        <v>2.33E-3</v>
      </c>
      <c r="BB14">
        <v>3.4099999999999998E-3</v>
      </c>
      <c r="BC14">
        <v>4.7200000000000002E-3</v>
      </c>
      <c r="BD14">
        <v>6.2599999999999999E-3</v>
      </c>
      <c r="BE14">
        <v>8.0700000000000008E-3</v>
      </c>
      <c r="BF14">
        <v>0.01</v>
      </c>
      <c r="BG14">
        <v>1.2109999999999999E-2</v>
      </c>
      <c r="BH14">
        <v>1.4308299999999999E-2</v>
      </c>
      <c r="BI14">
        <v>1.653E-2</v>
      </c>
      <c r="BJ14">
        <v>1.8839999999999999E-2</v>
      </c>
      <c r="BK14">
        <v>2.1190000000000001E-2</v>
      </c>
      <c r="BL14">
        <v>2.3560000000000001E-2</v>
      </c>
      <c r="BM14">
        <v>2.5940000000000001E-2</v>
      </c>
      <c r="BN14">
        <v>2.8309999999999998E-2</v>
      </c>
      <c r="BO14">
        <v>3.073E-2</v>
      </c>
      <c r="BP14">
        <v>3.3148299999999999E-2</v>
      </c>
      <c r="BQ14">
        <v>3.5650000000000001E-2</v>
      </c>
      <c r="BR14">
        <v>3.8158299999999999E-2</v>
      </c>
      <c r="BS14">
        <v>4.0599999999999997E-2</v>
      </c>
      <c r="BT14">
        <v>4.3058300000000001E-2</v>
      </c>
      <c r="BU14">
        <v>4.5478299999999999E-2</v>
      </c>
      <c r="BV14">
        <v>4.7890000000000002E-2</v>
      </c>
      <c r="BW14">
        <v>5.0258299999999999E-2</v>
      </c>
      <c r="BX14">
        <v>5.2626600000000003E-2</v>
      </c>
      <c r="BY14">
        <v>5.4960000000000002E-2</v>
      </c>
      <c r="BZ14">
        <v>5.7301499999999998E-2</v>
      </c>
      <c r="CA14">
        <v>5.953E-2</v>
      </c>
      <c r="CB14">
        <v>6.1878299999999997E-2</v>
      </c>
      <c r="CC14">
        <v>6.4208299999999996E-2</v>
      </c>
      <c r="CD14">
        <v>6.6464899999999993E-2</v>
      </c>
      <c r="CE14">
        <v>6.8739999999999996E-2</v>
      </c>
      <c r="CF14">
        <v>7.0986599999999997E-2</v>
      </c>
      <c r="CG14">
        <v>7.3288300000000001E-2</v>
      </c>
      <c r="CH14">
        <v>7.5609999999999997E-2</v>
      </c>
      <c r="CI14">
        <v>7.7899999999999997E-2</v>
      </c>
      <c r="CJ14">
        <v>8.0104900000000007E-2</v>
      </c>
      <c r="CK14">
        <v>8.2464899999999994E-2</v>
      </c>
      <c r="CL14">
        <v>8.4698300000000004E-2</v>
      </c>
      <c r="CM14">
        <v>8.7008299999999997E-2</v>
      </c>
      <c r="CN14">
        <v>8.9298299999999997E-2</v>
      </c>
      <c r="CO14">
        <v>9.1558299999999995E-2</v>
      </c>
      <c r="CP14">
        <v>9.3838299999999999E-2</v>
      </c>
      <c r="CQ14">
        <v>9.6089999999999995E-2</v>
      </c>
      <c r="CR14">
        <v>9.8398299999999994E-2</v>
      </c>
      <c r="CS14" s="116">
        <v>0.10074</v>
      </c>
      <c r="CT14" s="116">
        <v>0.1031166</v>
      </c>
      <c r="CU14" s="116">
        <v>0.1053881</v>
      </c>
      <c r="CV14">
        <v>0.1077132</v>
      </c>
      <c r="CW14">
        <v>0.10994</v>
      </c>
      <c r="CX14">
        <v>0.11257639999999999</v>
      </c>
      <c r="CY14">
        <v>0.1145883</v>
      </c>
      <c r="CZ14">
        <v>0.11725149999999999</v>
      </c>
      <c r="DA14">
        <v>0.1196866</v>
      </c>
      <c r="DB14">
        <v>0.12161</v>
      </c>
      <c r="DC14">
        <v>0.12399490000000001</v>
      </c>
      <c r="DD14">
        <v>0.1263415</v>
      </c>
      <c r="DE14">
        <v>0.12886130000000001</v>
      </c>
      <c r="DF14">
        <v>0.13086829999999999</v>
      </c>
      <c r="DG14">
        <v>0.13319</v>
      </c>
      <c r="DH14">
        <v>0.13552980000000001</v>
      </c>
      <c r="DI14">
        <v>0.1377198</v>
      </c>
      <c r="DJ14">
        <v>0.14008000000000001</v>
      </c>
      <c r="DK14">
        <v>0.14249300000000001</v>
      </c>
      <c r="DL14">
        <v>0.14478640000000001</v>
      </c>
      <c r="DM14">
        <v>0.1472096</v>
      </c>
      <c r="DN14">
        <v>0.1493083</v>
      </c>
      <c r="DO14">
        <v>0.15176319999999999</v>
      </c>
      <c r="DP14">
        <v>0.15413489999999999</v>
      </c>
    </row>
    <row r="15" spans="1:120" x14ac:dyDescent="0.25">
      <c r="A15" t="s">
        <v>129</v>
      </c>
      <c r="B15" t="s">
        <v>130</v>
      </c>
      <c r="C15" t="s">
        <v>140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 s="116">
        <v>0</v>
      </c>
      <c r="AU15" s="116">
        <v>0</v>
      </c>
      <c r="AV15" s="116">
        <v>1.0000000000000001E-5</v>
      </c>
      <c r="AW15" s="116">
        <v>1.0000000000000001E-5</v>
      </c>
      <c r="AX15" s="116">
        <v>2.0000000000000002E-5</v>
      </c>
      <c r="AY15" s="116">
        <v>3.0000000000000001E-5</v>
      </c>
      <c r="AZ15" s="116">
        <v>4.0000000000000003E-5</v>
      </c>
      <c r="BA15" s="116">
        <v>5.0000000000000002E-5</v>
      </c>
      <c r="BB15" s="116">
        <v>6.0000000000000002E-5</v>
      </c>
      <c r="BC15" s="116">
        <v>6.9999999999999994E-5</v>
      </c>
      <c r="BD15" s="116">
        <v>8.0000000000000007E-5</v>
      </c>
      <c r="BE15" s="116">
        <v>9.0000000000000006E-5</v>
      </c>
      <c r="BF15" s="116">
        <v>1E-4</v>
      </c>
      <c r="BG15" s="116">
        <v>1.1E-4</v>
      </c>
      <c r="BH15" s="116">
        <v>1.183E-4</v>
      </c>
      <c r="BI15" s="116">
        <v>1.2E-4</v>
      </c>
      <c r="BJ15" s="116">
        <v>1.2999999999999999E-4</v>
      </c>
      <c r="BK15" s="116">
        <v>1.3999999999999999E-4</v>
      </c>
      <c r="BL15" s="116">
        <v>1.3999999999999999E-4</v>
      </c>
      <c r="BM15" s="116">
        <v>1.4999999999999999E-4</v>
      </c>
      <c r="BN15" s="116">
        <v>1.6000000000000001E-4</v>
      </c>
      <c r="BO15" s="116">
        <v>1.6000000000000001E-4</v>
      </c>
      <c r="BP15" s="116">
        <v>1.7000000000000001E-4</v>
      </c>
      <c r="BQ15" s="116">
        <v>1.7000000000000001E-4</v>
      </c>
      <c r="BR15" s="116">
        <v>1.8000000000000001E-4</v>
      </c>
      <c r="BS15" s="116">
        <v>1.9000000000000001E-4</v>
      </c>
      <c r="BT15" s="116">
        <v>1.9000000000000001E-4</v>
      </c>
      <c r="BU15" s="116">
        <v>2.0000000000000001E-4</v>
      </c>
      <c r="BV15" s="116">
        <v>2.1000000000000001E-4</v>
      </c>
      <c r="BW15" s="116">
        <v>2.2000000000000001E-4</v>
      </c>
      <c r="BX15" s="116">
        <v>2.3000000000000001E-4</v>
      </c>
      <c r="BY15" s="116">
        <v>2.4000000000000001E-4</v>
      </c>
      <c r="BZ15" s="116">
        <v>2.5000000000000001E-4</v>
      </c>
      <c r="CA15" s="116">
        <v>2.5999999999999998E-4</v>
      </c>
      <c r="CB15" s="116">
        <v>2.7E-4</v>
      </c>
      <c r="CC15" s="116">
        <v>2.7999999999999998E-4</v>
      </c>
      <c r="CD15" s="116">
        <v>2.7999999999999998E-4</v>
      </c>
      <c r="CE15" s="116">
        <v>2.9E-4</v>
      </c>
      <c r="CF15" s="116">
        <v>2.9999999999999997E-4</v>
      </c>
      <c r="CG15" s="116">
        <v>3.1E-4</v>
      </c>
      <c r="CH15" s="116">
        <v>3.2000000000000003E-4</v>
      </c>
      <c r="CI15" s="116">
        <v>3.3E-4</v>
      </c>
      <c r="CJ15" s="116">
        <v>3.3E-4</v>
      </c>
      <c r="CK15" s="116">
        <v>3.4000000000000002E-4</v>
      </c>
      <c r="CL15" s="116">
        <v>3.5E-4</v>
      </c>
      <c r="CM15" s="116">
        <v>3.6000000000000002E-4</v>
      </c>
      <c r="CN15" s="116">
        <v>3.6999999999999999E-4</v>
      </c>
      <c r="CO15" s="116">
        <v>3.6999999999999999E-4</v>
      </c>
      <c r="CP15" s="116">
        <v>3.8000000000000002E-4</v>
      </c>
      <c r="CQ15" s="116">
        <v>3.8999999999999999E-4</v>
      </c>
      <c r="CR15" s="116">
        <v>3.8999999999999999E-4</v>
      </c>
      <c r="CS15" s="116">
        <v>4.0000000000000002E-4</v>
      </c>
      <c r="CT15" s="116">
        <v>4.0999999999999999E-4</v>
      </c>
      <c r="CU15" s="116">
        <v>4.2000000000000002E-4</v>
      </c>
      <c r="CV15" s="116">
        <v>4.2000000000000002E-4</v>
      </c>
      <c r="CW15" s="116">
        <v>4.2999999999999999E-4</v>
      </c>
      <c r="CX15" s="116">
        <v>4.4000000000000002E-4</v>
      </c>
      <c r="CY15" s="116">
        <v>4.4000000000000002E-4</v>
      </c>
      <c r="CZ15" s="116">
        <v>4.4999999999999999E-4</v>
      </c>
      <c r="DA15" s="116">
        <v>4.6000000000000001E-4</v>
      </c>
      <c r="DB15" s="116">
        <v>4.6999999999999999E-4</v>
      </c>
      <c r="DC15" s="116">
        <v>4.6999999999999999E-4</v>
      </c>
      <c r="DD15" s="116">
        <v>4.8000000000000001E-4</v>
      </c>
      <c r="DE15" s="116">
        <v>4.883E-4</v>
      </c>
      <c r="DF15" s="116">
        <v>4.8999999999999998E-4</v>
      </c>
      <c r="DG15" s="116">
        <v>5.0000000000000001E-4</v>
      </c>
      <c r="DH15" s="116">
        <v>5.0000000000000001E-4</v>
      </c>
      <c r="DI15" s="116">
        <v>5.1000000000000004E-4</v>
      </c>
      <c r="DJ15" s="116">
        <v>5.1829999999999997E-4</v>
      </c>
      <c r="DK15" s="116">
        <v>5.1999999999999995E-4</v>
      </c>
      <c r="DL15" s="116">
        <v>5.2999999999999998E-4</v>
      </c>
      <c r="DM15" s="116">
        <v>5.2999999999999998E-4</v>
      </c>
      <c r="DN15" s="116">
        <v>5.4000000000000001E-4</v>
      </c>
      <c r="DO15" s="116">
        <v>5.5000000000000003E-4</v>
      </c>
      <c r="DP15" s="116">
        <v>5.5000000000000003E-4</v>
      </c>
    </row>
    <row r="16" spans="1:120" x14ac:dyDescent="0.25">
      <c r="A16" t="s">
        <v>129</v>
      </c>
      <c r="B16" t="s">
        <v>130</v>
      </c>
      <c r="C16" t="s">
        <v>140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16">
        <v>0</v>
      </c>
      <c r="AV16" s="116">
        <v>5.0000000000000002E-5</v>
      </c>
      <c r="AW16" s="116">
        <v>2.3000000000000001E-4</v>
      </c>
      <c r="AX16" s="116">
        <v>4.6000000000000001E-4</v>
      </c>
      <c r="AY16">
        <v>9.3999999999999997E-4</v>
      </c>
      <c r="AZ16" s="116">
        <v>1.585E-3</v>
      </c>
      <c r="BA16" s="116">
        <v>2.47E-3</v>
      </c>
      <c r="BB16">
        <v>3.5999999999999999E-3</v>
      </c>
      <c r="BC16">
        <v>4.9500000000000004E-3</v>
      </c>
      <c r="BD16">
        <v>6.5300000000000002E-3</v>
      </c>
      <c r="BE16">
        <v>8.3800000000000003E-3</v>
      </c>
      <c r="BF16">
        <v>1.034E-2</v>
      </c>
      <c r="BG16">
        <v>1.2475E-2</v>
      </c>
      <c r="BH16">
        <v>1.469E-2</v>
      </c>
      <c r="BI16">
        <v>1.694E-2</v>
      </c>
      <c r="BJ16">
        <v>1.9290000000000002E-2</v>
      </c>
      <c r="BK16">
        <v>2.1635000000000001E-2</v>
      </c>
      <c r="BL16">
        <v>2.4049999999999998E-2</v>
      </c>
      <c r="BM16">
        <v>2.6499999999999999E-2</v>
      </c>
      <c r="BN16">
        <v>2.8840000000000001E-2</v>
      </c>
      <c r="BO16">
        <v>3.1289999999999998E-2</v>
      </c>
      <c r="BP16">
        <v>3.3765000000000003E-2</v>
      </c>
      <c r="BQ16">
        <v>3.6339999999999997E-2</v>
      </c>
      <c r="BR16">
        <v>3.8940000000000002E-2</v>
      </c>
      <c r="BS16">
        <v>4.1494999999999997E-2</v>
      </c>
      <c r="BT16">
        <v>4.4060000000000002E-2</v>
      </c>
      <c r="BU16">
        <v>4.6635000000000003E-2</v>
      </c>
      <c r="BV16">
        <v>4.9180000000000001E-2</v>
      </c>
      <c r="BW16">
        <v>5.1729999999999998E-2</v>
      </c>
      <c r="BX16">
        <v>5.4265000000000001E-2</v>
      </c>
      <c r="BY16">
        <v>5.6809999999999999E-2</v>
      </c>
      <c r="BZ16">
        <v>5.9284999999999997E-2</v>
      </c>
      <c r="CA16">
        <v>6.1740000000000003E-2</v>
      </c>
      <c r="CB16">
        <v>6.4274999999999999E-2</v>
      </c>
      <c r="CC16">
        <v>6.6794999999999993E-2</v>
      </c>
      <c r="CD16">
        <v>6.9309999999999997E-2</v>
      </c>
      <c r="CE16">
        <v>7.1825E-2</v>
      </c>
      <c r="CF16">
        <v>7.4310000000000001E-2</v>
      </c>
      <c r="CG16">
        <v>7.6844999999999997E-2</v>
      </c>
      <c r="CH16">
        <v>7.9394999999999993E-2</v>
      </c>
      <c r="CI16">
        <v>8.1835000000000005E-2</v>
      </c>
      <c r="CJ16">
        <v>8.4275000000000003E-2</v>
      </c>
      <c r="CK16">
        <v>8.6849999999999997E-2</v>
      </c>
      <c r="CL16">
        <v>8.9425000000000004E-2</v>
      </c>
      <c r="CM16">
        <v>9.1954999999999995E-2</v>
      </c>
      <c r="CN16">
        <v>9.4414999999999999E-2</v>
      </c>
      <c r="CO16">
        <v>9.7115000000000007E-2</v>
      </c>
      <c r="CP16">
        <v>9.9500000000000005E-2</v>
      </c>
      <c r="CQ16">
        <v>0.102245</v>
      </c>
      <c r="CR16">
        <v>0.104755</v>
      </c>
      <c r="CS16">
        <v>0.10728</v>
      </c>
      <c r="CT16">
        <v>0.109985</v>
      </c>
      <c r="CU16">
        <v>0.112605</v>
      </c>
      <c r="CV16" s="116">
        <v>0.11514000000000001</v>
      </c>
      <c r="CW16" s="116">
        <v>0.11776499999999999</v>
      </c>
      <c r="CX16" s="116">
        <v>0.12042</v>
      </c>
      <c r="CY16" s="116">
        <v>0.12293</v>
      </c>
      <c r="CZ16">
        <v>0.12567500000000001</v>
      </c>
      <c r="DA16">
        <v>0.128275</v>
      </c>
      <c r="DB16">
        <v>0.13081499999999999</v>
      </c>
      <c r="DC16">
        <v>0.13336000000000001</v>
      </c>
      <c r="DD16">
        <v>0.13611999999999999</v>
      </c>
      <c r="DE16">
        <v>0.13861000000000001</v>
      </c>
      <c r="DF16">
        <v>0.14105000000000001</v>
      </c>
      <c r="DG16">
        <v>0.14369000000000001</v>
      </c>
      <c r="DH16">
        <v>0.14606</v>
      </c>
      <c r="DI16">
        <v>0.14865</v>
      </c>
      <c r="DJ16">
        <v>0.15132000000000001</v>
      </c>
      <c r="DK16">
        <v>0.15378500000000001</v>
      </c>
      <c r="DL16">
        <v>0.15631500000000001</v>
      </c>
      <c r="DM16">
        <v>0.15898999999999999</v>
      </c>
      <c r="DN16">
        <v>0.16142999999999999</v>
      </c>
      <c r="DO16">
        <v>0.16424</v>
      </c>
      <c r="DP16">
        <v>0.16703499999999999</v>
      </c>
    </row>
    <row r="17" spans="1:120" x14ac:dyDescent="0.25">
      <c r="A17" t="s">
        <v>129</v>
      </c>
      <c r="B17" t="s">
        <v>130</v>
      </c>
      <c r="C17" t="s">
        <v>140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16">
        <v>0</v>
      </c>
      <c r="AU17" s="116">
        <v>1.0000000000000001E-5</v>
      </c>
      <c r="AV17" s="116">
        <v>1.0000000000000001E-5</v>
      </c>
      <c r="AW17" s="116">
        <v>2.0000000000000002E-5</v>
      </c>
      <c r="AX17" s="116">
        <v>3.0000000000000001E-5</v>
      </c>
      <c r="AY17" s="116">
        <v>4.0000000000000003E-5</v>
      </c>
      <c r="AZ17" s="116">
        <v>5.0000000000000002E-5</v>
      </c>
      <c r="BA17" s="116">
        <v>6.9999999999999994E-5</v>
      </c>
      <c r="BB17" s="116">
        <v>8.0000000000000007E-5</v>
      </c>
      <c r="BC17" s="116">
        <v>1E-4</v>
      </c>
      <c r="BD17" s="116">
        <v>1.1E-4</v>
      </c>
      <c r="BE17" s="116">
        <v>1.2E-4</v>
      </c>
      <c r="BF17" s="116">
        <v>1.3999999999999999E-4</v>
      </c>
      <c r="BG17" s="116">
        <v>1.4999999999999999E-4</v>
      </c>
      <c r="BH17" s="116">
        <v>1.4999999999999999E-4</v>
      </c>
      <c r="BI17" s="116">
        <v>1.6000000000000001E-4</v>
      </c>
      <c r="BJ17" s="116">
        <v>1.7000000000000001E-4</v>
      </c>
      <c r="BK17" s="116">
        <v>1.8000000000000001E-4</v>
      </c>
      <c r="BL17" s="116">
        <v>1.9000000000000001E-4</v>
      </c>
      <c r="BM17" s="116">
        <v>1.9000000000000001E-4</v>
      </c>
      <c r="BN17" s="116">
        <v>2.0000000000000001E-4</v>
      </c>
      <c r="BO17" s="116">
        <v>2.0000000000000001E-4</v>
      </c>
      <c r="BP17" s="116">
        <v>2.1000000000000001E-4</v>
      </c>
      <c r="BQ17" s="116">
        <v>2.1000000000000001E-4</v>
      </c>
      <c r="BR17" s="116">
        <v>2.2000000000000001E-4</v>
      </c>
      <c r="BS17" s="116">
        <v>2.3000000000000001E-4</v>
      </c>
      <c r="BT17" s="116">
        <v>2.4000000000000001E-4</v>
      </c>
      <c r="BU17" s="116">
        <v>2.5000000000000001E-4</v>
      </c>
      <c r="BV17" s="116">
        <v>2.5999999999999998E-4</v>
      </c>
      <c r="BW17" s="116">
        <v>2.7E-4</v>
      </c>
      <c r="BX17" s="116">
        <v>2.7999999999999998E-4</v>
      </c>
      <c r="BY17" s="116">
        <v>2.9E-4</v>
      </c>
      <c r="BZ17" s="116">
        <v>2.9999999999999997E-4</v>
      </c>
      <c r="CA17" s="116">
        <v>3.1E-4</v>
      </c>
      <c r="CB17" s="116">
        <v>3.2000000000000003E-4</v>
      </c>
      <c r="CC17" s="116">
        <v>3.3E-4</v>
      </c>
      <c r="CD17" s="116">
        <v>3.5E-4</v>
      </c>
      <c r="CE17" s="116">
        <v>3.6000000000000002E-4</v>
      </c>
      <c r="CF17" s="116">
        <v>3.6999999999999999E-4</v>
      </c>
      <c r="CG17" s="116">
        <v>3.8000000000000002E-4</v>
      </c>
      <c r="CH17" s="116">
        <v>3.8999999999999999E-4</v>
      </c>
      <c r="CI17" s="116">
        <v>4.0000000000000002E-4</v>
      </c>
      <c r="CJ17" s="116">
        <v>4.0999999999999999E-4</v>
      </c>
      <c r="CK17" s="116">
        <v>4.2000000000000002E-4</v>
      </c>
      <c r="CL17" s="116">
        <v>4.2999999999999999E-4</v>
      </c>
      <c r="CM17" s="116">
        <v>4.4000000000000002E-4</v>
      </c>
      <c r="CN17" s="116">
        <v>4.4999999999999999E-4</v>
      </c>
      <c r="CO17" s="116">
        <v>4.55E-4</v>
      </c>
      <c r="CP17" s="116">
        <v>4.6000000000000001E-4</v>
      </c>
      <c r="CQ17" s="116">
        <v>4.6999999999999999E-4</v>
      </c>
      <c r="CR17" s="116">
        <v>4.8000000000000001E-4</v>
      </c>
      <c r="CS17" s="116">
        <v>4.8999999999999998E-4</v>
      </c>
      <c r="CT17" s="116">
        <v>5.0000000000000001E-4</v>
      </c>
      <c r="CU17" s="116">
        <v>5.1000000000000004E-4</v>
      </c>
      <c r="CV17" s="116">
        <v>5.1999999999999995E-4</v>
      </c>
      <c r="CW17" s="116">
        <v>5.2999999999999998E-4</v>
      </c>
      <c r="CX17" s="116">
        <v>5.4000000000000001E-4</v>
      </c>
      <c r="CY17" s="116">
        <v>5.4500000000000002E-4</v>
      </c>
      <c r="CZ17">
        <v>5.5000000000000003E-4</v>
      </c>
      <c r="DA17">
        <v>5.5999999999999995E-4</v>
      </c>
      <c r="DB17">
        <v>5.6999999999999998E-4</v>
      </c>
      <c r="DC17">
        <v>5.8E-4</v>
      </c>
      <c r="DD17">
        <v>5.8E-4</v>
      </c>
      <c r="DE17">
        <v>5.9999999999999995E-4</v>
      </c>
      <c r="DF17">
        <v>6.0999999999999997E-4</v>
      </c>
      <c r="DG17">
        <v>6.2E-4</v>
      </c>
      <c r="DH17">
        <v>6.2E-4</v>
      </c>
      <c r="DI17">
        <v>6.3000000000000003E-4</v>
      </c>
      <c r="DJ17">
        <v>6.4000000000000005E-4</v>
      </c>
      <c r="DK17">
        <v>6.4499999999999996E-4</v>
      </c>
      <c r="DL17">
        <v>6.4999999999999997E-4</v>
      </c>
      <c r="DM17" s="116">
        <v>6.6E-4</v>
      </c>
      <c r="DN17" s="116">
        <v>6.7000000000000002E-4</v>
      </c>
      <c r="DO17" s="116">
        <v>6.7000000000000002E-4</v>
      </c>
      <c r="DP17" s="116">
        <v>6.8000000000000005E-4</v>
      </c>
    </row>
    <row r="18" spans="1:120" x14ac:dyDescent="0.25">
      <c r="A18" t="s">
        <v>129</v>
      </c>
      <c r="B18" t="s">
        <v>130</v>
      </c>
      <c r="C18" t="s">
        <v>140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16">
        <v>1.0000000000000001E-5</v>
      </c>
      <c r="AV18" s="116">
        <v>6.0000000000000002E-5</v>
      </c>
      <c r="AW18" s="116">
        <v>2.5000000000000001E-4</v>
      </c>
      <c r="AX18" s="116">
        <v>4.8999999999999998E-4</v>
      </c>
      <c r="AY18" s="116">
        <v>1E-3</v>
      </c>
      <c r="AZ18" s="116">
        <v>1.67E-3</v>
      </c>
      <c r="BA18" s="116">
        <v>2.5999999999999999E-3</v>
      </c>
      <c r="BB18" s="116">
        <v>3.7599999999999999E-3</v>
      </c>
      <c r="BC18">
        <v>5.1599999999999997E-3</v>
      </c>
      <c r="BD18">
        <v>6.7717000000000003E-3</v>
      </c>
      <c r="BE18">
        <v>8.6800000000000002E-3</v>
      </c>
      <c r="BF18">
        <v>1.07017E-2</v>
      </c>
      <c r="BG18">
        <v>1.29217E-2</v>
      </c>
      <c r="BH18">
        <v>1.519E-2</v>
      </c>
      <c r="BI18">
        <v>1.7489999999999999E-2</v>
      </c>
      <c r="BJ18">
        <v>1.9883399999999999E-2</v>
      </c>
      <c r="BK18">
        <v>2.2331699999999999E-2</v>
      </c>
      <c r="BL18">
        <v>2.4830000000000001E-2</v>
      </c>
      <c r="BM18">
        <v>2.7271699999999999E-2</v>
      </c>
      <c r="BN18">
        <v>2.97317E-2</v>
      </c>
      <c r="BO18">
        <v>3.22917E-2</v>
      </c>
      <c r="BP18">
        <v>3.4895099999999998E-2</v>
      </c>
      <c r="BQ18">
        <v>3.7586799999999997E-2</v>
      </c>
      <c r="BR18">
        <v>4.0351699999999997E-2</v>
      </c>
      <c r="BS18">
        <v>4.30134E-2</v>
      </c>
      <c r="BT18">
        <v>4.5699999999999998E-2</v>
      </c>
      <c r="BU18">
        <v>4.8419999999999998E-2</v>
      </c>
      <c r="BV18">
        <v>5.1121699999999999E-2</v>
      </c>
      <c r="BW18">
        <v>5.3800000000000001E-2</v>
      </c>
      <c r="BX18">
        <v>5.6491699999999999E-2</v>
      </c>
      <c r="BY18">
        <v>5.9241700000000001E-2</v>
      </c>
      <c r="BZ18">
        <v>6.1931899999999998E-2</v>
      </c>
      <c r="CA18">
        <v>6.4541699999999994E-2</v>
      </c>
      <c r="CB18">
        <v>6.7400199999999993E-2</v>
      </c>
      <c r="CC18">
        <v>7.0199999999999999E-2</v>
      </c>
      <c r="CD18">
        <v>7.3001700000000003E-2</v>
      </c>
      <c r="CE18">
        <v>7.5870199999999999E-2</v>
      </c>
      <c r="CF18">
        <v>7.8479999999999994E-2</v>
      </c>
      <c r="CG18">
        <v>8.1323400000000004E-2</v>
      </c>
      <c r="CH18">
        <v>8.4121899999999999E-2</v>
      </c>
      <c r="CI18">
        <v>8.7071700000000002E-2</v>
      </c>
      <c r="CJ18">
        <v>8.9735300000000004E-2</v>
      </c>
      <c r="CK18">
        <v>9.2543399999999998E-2</v>
      </c>
      <c r="CL18">
        <v>9.5195299999999997E-2</v>
      </c>
      <c r="CM18">
        <v>9.8302100000000003E-2</v>
      </c>
      <c r="CN18">
        <v>0.1009208</v>
      </c>
      <c r="CO18">
        <v>0.1038321</v>
      </c>
      <c r="CP18">
        <v>0.1067685</v>
      </c>
      <c r="CQ18">
        <v>0.1096234</v>
      </c>
      <c r="CR18">
        <v>0.11256339999999999</v>
      </c>
      <c r="CS18">
        <v>0.1150534</v>
      </c>
      <c r="CT18">
        <v>0.1182604</v>
      </c>
      <c r="CU18">
        <v>0.1215304</v>
      </c>
      <c r="CV18">
        <v>0.12424</v>
      </c>
      <c r="CW18">
        <v>0.1270017</v>
      </c>
      <c r="CX18" s="116">
        <v>0.13057569999999999</v>
      </c>
      <c r="CY18" s="116">
        <v>0.13303680000000001</v>
      </c>
      <c r="CZ18" s="116">
        <v>0.1360768</v>
      </c>
      <c r="DA18" s="116">
        <v>0.1387593</v>
      </c>
      <c r="DB18">
        <v>0.14188339999999999</v>
      </c>
      <c r="DC18">
        <v>0.1446991</v>
      </c>
      <c r="DD18">
        <v>0.14741190000000001</v>
      </c>
      <c r="DE18">
        <v>0.1509374</v>
      </c>
      <c r="DF18">
        <v>0.1536651</v>
      </c>
      <c r="DG18">
        <v>0.1568523</v>
      </c>
      <c r="DH18">
        <v>0.1602355</v>
      </c>
      <c r="DI18">
        <v>0.1630038</v>
      </c>
      <c r="DJ18">
        <v>0.1657457</v>
      </c>
      <c r="DK18">
        <v>0.16859289999999999</v>
      </c>
      <c r="DL18">
        <v>0.17104720000000001</v>
      </c>
      <c r="DM18">
        <v>0.1754204</v>
      </c>
      <c r="DN18">
        <v>0.1779463</v>
      </c>
      <c r="DO18">
        <v>0.180038</v>
      </c>
      <c r="DP18">
        <v>0.18457399999999999</v>
      </c>
    </row>
    <row r="19" spans="1:120" x14ac:dyDescent="0.25">
      <c r="A19" t="s">
        <v>129</v>
      </c>
      <c r="B19" t="s">
        <v>130</v>
      </c>
      <c r="C19" t="s">
        <v>140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16">
        <v>1.0000000000000001E-5</v>
      </c>
      <c r="AU19" s="116">
        <v>1.0000000000000001E-5</v>
      </c>
      <c r="AV19" s="116">
        <v>1.0000000000000001E-5</v>
      </c>
      <c r="AW19" s="116">
        <v>3.0000000000000001E-5</v>
      </c>
      <c r="AX19" s="116">
        <v>4.0000000000000003E-5</v>
      </c>
      <c r="AY19" s="116">
        <v>6.0000000000000002E-5</v>
      </c>
      <c r="AZ19" s="116">
        <v>6.9999999999999994E-5</v>
      </c>
      <c r="BA19" s="116">
        <v>9.0000000000000006E-5</v>
      </c>
      <c r="BB19" s="116">
        <v>1.1E-4</v>
      </c>
      <c r="BC19" s="116">
        <v>1.2999999999999999E-4</v>
      </c>
      <c r="BD19" s="116">
        <v>1.4999999999999999E-4</v>
      </c>
      <c r="BE19" s="116">
        <v>1.7000000000000001E-4</v>
      </c>
      <c r="BF19" s="116">
        <v>1.9000000000000001E-4</v>
      </c>
      <c r="BG19" s="116">
        <v>1.917E-4</v>
      </c>
      <c r="BH19" s="116">
        <v>2.1000000000000001E-4</v>
      </c>
      <c r="BI19" s="116">
        <v>2.2000000000000001E-4</v>
      </c>
      <c r="BJ19" s="116">
        <v>2.3000000000000001E-4</v>
      </c>
      <c r="BK19" s="116">
        <v>2.3000000000000001E-4</v>
      </c>
      <c r="BL19" s="116">
        <v>2.4000000000000001E-4</v>
      </c>
      <c r="BM19" s="116">
        <v>2.4000000000000001E-4</v>
      </c>
      <c r="BN19" s="116">
        <v>2.5000000000000001E-4</v>
      </c>
      <c r="BO19" s="116">
        <v>2.5000000000000001E-4</v>
      </c>
      <c r="BP19" s="116">
        <v>2.5999999999999998E-4</v>
      </c>
      <c r="BQ19" s="116">
        <v>2.5999999999999998E-4</v>
      </c>
      <c r="BR19" s="116">
        <v>2.7E-4</v>
      </c>
      <c r="BS19" s="116">
        <v>2.7999999999999998E-4</v>
      </c>
      <c r="BT19" s="116">
        <v>2.9E-4</v>
      </c>
      <c r="BU19" s="116">
        <v>2.9999999999999997E-4</v>
      </c>
      <c r="BV19" s="116">
        <v>3.1E-4</v>
      </c>
      <c r="BW19" s="116">
        <v>3.2000000000000003E-4</v>
      </c>
      <c r="BX19" s="116">
        <v>3.4000000000000002E-4</v>
      </c>
      <c r="BY19" s="116">
        <v>3.5E-4</v>
      </c>
      <c r="BZ19" s="116">
        <v>3.6170000000000001E-4</v>
      </c>
      <c r="CA19" s="116">
        <v>3.8000000000000002E-4</v>
      </c>
      <c r="CB19" s="116">
        <v>3.8999999999999999E-4</v>
      </c>
      <c r="CC19" s="116">
        <v>4.0170000000000001E-4</v>
      </c>
      <c r="CD19" s="116">
        <v>4.2000000000000002E-4</v>
      </c>
      <c r="CE19" s="116">
        <v>4.2999999999999999E-4</v>
      </c>
      <c r="CF19" s="116">
        <v>4.4000000000000002E-4</v>
      </c>
      <c r="CG19" s="116">
        <v>4.6000000000000001E-4</v>
      </c>
      <c r="CH19" s="116">
        <v>4.6999999999999999E-4</v>
      </c>
      <c r="CI19" s="116">
        <v>4.8000000000000001E-4</v>
      </c>
      <c r="CJ19" s="116">
        <v>4.8999999999999998E-4</v>
      </c>
      <c r="CK19" s="116">
        <v>5.1000000000000004E-4</v>
      </c>
      <c r="CL19" s="116">
        <v>5.1999999999999995E-4</v>
      </c>
      <c r="CM19" s="116">
        <v>5.2999999999999998E-4</v>
      </c>
      <c r="CN19" s="116">
        <v>5.4000000000000001E-4</v>
      </c>
      <c r="CO19" s="116">
        <v>5.5000000000000003E-4</v>
      </c>
      <c r="CP19" s="116">
        <v>5.6999999999999998E-4</v>
      </c>
      <c r="CQ19" s="116">
        <v>5.8E-4</v>
      </c>
      <c r="CR19" s="116">
        <v>5.9000000000000003E-4</v>
      </c>
      <c r="CS19" s="116">
        <v>6.0170000000000004E-4</v>
      </c>
      <c r="CT19" s="116">
        <v>6.2E-4</v>
      </c>
      <c r="CU19" s="116">
        <v>6.3000000000000003E-4</v>
      </c>
      <c r="CV19" s="116">
        <v>6.4000000000000005E-4</v>
      </c>
      <c r="CW19" s="116">
        <v>6.4999999999999997E-4</v>
      </c>
      <c r="CX19" s="116">
        <v>6.6E-4</v>
      </c>
      <c r="CY19" s="116">
        <v>6.7170000000000001E-4</v>
      </c>
      <c r="CZ19" s="116">
        <v>6.8999999999999997E-4</v>
      </c>
      <c r="DA19" s="116">
        <v>6.9999999999999999E-4</v>
      </c>
      <c r="DB19">
        <v>7.1000000000000002E-4</v>
      </c>
      <c r="DC19">
        <v>7.2000000000000005E-4</v>
      </c>
      <c r="DD19">
        <v>7.2999999999999996E-4</v>
      </c>
      <c r="DE19">
        <v>7.3999999999999999E-4</v>
      </c>
      <c r="DF19">
        <v>7.5000000000000002E-4</v>
      </c>
      <c r="DG19">
        <v>7.6170000000000003E-4</v>
      </c>
      <c r="DH19">
        <v>7.6999999999999996E-4</v>
      </c>
      <c r="DI19">
        <v>7.7999999999999999E-4</v>
      </c>
      <c r="DJ19">
        <v>7.917E-4</v>
      </c>
      <c r="DK19">
        <v>8.0000000000000004E-4</v>
      </c>
      <c r="DL19">
        <v>8.0999999999999996E-4</v>
      </c>
      <c r="DM19">
        <v>8.1999999999999998E-4</v>
      </c>
      <c r="DN19">
        <v>8.3000000000000001E-4</v>
      </c>
      <c r="DO19">
        <v>8.4000000000000003E-4</v>
      </c>
      <c r="DP19">
        <v>8.4999999999999995E-4</v>
      </c>
    </row>
    <row r="20" spans="1:120" x14ac:dyDescent="0.25">
      <c r="A20" t="s">
        <v>129</v>
      </c>
      <c r="B20" t="s">
        <v>130</v>
      </c>
      <c r="C20" t="s">
        <v>140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16">
        <v>1.0000000000000001E-5</v>
      </c>
      <c r="AV20" s="116">
        <v>6.9999999999999994E-5</v>
      </c>
      <c r="AW20" s="116">
        <v>2.7E-4</v>
      </c>
      <c r="AX20" s="116">
        <v>5.2999999999999998E-4</v>
      </c>
      <c r="AY20" s="116">
        <v>1.08E-3</v>
      </c>
      <c r="AZ20" s="116">
        <v>1.8005E-3</v>
      </c>
      <c r="BA20">
        <v>2.7905E-3</v>
      </c>
      <c r="BB20">
        <v>4.0220000000000004E-3</v>
      </c>
      <c r="BC20">
        <v>5.5799999999999999E-3</v>
      </c>
      <c r="BD20">
        <v>7.2830000000000004E-3</v>
      </c>
      <c r="BE20">
        <v>9.3025E-3</v>
      </c>
      <c r="BF20">
        <v>1.15125E-2</v>
      </c>
      <c r="BG20">
        <v>1.39425E-2</v>
      </c>
      <c r="BH20">
        <v>1.6410500000000001E-2</v>
      </c>
      <c r="BI20">
        <v>1.89445E-2</v>
      </c>
      <c r="BJ20">
        <v>2.1580499999999999E-2</v>
      </c>
      <c r="BK20">
        <v>2.4240500000000002E-2</v>
      </c>
      <c r="BL20">
        <v>2.7054000000000002E-2</v>
      </c>
      <c r="BM20">
        <v>2.9713E-2</v>
      </c>
      <c r="BN20">
        <v>3.2511499999999999E-2</v>
      </c>
      <c r="BO20">
        <v>3.5362999999999999E-2</v>
      </c>
      <c r="BP20">
        <v>3.8134000000000001E-2</v>
      </c>
      <c r="BQ20">
        <v>4.0946999999999997E-2</v>
      </c>
      <c r="BR20">
        <v>4.3812499999999997E-2</v>
      </c>
      <c r="BS20">
        <v>4.6780000000000002E-2</v>
      </c>
      <c r="BT20">
        <v>4.9695499999999997E-2</v>
      </c>
      <c r="BU20">
        <v>5.2615000000000002E-2</v>
      </c>
      <c r="BV20">
        <v>5.54925E-2</v>
      </c>
      <c r="BW20">
        <v>5.8470000000000001E-2</v>
      </c>
      <c r="BX20">
        <v>6.1850500000000003E-2</v>
      </c>
      <c r="BY20">
        <v>6.4340999999999995E-2</v>
      </c>
      <c r="BZ20">
        <v>6.7329E-2</v>
      </c>
      <c r="CA20">
        <v>6.9817500000000005E-2</v>
      </c>
      <c r="CB20">
        <v>7.3140999999999998E-2</v>
      </c>
      <c r="CC20">
        <v>7.5880000000000003E-2</v>
      </c>
      <c r="CD20">
        <v>7.8931000000000001E-2</v>
      </c>
      <c r="CE20">
        <v>8.1869999999999998E-2</v>
      </c>
      <c r="CF20">
        <v>8.4648500000000002E-2</v>
      </c>
      <c r="CG20">
        <v>8.7414000000000006E-2</v>
      </c>
      <c r="CH20">
        <v>9.0253E-2</v>
      </c>
      <c r="CI20">
        <v>9.3192999999999998E-2</v>
      </c>
      <c r="CJ20">
        <v>9.5953999999999998E-2</v>
      </c>
      <c r="CK20">
        <v>9.8937499999999998E-2</v>
      </c>
      <c r="CL20">
        <v>0.10179050000000001</v>
      </c>
      <c r="CM20">
        <v>0.1050575</v>
      </c>
      <c r="CN20">
        <v>0.107252</v>
      </c>
      <c r="CO20">
        <v>0.1104865</v>
      </c>
      <c r="CP20">
        <v>0.113542</v>
      </c>
      <c r="CQ20">
        <v>0.1164085</v>
      </c>
      <c r="CR20">
        <v>0.1205845</v>
      </c>
      <c r="CS20">
        <v>0.1224065</v>
      </c>
      <c r="CT20">
        <v>0.12567049999999999</v>
      </c>
      <c r="CU20">
        <v>0.13003400000000001</v>
      </c>
      <c r="CV20">
        <v>0.131628</v>
      </c>
      <c r="CW20">
        <v>0.13423099999999999</v>
      </c>
      <c r="CX20">
        <v>0.138906</v>
      </c>
      <c r="CY20">
        <v>0.14123350000000001</v>
      </c>
      <c r="CZ20">
        <v>0.1433305</v>
      </c>
      <c r="DA20">
        <v>0.1484655</v>
      </c>
      <c r="DB20" s="116">
        <v>0.15079500000000001</v>
      </c>
      <c r="DC20">
        <v>0.15448049999999999</v>
      </c>
      <c r="DD20" s="116">
        <v>0.15750449999999999</v>
      </c>
      <c r="DE20" s="116">
        <v>0.15931799999999999</v>
      </c>
      <c r="DF20">
        <v>0.16340299999999999</v>
      </c>
      <c r="DG20">
        <v>0.16875299999999999</v>
      </c>
      <c r="DH20">
        <v>0.17000399999999999</v>
      </c>
      <c r="DI20">
        <v>0.17238600000000001</v>
      </c>
      <c r="DJ20" s="116">
        <v>0.17805799999999999</v>
      </c>
      <c r="DK20">
        <v>0.181251</v>
      </c>
      <c r="DL20">
        <v>0.1834925</v>
      </c>
      <c r="DM20">
        <v>0.187449</v>
      </c>
      <c r="DN20" s="116">
        <v>0.1894825</v>
      </c>
      <c r="DO20">
        <v>0.19242300000000001</v>
      </c>
      <c r="DP20">
        <v>0.194941</v>
      </c>
    </row>
    <row r="21" spans="1:120" x14ac:dyDescent="0.25">
      <c r="A21" t="s">
        <v>129</v>
      </c>
      <c r="B21" t="s">
        <v>130</v>
      </c>
      <c r="C21" s="116" t="s">
        <v>140</v>
      </c>
      <c r="D21" s="116" t="s">
        <v>132</v>
      </c>
      <c r="E21">
        <v>95</v>
      </c>
      <c r="F21" s="116" t="s">
        <v>135</v>
      </c>
      <c r="G21" s="116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16">
        <v>0</v>
      </c>
      <c r="AT21" s="116">
        <v>1.0000000000000001E-5</v>
      </c>
      <c r="AU21" s="116">
        <v>1.0000000000000001E-5</v>
      </c>
      <c r="AV21" s="116">
        <v>2.0000000000000002E-5</v>
      </c>
      <c r="AW21" s="116">
        <v>3.0000000000000001E-5</v>
      </c>
      <c r="AX21" s="116">
        <v>5.0000000000000002E-5</v>
      </c>
      <c r="AY21" s="116">
        <v>6.9999999999999994E-5</v>
      </c>
      <c r="AZ21" s="116">
        <v>9.0000000000000006E-5</v>
      </c>
      <c r="BA21" s="116">
        <v>1.1E-4</v>
      </c>
      <c r="BB21" s="116">
        <v>1.2999999999999999E-4</v>
      </c>
      <c r="BC21" s="116">
        <v>1.4999999999999999E-4</v>
      </c>
      <c r="BD21" s="116">
        <v>1.705E-4</v>
      </c>
      <c r="BE21" s="116">
        <v>2.0000000000000001E-4</v>
      </c>
      <c r="BF21" s="116">
        <v>2.1000000000000001E-4</v>
      </c>
      <c r="BG21" s="116">
        <v>2.3000000000000001E-4</v>
      </c>
      <c r="BH21" s="116">
        <v>2.4000000000000001E-4</v>
      </c>
      <c r="BI21" s="116">
        <v>2.5000000000000001E-4</v>
      </c>
      <c r="BJ21" s="116">
        <v>2.6049999999999999E-4</v>
      </c>
      <c r="BK21" s="116">
        <v>2.7E-4</v>
      </c>
      <c r="BL21" s="116">
        <v>2.7999999999999998E-4</v>
      </c>
      <c r="BM21" s="116">
        <v>2.7999999999999998E-4</v>
      </c>
      <c r="BN21" s="116">
        <v>2.9E-4</v>
      </c>
      <c r="BO21" s="116">
        <v>2.9050000000000001E-4</v>
      </c>
      <c r="BP21" s="116">
        <v>3.0049999999999999E-4</v>
      </c>
      <c r="BQ21" s="116">
        <v>3.0049999999999999E-4</v>
      </c>
      <c r="BR21" s="116">
        <v>3.1E-4</v>
      </c>
      <c r="BS21" s="116">
        <v>3.3E-4</v>
      </c>
      <c r="BT21" s="116">
        <v>3.4000000000000002E-4</v>
      </c>
      <c r="BU21" s="116">
        <v>3.5E-4</v>
      </c>
      <c r="BV21" s="116">
        <v>3.6999999999999999E-4</v>
      </c>
      <c r="BW21" s="116">
        <v>3.8000000000000002E-4</v>
      </c>
      <c r="BX21" s="116">
        <v>3.8999999999999999E-4</v>
      </c>
      <c r="BY21" s="116">
        <v>4.0999999999999999E-4</v>
      </c>
      <c r="BZ21" s="116">
        <v>4.2999999999999999E-4</v>
      </c>
      <c r="CA21" s="116">
        <v>4.4049999999999997E-4</v>
      </c>
      <c r="CB21" s="116">
        <v>4.6000000000000001E-4</v>
      </c>
      <c r="CC21" s="116">
        <v>4.705E-4</v>
      </c>
      <c r="CD21" s="116">
        <v>4.8999999999999998E-4</v>
      </c>
      <c r="CE21" s="116">
        <v>5.1000000000000004E-4</v>
      </c>
      <c r="CF21" s="116">
        <v>5.2999999999999998E-4</v>
      </c>
      <c r="CG21" s="116">
        <v>5.5000000000000003E-4</v>
      </c>
      <c r="CH21" s="116">
        <v>5.5999999999999995E-4</v>
      </c>
      <c r="CI21" s="116">
        <v>5.8E-4</v>
      </c>
      <c r="CJ21" s="116">
        <v>5.9999999999999995E-4</v>
      </c>
      <c r="CK21" s="116">
        <v>6.0999999999999997E-4</v>
      </c>
      <c r="CL21" s="116">
        <v>6.3000000000000003E-4</v>
      </c>
      <c r="CM21" s="116">
        <v>6.4999999999999997E-4</v>
      </c>
      <c r="CN21" s="116">
        <v>6.6E-4</v>
      </c>
      <c r="CO21" s="116">
        <v>6.7049999999999998E-4</v>
      </c>
      <c r="CP21" s="116">
        <v>6.8999999999999997E-4</v>
      </c>
      <c r="CQ21" s="116">
        <v>7.1000000000000002E-4</v>
      </c>
      <c r="CR21" s="116">
        <v>7.205E-4</v>
      </c>
      <c r="CS21" s="116">
        <v>7.4049999999999995E-4</v>
      </c>
      <c r="CT21" s="116">
        <v>7.6000000000000004E-4</v>
      </c>
      <c r="CU21" s="116">
        <v>7.6999999999999996E-4</v>
      </c>
      <c r="CV21" s="116">
        <v>7.7999999999999999E-4</v>
      </c>
      <c r="CW21" s="116">
        <v>8.0000000000000004E-4</v>
      </c>
      <c r="CX21" s="116">
        <v>8.1050000000000002E-4</v>
      </c>
      <c r="CY21" s="116">
        <v>8.2050000000000005E-4</v>
      </c>
      <c r="CZ21" s="116">
        <v>8.4000000000000003E-4</v>
      </c>
      <c r="DA21" s="116">
        <v>8.5050000000000002E-4</v>
      </c>
      <c r="DB21" s="116">
        <v>8.7000000000000001E-4</v>
      </c>
      <c r="DC21" s="116">
        <v>8.8049999999999999E-4</v>
      </c>
      <c r="DD21" s="116">
        <v>8.8999999999999995E-4</v>
      </c>
      <c r="DE21" s="116">
        <v>8.9999999999999998E-4</v>
      </c>
      <c r="DF21" s="116">
        <v>9.1049999999999996E-4</v>
      </c>
      <c r="DG21" s="116">
        <v>9.2049999999999999E-4</v>
      </c>
      <c r="DH21" s="116">
        <v>9.4050000000000004E-4</v>
      </c>
      <c r="DI21" s="116">
        <v>9.6049999999999998E-4</v>
      </c>
      <c r="DJ21" s="116">
        <v>9.7000000000000005E-4</v>
      </c>
      <c r="DK21">
        <v>9.7999999999999997E-4</v>
      </c>
      <c r="DL21">
        <v>1E-3</v>
      </c>
      <c r="DM21">
        <v>1.01E-3</v>
      </c>
      <c r="DN21">
        <v>1.0200000000000001E-3</v>
      </c>
      <c r="DO21">
        <v>1.0300000000000001E-3</v>
      </c>
      <c r="DP21">
        <v>1.0405E-3</v>
      </c>
    </row>
    <row r="22" spans="1:120" x14ac:dyDescent="0.25">
      <c r="A22" t="s">
        <v>129</v>
      </c>
      <c r="B22" t="s">
        <v>130</v>
      </c>
      <c r="C22" s="116" t="s">
        <v>91</v>
      </c>
      <c r="D22" s="116" t="s">
        <v>132</v>
      </c>
      <c r="E22" s="116">
        <v>5</v>
      </c>
      <c r="F22" s="116" t="s">
        <v>133</v>
      </c>
      <c r="G22" s="116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435.54690399999998</v>
      </c>
      <c r="AV22">
        <v>438.8839615</v>
      </c>
      <c r="AW22">
        <v>442.28065199999998</v>
      </c>
      <c r="AX22">
        <v>445.73958199999998</v>
      </c>
      <c r="AY22">
        <v>449.29143099999999</v>
      </c>
      <c r="AZ22">
        <v>452.86096750000002</v>
      </c>
      <c r="BA22">
        <v>456.44025299999998</v>
      </c>
      <c r="BB22">
        <v>460.079384</v>
      </c>
      <c r="BC22">
        <v>463.73630350000002</v>
      </c>
      <c r="BD22">
        <v>467.46650299999999</v>
      </c>
      <c r="BE22">
        <v>471.22612350000003</v>
      </c>
      <c r="BF22">
        <v>475.02910550000001</v>
      </c>
      <c r="BG22">
        <v>478.8767335</v>
      </c>
      <c r="BH22">
        <v>482.76878349999998</v>
      </c>
      <c r="BI22">
        <v>486.70404250000001</v>
      </c>
      <c r="BJ22">
        <v>490.66873249999998</v>
      </c>
      <c r="BK22">
        <v>494.66641650000003</v>
      </c>
      <c r="BL22">
        <v>498.67735599999997</v>
      </c>
      <c r="BM22">
        <v>502.6940515</v>
      </c>
      <c r="BN22">
        <v>506.74210099999999</v>
      </c>
      <c r="BO22">
        <v>510.82757049999998</v>
      </c>
      <c r="BP22">
        <v>514.97423049999998</v>
      </c>
      <c r="BQ22">
        <v>519.14411099999995</v>
      </c>
      <c r="BR22">
        <v>523.40752099999997</v>
      </c>
      <c r="BS22">
        <v>527.72570150000001</v>
      </c>
      <c r="BT22">
        <v>532.04119100000003</v>
      </c>
      <c r="BU22">
        <v>536.33071050000001</v>
      </c>
      <c r="BV22">
        <v>540.65580250000005</v>
      </c>
      <c r="BW22">
        <v>544.99673050000001</v>
      </c>
      <c r="BX22">
        <v>549.36076549999996</v>
      </c>
      <c r="BY22">
        <v>553.76420099999996</v>
      </c>
      <c r="BZ22">
        <v>558.20216700000003</v>
      </c>
      <c r="CA22">
        <v>562.71238800000003</v>
      </c>
      <c r="CB22">
        <v>567.25134400000002</v>
      </c>
      <c r="CC22">
        <v>571.81233899999995</v>
      </c>
      <c r="CD22">
        <v>576.40078400000004</v>
      </c>
      <c r="CE22">
        <v>581.01788799999997</v>
      </c>
      <c r="CF22">
        <v>585.66549150000003</v>
      </c>
      <c r="CG22">
        <v>590.34501399999999</v>
      </c>
      <c r="CH22">
        <v>595.05818950000003</v>
      </c>
      <c r="CI22">
        <v>599.80779199999995</v>
      </c>
      <c r="CJ22">
        <v>604.58540349999998</v>
      </c>
      <c r="CK22">
        <v>609.38901699999997</v>
      </c>
      <c r="CL22">
        <v>614.22651250000001</v>
      </c>
      <c r="CM22">
        <v>619.0953935</v>
      </c>
      <c r="CN22">
        <v>623.99332649999997</v>
      </c>
      <c r="CO22">
        <v>628.92285449999997</v>
      </c>
      <c r="CP22">
        <v>633.85952299999997</v>
      </c>
      <c r="CQ22">
        <v>638.79188850000003</v>
      </c>
      <c r="CR22">
        <v>643.75770499999999</v>
      </c>
      <c r="CS22">
        <v>648.78678449999995</v>
      </c>
      <c r="CT22">
        <v>653.90841999999998</v>
      </c>
      <c r="CU22">
        <v>659.07240000000002</v>
      </c>
      <c r="CV22">
        <v>664.27954999999997</v>
      </c>
      <c r="CW22">
        <v>669.49221050000006</v>
      </c>
      <c r="CX22">
        <v>674.72824749999995</v>
      </c>
      <c r="CY22">
        <v>680.0174935</v>
      </c>
      <c r="CZ22">
        <v>685.35666449999997</v>
      </c>
      <c r="DA22">
        <v>690.74558349999995</v>
      </c>
      <c r="DB22">
        <v>696.18386199999998</v>
      </c>
      <c r="DC22">
        <v>701.67141449999997</v>
      </c>
      <c r="DD22">
        <v>707.20905849999997</v>
      </c>
      <c r="DE22">
        <v>712.79760199999998</v>
      </c>
      <c r="DF22">
        <v>718.48269400000004</v>
      </c>
      <c r="DG22">
        <v>724.23238600000002</v>
      </c>
      <c r="DH22">
        <v>730.05178049999995</v>
      </c>
      <c r="DI22">
        <v>735.93827899999997</v>
      </c>
      <c r="DJ22">
        <v>741.88709700000004</v>
      </c>
      <c r="DK22">
        <v>747.93608600000005</v>
      </c>
      <c r="DL22">
        <v>754.06373050000002</v>
      </c>
      <c r="DM22">
        <v>760.24895900000001</v>
      </c>
      <c r="DN22">
        <v>766.43803500000001</v>
      </c>
      <c r="DO22">
        <v>772.69884300000001</v>
      </c>
      <c r="DP22">
        <v>779.04183699999999</v>
      </c>
    </row>
    <row r="23" spans="1:120" x14ac:dyDescent="0.25">
      <c r="A23" t="s">
        <v>129</v>
      </c>
      <c r="B23" t="s">
        <v>130</v>
      </c>
      <c r="C23" s="116" t="s">
        <v>91</v>
      </c>
      <c r="D23" s="116" t="s">
        <v>132</v>
      </c>
      <c r="E23" s="116">
        <v>5</v>
      </c>
      <c r="F23" s="116" t="s">
        <v>135</v>
      </c>
      <c r="G23" s="116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1.157801093</v>
      </c>
      <c r="AU23">
        <v>1.1858898579999999</v>
      </c>
      <c r="AV23">
        <v>1.2116262790000001</v>
      </c>
      <c r="AW23">
        <v>1.2374109069999999</v>
      </c>
      <c r="AX23">
        <v>1.265831328</v>
      </c>
      <c r="AY23">
        <v>1.2957418279999999</v>
      </c>
      <c r="AZ23">
        <v>1.323923368</v>
      </c>
      <c r="BA23">
        <v>1.353244603</v>
      </c>
      <c r="BB23">
        <v>1.385841662</v>
      </c>
      <c r="BC23">
        <v>1.4209853480000001</v>
      </c>
      <c r="BD23">
        <v>1.461641848</v>
      </c>
      <c r="BE23">
        <v>1.4910873280000001</v>
      </c>
      <c r="BF23">
        <v>1.5133989750000001</v>
      </c>
      <c r="BG23">
        <v>1.541911456</v>
      </c>
      <c r="BH23">
        <v>1.565914093</v>
      </c>
      <c r="BI23">
        <v>1.590932652</v>
      </c>
      <c r="BJ23">
        <v>1.6173804359999999</v>
      </c>
      <c r="BK23">
        <v>1.6423949170000001</v>
      </c>
      <c r="BL23">
        <v>1.6694884169999999</v>
      </c>
      <c r="BM23">
        <v>1.701193975</v>
      </c>
      <c r="BN23">
        <v>1.7388957890000001</v>
      </c>
      <c r="BO23">
        <v>1.772302289</v>
      </c>
      <c r="BP23">
        <v>1.8031752990000001</v>
      </c>
      <c r="BQ23">
        <v>1.830164299</v>
      </c>
      <c r="BR23">
        <v>1.854026838</v>
      </c>
      <c r="BS23">
        <v>1.8811751619999999</v>
      </c>
      <c r="BT23">
        <v>1.9093287109999999</v>
      </c>
      <c r="BU23">
        <v>1.932909172</v>
      </c>
      <c r="BV23">
        <v>1.9610627009999999</v>
      </c>
      <c r="BW23">
        <v>1.9904544070000001</v>
      </c>
      <c r="BX23">
        <v>2.020849525</v>
      </c>
      <c r="BY23">
        <v>2.0501940250000001</v>
      </c>
      <c r="BZ23">
        <v>2.0794625249999998</v>
      </c>
      <c r="CA23">
        <v>2.1071494749999999</v>
      </c>
      <c r="CB23">
        <v>2.1330959749999998</v>
      </c>
      <c r="CC23">
        <v>2.1563610249999998</v>
      </c>
      <c r="CD23">
        <v>2.1804949069999999</v>
      </c>
      <c r="CE23">
        <v>2.205219407</v>
      </c>
      <c r="CF23">
        <v>2.2305736129999998</v>
      </c>
      <c r="CG23">
        <v>2.2568886130000001</v>
      </c>
      <c r="CH23">
        <v>2.285700936</v>
      </c>
      <c r="CI23">
        <v>2.3170224259999999</v>
      </c>
      <c r="CJ23">
        <v>2.3477973680000002</v>
      </c>
      <c r="CK23">
        <v>2.3761512300000001</v>
      </c>
      <c r="CL23">
        <v>2.4028798189999998</v>
      </c>
      <c r="CM23">
        <v>2.4289615250000001</v>
      </c>
      <c r="CN23">
        <v>2.451800574</v>
      </c>
      <c r="CO23">
        <v>2.4774187790000002</v>
      </c>
      <c r="CP23">
        <v>2.502914407</v>
      </c>
      <c r="CQ23">
        <v>2.525528054</v>
      </c>
      <c r="CR23">
        <v>2.553098946</v>
      </c>
      <c r="CS23">
        <v>2.581816946</v>
      </c>
      <c r="CT23">
        <v>2.6099155249999999</v>
      </c>
      <c r="CU23">
        <v>2.6393440250000002</v>
      </c>
      <c r="CV23">
        <v>2.6689745249999999</v>
      </c>
      <c r="CW23">
        <v>2.6991629260000001</v>
      </c>
      <c r="CX23">
        <v>2.7275609260000002</v>
      </c>
      <c r="CY23">
        <v>2.7549854260000002</v>
      </c>
      <c r="CZ23">
        <v>2.7823564260000002</v>
      </c>
      <c r="DA23">
        <v>2.8088059259999998</v>
      </c>
      <c r="DB23">
        <v>2.8353054260000001</v>
      </c>
      <c r="DC23">
        <v>2.8625339259999998</v>
      </c>
      <c r="DD23">
        <v>2.8902024069999999</v>
      </c>
      <c r="DE23">
        <v>2.9193574070000001</v>
      </c>
      <c r="DF23">
        <v>2.950016926</v>
      </c>
      <c r="DG23">
        <v>2.9811444950000001</v>
      </c>
      <c r="DH23">
        <v>3.0126084070000001</v>
      </c>
      <c r="DI23">
        <v>3.0424644070000002</v>
      </c>
      <c r="DJ23">
        <v>3.0706544070000001</v>
      </c>
      <c r="DK23">
        <v>3.0971152700000002</v>
      </c>
      <c r="DL23">
        <v>3.1229292700000002</v>
      </c>
      <c r="DM23">
        <v>3.1492308580000001</v>
      </c>
      <c r="DN23">
        <v>3.1760577699999999</v>
      </c>
      <c r="DO23">
        <v>3.2038798970000002</v>
      </c>
      <c r="DP23">
        <v>3.2342496230000002</v>
      </c>
    </row>
    <row r="24" spans="1:120" x14ac:dyDescent="0.25">
      <c r="A24" t="s">
        <v>129</v>
      </c>
      <c r="B24" t="s">
        <v>130</v>
      </c>
      <c r="C24" s="116" t="s">
        <v>91</v>
      </c>
      <c r="D24" s="116" t="s">
        <v>132</v>
      </c>
      <c r="E24" s="116">
        <v>17</v>
      </c>
      <c r="F24" s="116" t="s">
        <v>133</v>
      </c>
      <c r="G24" s="116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 s="116">
        <v>432.90993580000003</v>
      </c>
      <c r="AU24" s="116">
        <v>436.27404990000002</v>
      </c>
      <c r="AV24" s="116">
        <v>439.7087732</v>
      </c>
      <c r="AW24" s="116">
        <v>443.16357549999998</v>
      </c>
      <c r="AX24" s="116">
        <v>446.69877880000001</v>
      </c>
      <c r="AY24" s="116">
        <v>450.3099436</v>
      </c>
      <c r="AZ24" s="116">
        <v>453.92420870000001</v>
      </c>
      <c r="BA24" s="116">
        <v>457.62208709999999</v>
      </c>
      <c r="BB24">
        <v>461.36313990000002</v>
      </c>
      <c r="BC24">
        <v>465.1302427</v>
      </c>
      <c r="BD24">
        <v>468.93736000000001</v>
      </c>
      <c r="BE24">
        <v>472.80746290000002</v>
      </c>
      <c r="BF24">
        <v>476.74126680000001</v>
      </c>
      <c r="BG24">
        <v>480.61159290000001</v>
      </c>
      <c r="BH24">
        <v>484.60921150000001</v>
      </c>
      <c r="BI24">
        <v>488.67046670000002</v>
      </c>
      <c r="BJ24">
        <v>492.6993612</v>
      </c>
      <c r="BK24">
        <v>496.74787700000002</v>
      </c>
      <c r="BL24">
        <v>500.91381849999999</v>
      </c>
      <c r="BM24">
        <v>505.06038610000002</v>
      </c>
      <c r="BN24">
        <v>509.30513869999999</v>
      </c>
      <c r="BO24">
        <v>513.5885912</v>
      </c>
      <c r="BP24">
        <v>517.91536719999999</v>
      </c>
      <c r="BQ24">
        <v>522.28410250000002</v>
      </c>
      <c r="BR24">
        <v>526.68479190000005</v>
      </c>
      <c r="BS24">
        <v>531.0826912</v>
      </c>
      <c r="BT24">
        <v>535.48311699999999</v>
      </c>
      <c r="BU24">
        <v>539.9040996</v>
      </c>
      <c r="BV24">
        <v>544.35283990000005</v>
      </c>
      <c r="BW24">
        <v>548.82048090000001</v>
      </c>
      <c r="BX24">
        <v>553.34350770000003</v>
      </c>
      <c r="BY24">
        <v>557.89691970000001</v>
      </c>
      <c r="BZ24">
        <v>562.5198719</v>
      </c>
      <c r="CA24">
        <v>567.21574510000005</v>
      </c>
      <c r="CB24">
        <v>571.93231109999999</v>
      </c>
      <c r="CC24">
        <v>576.65025809999997</v>
      </c>
      <c r="CD24">
        <v>581.44655699999998</v>
      </c>
      <c r="CE24">
        <v>586.26586499999996</v>
      </c>
      <c r="CF24">
        <v>591.01416630000006</v>
      </c>
      <c r="CG24">
        <v>595.80306140000005</v>
      </c>
      <c r="CH24">
        <v>600.68531180000002</v>
      </c>
      <c r="CI24">
        <v>605.60647830000005</v>
      </c>
      <c r="CJ24">
        <v>610.5531479</v>
      </c>
      <c r="CK24">
        <v>615.51847980000002</v>
      </c>
      <c r="CL24">
        <v>620.55696030000001</v>
      </c>
      <c r="CM24">
        <v>625.63239840000006</v>
      </c>
      <c r="CN24">
        <v>630.74243160000003</v>
      </c>
      <c r="CO24">
        <v>635.87505829999998</v>
      </c>
      <c r="CP24">
        <v>641.0476003</v>
      </c>
      <c r="CQ24">
        <v>646.28419259999998</v>
      </c>
      <c r="CR24">
        <v>651.49675209999998</v>
      </c>
      <c r="CS24">
        <v>656.72918660000005</v>
      </c>
      <c r="CT24">
        <v>662.00022409999997</v>
      </c>
      <c r="CU24">
        <v>667.34489310000004</v>
      </c>
      <c r="CV24">
        <v>672.75464160000001</v>
      </c>
      <c r="CW24">
        <v>678.18261680000001</v>
      </c>
      <c r="CX24">
        <v>683.6656266</v>
      </c>
      <c r="CY24">
        <v>689.2013604</v>
      </c>
      <c r="CZ24">
        <v>694.78615060000004</v>
      </c>
      <c r="DA24">
        <v>700.42108889999997</v>
      </c>
      <c r="DB24">
        <v>706.09289030000002</v>
      </c>
      <c r="DC24">
        <v>711.76126009999996</v>
      </c>
      <c r="DD24">
        <v>717.57583950000003</v>
      </c>
      <c r="DE24">
        <v>723.41779650000001</v>
      </c>
      <c r="DF24">
        <v>729.30381550000004</v>
      </c>
      <c r="DG24">
        <v>735.26317429999995</v>
      </c>
      <c r="DH24">
        <v>741.28347970000004</v>
      </c>
      <c r="DI24">
        <v>747.31977619999998</v>
      </c>
      <c r="DJ24">
        <v>753.42866019999997</v>
      </c>
      <c r="DK24">
        <v>759.66254760000004</v>
      </c>
      <c r="DL24">
        <v>765.97269329999995</v>
      </c>
      <c r="DM24">
        <v>772.32433279999998</v>
      </c>
      <c r="DN24">
        <v>778.70233559999997</v>
      </c>
      <c r="DO24">
        <v>785.14341590000004</v>
      </c>
      <c r="DP24">
        <v>791.68352400000003</v>
      </c>
    </row>
    <row r="25" spans="1:120" x14ac:dyDescent="0.25">
      <c r="A25" t="s">
        <v>129</v>
      </c>
      <c r="B25" t="s">
        <v>130</v>
      </c>
      <c r="C25" s="116" t="s">
        <v>91</v>
      </c>
      <c r="D25" s="116" t="s">
        <v>132</v>
      </c>
      <c r="E25" s="116">
        <v>17</v>
      </c>
      <c r="F25" s="116" t="s">
        <v>135</v>
      </c>
      <c r="G25" s="116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 s="116">
        <v>1.2783201479999999</v>
      </c>
      <c r="AU25" s="116">
        <v>1.31074566</v>
      </c>
      <c r="AV25" s="116">
        <v>1.3432468259999999</v>
      </c>
      <c r="AW25">
        <v>1.3716937810000001</v>
      </c>
      <c r="AX25">
        <v>1.40079434</v>
      </c>
      <c r="AY25" s="116">
        <v>1.4321787850000001</v>
      </c>
      <c r="AZ25" s="116">
        <v>1.460255632</v>
      </c>
      <c r="BA25" s="116">
        <v>1.490727828</v>
      </c>
      <c r="BB25">
        <v>1.525645015</v>
      </c>
      <c r="BC25">
        <v>1.5629949089999999</v>
      </c>
      <c r="BD25">
        <v>1.6010984049999999</v>
      </c>
      <c r="BE25">
        <v>1.6356524400000001</v>
      </c>
      <c r="BF25">
        <v>1.6702742129999999</v>
      </c>
      <c r="BG25">
        <v>1.700561021</v>
      </c>
      <c r="BH25">
        <v>1.736228654</v>
      </c>
      <c r="BI25">
        <v>1.768498956</v>
      </c>
      <c r="BJ25">
        <v>1.7991495850000001</v>
      </c>
      <c r="BK25">
        <v>1.83064844</v>
      </c>
      <c r="BL25">
        <v>1.867075628</v>
      </c>
      <c r="BM25">
        <v>1.905544817</v>
      </c>
      <c r="BN25">
        <v>1.9429132170000001</v>
      </c>
      <c r="BO25">
        <v>1.983779626</v>
      </c>
      <c r="BP25">
        <v>2.0202361889999998</v>
      </c>
      <c r="BQ25">
        <v>2.0544968890000002</v>
      </c>
      <c r="BR25">
        <v>2.0840380889999999</v>
      </c>
      <c r="BS25">
        <v>2.1126635889999998</v>
      </c>
      <c r="BT25">
        <v>2.1395340740000002</v>
      </c>
      <c r="BU25">
        <v>2.1656539260000001</v>
      </c>
      <c r="BV25">
        <v>2.194947526</v>
      </c>
      <c r="BW25">
        <v>2.229561962</v>
      </c>
      <c r="BX25">
        <v>2.2630610600000001</v>
      </c>
      <c r="BY25">
        <v>2.2952290770000001</v>
      </c>
      <c r="BZ25">
        <v>2.327631126</v>
      </c>
      <c r="CA25">
        <v>2.3599589600000002</v>
      </c>
      <c r="CB25">
        <v>2.38925286</v>
      </c>
      <c r="CC25">
        <v>2.4147073990000001</v>
      </c>
      <c r="CD25">
        <v>2.443178326</v>
      </c>
      <c r="CE25">
        <v>2.4705906259999999</v>
      </c>
      <c r="CF25">
        <v>2.4990632499999998</v>
      </c>
      <c r="CG25">
        <v>2.5292148170000002</v>
      </c>
      <c r="CH25">
        <v>2.5644893049999999</v>
      </c>
      <c r="CI25">
        <v>2.5966095830000002</v>
      </c>
      <c r="CJ25">
        <v>2.6308560170000002</v>
      </c>
      <c r="CK25">
        <v>2.6635777749999998</v>
      </c>
      <c r="CL25">
        <v>2.6938491259999999</v>
      </c>
      <c r="CM25">
        <v>2.721723726</v>
      </c>
      <c r="CN25">
        <v>2.7496051499999998</v>
      </c>
      <c r="CO25">
        <v>2.7784066749999998</v>
      </c>
      <c r="CP25">
        <v>2.806858375</v>
      </c>
      <c r="CQ25">
        <v>2.8357943749999999</v>
      </c>
      <c r="CR25">
        <v>2.8650531749999999</v>
      </c>
      <c r="CS25">
        <v>2.8955454440000001</v>
      </c>
      <c r="CT25">
        <v>2.9272430439999999</v>
      </c>
      <c r="CU25">
        <v>2.9608120439999999</v>
      </c>
      <c r="CV25">
        <v>2.9943130259999999</v>
      </c>
      <c r="CW25">
        <v>3.0273723440000002</v>
      </c>
      <c r="CX25">
        <v>3.0587854440000002</v>
      </c>
      <c r="CY25">
        <v>3.0880060440000001</v>
      </c>
      <c r="CZ25">
        <v>3.1175088500000001</v>
      </c>
      <c r="DA25">
        <v>3.1456433499999998</v>
      </c>
      <c r="DB25">
        <v>3.1735568500000002</v>
      </c>
      <c r="DC25">
        <v>3.202709617</v>
      </c>
      <c r="DD25">
        <v>3.2305769230000001</v>
      </c>
      <c r="DE25">
        <v>3.2595798230000002</v>
      </c>
      <c r="DF25">
        <v>3.295501287</v>
      </c>
      <c r="DG25">
        <v>3.3312603639999998</v>
      </c>
      <c r="DH25">
        <v>3.3694876969999998</v>
      </c>
      <c r="DI25">
        <v>3.4026972770000001</v>
      </c>
      <c r="DJ25">
        <v>3.4326810600000002</v>
      </c>
      <c r="DK25">
        <v>3.46361506</v>
      </c>
      <c r="DL25">
        <v>3.4935471599999999</v>
      </c>
      <c r="DM25">
        <v>3.5223444499999998</v>
      </c>
      <c r="DN25">
        <v>3.5484249399999999</v>
      </c>
      <c r="DO25">
        <v>3.57673994</v>
      </c>
      <c r="DP25">
        <v>3.6094243069999998</v>
      </c>
    </row>
    <row r="26" spans="1:120" x14ac:dyDescent="0.25">
      <c r="A26" t="s">
        <v>129</v>
      </c>
      <c r="B26" t="s">
        <v>130</v>
      </c>
      <c r="C26" s="116" t="s">
        <v>91</v>
      </c>
      <c r="D26" s="116" t="s">
        <v>132</v>
      </c>
      <c r="E26" s="116">
        <v>50</v>
      </c>
      <c r="F26" s="116" t="s">
        <v>133</v>
      </c>
      <c r="G26" s="116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438.08298500000001</v>
      </c>
      <c r="AV26">
        <v>441.70187499999997</v>
      </c>
      <c r="AW26">
        <v>445.407195</v>
      </c>
      <c r="AX26">
        <v>449.15804000000003</v>
      </c>
      <c r="AY26">
        <v>453.00793499999997</v>
      </c>
      <c r="AZ26">
        <v>456.86324000000002</v>
      </c>
      <c r="BA26">
        <v>460.87310500000001</v>
      </c>
      <c r="BB26">
        <v>464.88402500000001</v>
      </c>
      <c r="BC26">
        <v>468.940585</v>
      </c>
      <c r="BD26">
        <v>473.062815</v>
      </c>
      <c r="BE26">
        <v>477.21064000000001</v>
      </c>
      <c r="BF26">
        <v>481.48498499999999</v>
      </c>
      <c r="BG26">
        <v>485.78608500000001</v>
      </c>
      <c r="BH26">
        <v>490.160595</v>
      </c>
      <c r="BI26">
        <v>494.68648000000002</v>
      </c>
      <c r="BJ26">
        <v>499.17448000000002</v>
      </c>
      <c r="BK26">
        <v>503.753985</v>
      </c>
      <c r="BL26">
        <v>508.28598499999998</v>
      </c>
      <c r="BM26">
        <v>512.88355999999999</v>
      </c>
      <c r="BN26">
        <v>517.55285000000003</v>
      </c>
      <c r="BO26">
        <v>522.21519499999999</v>
      </c>
      <c r="BP26">
        <v>526.97788000000003</v>
      </c>
      <c r="BQ26">
        <v>531.78590499999996</v>
      </c>
      <c r="BR26">
        <v>536.67562999999996</v>
      </c>
      <c r="BS26">
        <v>541.71297000000004</v>
      </c>
      <c r="BT26">
        <v>546.71142499999996</v>
      </c>
      <c r="BU26">
        <v>551.69498999999996</v>
      </c>
      <c r="BV26">
        <v>556.80683499999998</v>
      </c>
      <c r="BW26">
        <v>561.90983000000006</v>
      </c>
      <c r="BX26">
        <v>566.99090999999999</v>
      </c>
      <c r="BY26">
        <v>572.08112500000004</v>
      </c>
      <c r="BZ26">
        <v>577.28853500000002</v>
      </c>
      <c r="CA26">
        <v>582.43703000000005</v>
      </c>
      <c r="CB26">
        <v>587.65898000000004</v>
      </c>
      <c r="CC26">
        <v>592.99343999999996</v>
      </c>
      <c r="CD26">
        <v>598.36899500000004</v>
      </c>
      <c r="CE26">
        <v>603.81101000000001</v>
      </c>
      <c r="CF26">
        <v>609.28042500000004</v>
      </c>
      <c r="CG26">
        <v>614.77502500000003</v>
      </c>
      <c r="CH26">
        <v>620.40877499999999</v>
      </c>
      <c r="CI26">
        <v>626.00737500000002</v>
      </c>
      <c r="CJ26">
        <v>631.67198499999995</v>
      </c>
      <c r="CK26">
        <v>637.25431000000003</v>
      </c>
      <c r="CL26">
        <v>642.95524</v>
      </c>
      <c r="CM26">
        <v>648.607215</v>
      </c>
      <c r="CN26">
        <v>654.46334000000002</v>
      </c>
      <c r="CO26">
        <v>660.31805999999995</v>
      </c>
      <c r="CP26">
        <v>666.19689500000004</v>
      </c>
      <c r="CQ26">
        <v>672.10086999999999</v>
      </c>
      <c r="CR26">
        <v>678.15616999999997</v>
      </c>
      <c r="CS26">
        <v>684.13295000000005</v>
      </c>
      <c r="CT26">
        <v>690.09948499999996</v>
      </c>
      <c r="CU26">
        <v>696.18672500000002</v>
      </c>
      <c r="CV26">
        <v>702.31501500000002</v>
      </c>
      <c r="CW26">
        <v>708.51178500000003</v>
      </c>
      <c r="CX26">
        <v>714.650395</v>
      </c>
      <c r="CY26">
        <v>720.91820499999994</v>
      </c>
      <c r="CZ26">
        <v>727.32849499999998</v>
      </c>
      <c r="DA26">
        <v>733.62339499999996</v>
      </c>
      <c r="DB26">
        <v>740.24957500000005</v>
      </c>
      <c r="DC26">
        <v>747.08139000000006</v>
      </c>
      <c r="DD26">
        <v>753.75477000000001</v>
      </c>
      <c r="DE26">
        <v>760.48892000000001</v>
      </c>
      <c r="DF26">
        <v>767.28533500000003</v>
      </c>
      <c r="DG26">
        <v>774.07032000000004</v>
      </c>
      <c r="DH26">
        <v>780.90051500000004</v>
      </c>
      <c r="DI26">
        <v>787.80785000000003</v>
      </c>
      <c r="DJ26">
        <v>794.64134999999999</v>
      </c>
      <c r="DK26">
        <v>801.58002499999998</v>
      </c>
      <c r="DL26">
        <v>808.58447000000001</v>
      </c>
      <c r="DM26">
        <v>815.79987500000004</v>
      </c>
      <c r="DN26">
        <v>823.20820500000002</v>
      </c>
      <c r="DO26">
        <v>830.61351999999999</v>
      </c>
      <c r="DP26">
        <v>838.08006999999998</v>
      </c>
    </row>
    <row r="27" spans="1:120" x14ac:dyDescent="0.25">
      <c r="A27" t="s">
        <v>129</v>
      </c>
      <c r="B27" t="s">
        <v>130</v>
      </c>
      <c r="C27" s="116" t="s">
        <v>91</v>
      </c>
      <c r="D27" s="116" t="s">
        <v>132</v>
      </c>
      <c r="E27" s="116">
        <v>50</v>
      </c>
      <c r="F27" s="116" t="s">
        <v>135</v>
      </c>
      <c r="G27" s="116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 s="116">
        <v>1.410985436</v>
      </c>
      <c r="AT27">
        <v>1.446322887</v>
      </c>
      <c r="AU27">
        <v>1.481071123</v>
      </c>
      <c r="AV27">
        <v>1.518844554</v>
      </c>
      <c r="AW27">
        <v>1.555767103</v>
      </c>
      <c r="AX27" s="116">
        <v>1.593904848</v>
      </c>
      <c r="AY27">
        <v>1.6299349460000001</v>
      </c>
      <c r="AZ27">
        <v>1.6670760250000001</v>
      </c>
      <c r="BA27">
        <v>1.712033181</v>
      </c>
      <c r="BB27">
        <v>1.7579284749999999</v>
      </c>
      <c r="BC27">
        <v>1.803019946</v>
      </c>
      <c r="BD27">
        <v>1.8464296520000001</v>
      </c>
      <c r="BE27">
        <v>1.888474064</v>
      </c>
      <c r="BF27">
        <v>1.9317846519999999</v>
      </c>
      <c r="BG27">
        <v>1.9711318090000001</v>
      </c>
      <c r="BH27">
        <v>2.0076162210000001</v>
      </c>
      <c r="BI27">
        <v>2.0454400439999998</v>
      </c>
      <c r="BJ27">
        <v>2.0831324950000001</v>
      </c>
      <c r="BK27">
        <v>2.1239874950000002</v>
      </c>
      <c r="BL27">
        <v>2.1652099460000001</v>
      </c>
      <c r="BM27">
        <v>2.207368083</v>
      </c>
      <c r="BN27">
        <v>2.2485680829999999</v>
      </c>
      <c r="BO27">
        <v>2.290138083</v>
      </c>
      <c r="BP27">
        <v>2.3340462209999999</v>
      </c>
      <c r="BQ27">
        <v>2.375502397</v>
      </c>
      <c r="BR27">
        <v>2.413259456</v>
      </c>
      <c r="BS27">
        <v>2.4483444560000001</v>
      </c>
      <c r="BT27">
        <v>2.4824523969999999</v>
      </c>
      <c r="BU27">
        <v>2.5157278870000002</v>
      </c>
      <c r="BV27">
        <v>2.5525891619999999</v>
      </c>
      <c r="BW27">
        <v>2.5925535740000001</v>
      </c>
      <c r="BX27">
        <v>2.6344974950000002</v>
      </c>
      <c r="BY27">
        <v>2.6752072990000002</v>
      </c>
      <c r="BZ27">
        <v>2.7144473969999998</v>
      </c>
      <c r="CA27">
        <v>2.7528911229999999</v>
      </c>
      <c r="CB27">
        <v>2.787805632</v>
      </c>
      <c r="CC27">
        <v>2.8204821029999998</v>
      </c>
      <c r="CD27">
        <v>2.8548331810000001</v>
      </c>
      <c r="CE27">
        <v>2.8912111230000002</v>
      </c>
      <c r="CF27">
        <v>2.9287181809999998</v>
      </c>
      <c r="CG27">
        <v>2.9645020049999999</v>
      </c>
      <c r="CH27">
        <v>3.000688475</v>
      </c>
      <c r="CI27">
        <v>3.0424284749999999</v>
      </c>
      <c r="CJ27">
        <v>3.0822153380000001</v>
      </c>
      <c r="CK27">
        <v>3.119450338</v>
      </c>
      <c r="CL27">
        <v>3.15637926</v>
      </c>
      <c r="CM27">
        <v>3.1944055339999999</v>
      </c>
      <c r="CN27">
        <v>3.235556613</v>
      </c>
      <c r="CO27">
        <v>3.267522397</v>
      </c>
      <c r="CP27">
        <v>3.303678868</v>
      </c>
      <c r="CQ27">
        <v>3.3401111229999998</v>
      </c>
      <c r="CR27">
        <v>3.3789411230000002</v>
      </c>
      <c r="CS27">
        <v>3.4182656320000002</v>
      </c>
      <c r="CT27">
        <v>3.4593206319999998</v>
      </c>
      <c r="CU27">
        <v>3.5017156319999998</v>
      </c>
      <c r="CV27">
        <v>3.5444406320000001</v>
      </c>
      <c r="CW27">
        <v>3.5850689660000001</v>
      </c>
      <c r="CX27">
        <v>3.6240589660000002</v>
      </c>
      <c r="CY27">
        <v>3.6614189659999998</v>
      </c>
      <c r="CZ27">
        <v>3.6982889659999998</v>
      </c>
      <c r="DA27">
        <v>3.733803966</v>
      </c>
      <c r="DB27">
        <v>3.7690089659999999</v>
      </c>
      <c r="DC27">
        <v>3.806608083</v>
      </c>
      <c r="DD27">
        <v>3.846948083</v>
      </c>
      <c r="DE27">
        <v>3.887838377</v>
      </c>
      <c r="DF27">
        <v>3.933797593</v>
      </c>
      <c r="DG27">
        <v>3.9814373970000001</v>
      </c>
      <c r="DH27">
        <v>4.029044946</v>
      </c>
      <c r="DI27">
        <v>4.0697614169999996</v>
      </c>
      <c r="DJ27">
        <v>4.1066714170000003</v>
      </c>
      <c r="DK27">
        <v>4.1421457300000002</v>
      </c>
      <c r="DL27">
        <v>4.18025073</v>
      </c>
      <c r="DM27">
        <v>4.2180580829999998</v>
      </c>
      <c r="DN27">
        <v>4.2562180830000003</v>
      </c>
      <c r="DO27">
        <v>4.2955248480000003</v>
      </c>
      <c r="DP27">
        <v>4.3385698479999997</v>
      </c>
    </row>
    <row r="28" spans="1:120" x14ac:dyDescent="0.25">
      <c r="A28" t="s">
        <v>129</v>
      </c>
      <c r="B28" t="s">
        <v>130</v>
      </c>
      <c r="C28" s="116" t="s">
        <v>91</v>
      </c>
      <c r="D28" s="116" t="s">
        <v>132</v>
      </c>
      <c r="E28" s="116">
        <v>83</v>
      </c>
      <c r="F28" s="116" t="s">
        <v>133</v>
      </c>
      <c r="G28" s="116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440.57931669999999</v>
      </c>
      <c r="AV28">
        <v>444.44763449999999</v>
      </c>
      <c r="AW28">
        <v>448.39324800000003</v>
      </c>
      <c r="AX28">
        <v>452.43302180000001</v>
      </c>
      <c r="AY28">
        <v>456.52534960000003</v>
      </c>
      <c r="AZ28">
        <v>460.70323539999998</v>
      </c>
      <c r="BA28">
        <v>464.98088310000003</v>
      </c>
      <c r="BB28">
        <v>469.24612130000003</v>
      </c>
      <c r="BC28">
        <v>473.60138699999999</v>
      </c>
      <c r="BD28">
        <v>478.00508350000001</v>
      </c>
      <c r="BE28">
        <v>482.53445820000002</v>
      </c>
      <c r="BF28">
        <v>487.23650659999998</v>
      </c>
      <c r="BG28">
        <v>491.83646649999997</v>
      </c>
      <c r="BH28">
        <v>496.61691439999998</v>
      </c>
      <c r="BI28">
        <v>501.60844930000002</v>
      </c>
      <c r="BJ28">
        <v>506.56392959999999</v>
      </c>
      <c r="BK28">
        <v>511.43174579999999</v>
      </c>
      <c r="BL28">
        <v>516.29765750000001</v>
      </c>
      <c r="BM28">
        <v>521.38981309999997</v>
      </c>
      <c r="BN28">
        <v>526.54096370000002</v>
      </c>
      <c r="BO28">
        <v>531.7793471</v>
      </c>
      <c r="BP28">
        <v>537.07603210000002</v>
      </c>
      <c r="BQ28">
        <v>542.48732489999998</v>
      </c>
      <c r="BR28">
        <v>547.90766970000004</v>
      </c>
      <c r="BS28">
        <v>553.46245339999996</v>
      </c>
      <c r="BT28">
        <v>558.9592245</v>
      </c>
      <c r="BU28">
        <v>564.52315139999996</v>
      </c>
      <c r="BV28">
        <v>570.12353270000006</v>
      </c>
      <c r="BW28">
        <v>575.75720339999998</v>
      </c>
      <c r="BX28">
        <v>581.47240280000005</v>
      </c>
      <c r="BY28">
        <v>587.26579189999995</v>
      </c>
      <c r="BZ28">
        <v>593.02328729999999</v>
      </c>
      <c r="CA28">
        <v>598.81278440000006</v>
      </c>
      <c r="CB28">
        <v>604.66753649999998</v>
      </c>
      <c r="CC28">
        <v>610.57504280000001</v>
      </c>
      <c r="CD28">
        <v>616.54186000000004</v>
      </c>
      <c r="CE28">
        <v>622.5545813</v>
      </c>
      <c r="CF28">
        <v>628.60467740000001</v>
      </c>
      <c r="CG28">
        <v>634.72243379999998</v>
      </c>
      <c r="CH28">
        <v>640.93076710000003</v>
      </c>
      <c r="CI28">
        <v>647.23623410000005</v>
      </c>
      <c r="CJ28">
        <v>653.60394229999997</v>
      </c>
      <c r="CK28">
        <v>660.11544749999996</v>
      </c>
      <c r="CL28">
        <v>666.51447229999997</v>
      </c>
      <c r="CM28">
        <v>673.03208199999995</v>
      </c>
      <c r="CN28">
        <v>679.55877999999996</v>
      </c>
      <c r="CO28">
        <v>685.92882929999996</v>
      </c>
      <c r="CP28">
        <v>692.54662710000002</v>
      </c>
      <c r="CQ28">
        <v>699.26599539999995</v>
      </c>
      <c r="CR28">
        <v>706.10729160000005</v>
      </c>
      <c r="CS28">
        <v>712.69306119999999</v>
      </c>
      <c r="CT28">
        <v>719.24053570000001</v>
      </c>
      <c r="CU28">
        <v>726.1039743</v>
      </c>
      <c r="CV28">
        <v>733.01854279999998</v>
      </c>
      <c r="CW28">
        <v>740.01864409999996</v>
      </c>
      <c r="CX28">
        <v>747.14322249999998</v>
      </c>
      <c r="CY28">
        <v>754.33802249999997</v>
      </c>
      <c r="CZ28">
        <v>761.62702690000003</v>
      </c>
      <c r="DA28">
        <v>768.92241809999996</v>
      </c>
      <c r="DB28">
        <v>776.35531830000002</v>
      </c>
      <c r="DC28">
        <v>783.81074560000002</v>
      </c>
      <c r="DD28">
        <v>791.24327129999995</v>
      </c>
      <c r="DE28">
        <v>798.89663870000004</v>
      </c>
      <c r="DF28">
        <v>806.36089249999998</v>
      </c>
      <c r="DG28">
        <v>813.96224089999998</v>
      </c>
      <c r="DH28">
        <v>821.97064509999996</v>
      </c>
      <c r="DI28">
        <v>829.76472809999996</v>
      </c>
      <c r="DJ28">
        <v>837.74729579999996</v>
      </c>
      <c r="DK28">
        <v>845.69405730000005</v>
      </c>
      <c r="DL28">
        <v>853.58186260000002</v>
      </c>
      <c r="DM28">
        <v>861.80785019999996</v>
      </c>
      <c r="DN28">
        <v>869.99591650000002</v>
      </c>
      <c r="DO28">
        <v>877.84253579999995</v>
      </c>
      <c r="DP28">
        <v>885.96158179999998</v>
      </c>
    </row>
    <row r="29" spans="1:120" x14ac:dyDescent="0.25">
      <c r="A29" t="s">
        <v>129</v>
      </c>
      <c r="B29" t="s">
        <v>130</v>
      </c>
      <c r="C29" s="116" t="s">
        <v>91</v>
      </c>
      <c r="D29" s="116" t="s">
        <v>132</v>
      </c>
      <c r="E29" s="116">
        <v>83</v>
      </c>
      <c r="F29" s="116" t="s">
        <v>135</v>
      </c>
      <c r="G29" s="116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1.574395123</v>
      </c>
      <c r="AT29">
        <v>1.6188697889999999</v>
      </c>
      <c r="AU29">
        <v>1.657219674</v>
      </c>
      <c r="AV29">
        <v>1.700179807</v>
      </c>
      <c r="AW29">
        <v>1.744637011</v>
      </c>
      <c r="AX29">
        <v>1.7887001870000001</v>
      </c>
      <c r="AY29">
        <v>1.8402259620000001</v>
      </c>
      <c r="AZ29">
        <v>1.8872459619999999</v>
      </c>
      <c r="BA29">
        <v>1.93721225</v>
      </c>
      <c r="BB29">
        <v>1.988144621</v>
      </c>
      <c r="BC29">
        <v>2.0392468500000001</v>
      </c>
      <c r="BD29">
        <v>2.0979488050000001</v>
      </c>
      <c r="BE29">
        <v>2.1492088539999998</v>
      </c>
      <c r="BF29">
        <v>2.2065959130000001</v>
      </c>
      <c r="BG29">
        <v>2.258333683</v>
      </c>
      <c r="BH29">
        <v>2.3079570970000001</v>
      </c>
      <c r="BI29">
        <v>2.3536536579999998</v>
      </c>
      <c r="BJ29">
        <v>2.4000272969999998</v>
      </c>
      <c r="BK29">
        <v>2.4520845850000001</v>
      </c>
      <c r="BL29">
        <v>2.5055882089999999</v>
      </c>
      <c r="BM29">
        <v>2.5588599460000001</v>
      </c>
      <c r="BN29">
        <v>2.6179393659999999</v>
      </c>
      <c r="BO29">
        <v>2.676133723</v>
      </c>
      <c r="BP29">
        <v>2.7307227360000002</v>
      </c>
      <c r="BQ29">
        <v>2.7765261699999999</v>
      </c>
      <c r="BR29">
        <v>2.818860623</v>
      </c>
      <c r="BS29">
        <v>2.8598800230000001</v>
      </c>
      <c r="BT29">
        <v>2.9006682750000001</v>
      </c>
      <c r="BU29">
        <v>2.9458912750000001</v>
      </c>
      <c r="BV29">
        <v>2.9925745419999998</v>
      </c>
      <c r="BW29">
        <v>3.0397810719999998</v>
      </c>
      <c r="BX29">
        <v>3.0902156719999998</v>
      </c>
      <c r="BY29">
        <v>3.1407839719999999</v>
      </c>
      <c r="BZ29">
        <v>3.1901053500000001</v>
      </c>
      <c r="CA29">
        <v>3.2411072089999999</v>
      </c>
      <c r="CB29">
        <v>3.2918374049999999</v>
      </c>
      <c r="CC29">
        <v>3.3342015420000002</v>
      </c>
      <c r="CD29">
        <v>3.3783811419999998</v>
      </c>
      <c r="CE29">
        <v>3.4218059420000002</v>
      </c>
      <c r="CF29">
        <v>3.4685818089999998</v>
      </c>
      <c r="CG29">
        <v>3.5145890089999998</v>
      </c>
      <c r="CH29">
        <v>3.561797442</v>
      </c>
      <c r="CI29">
        <v>3.6144631070000002</v>
      </c>
      <c r="CJ29">
        <v>3.6677167850000001</v>
      </c>
      <c r="CK29">
        <v>3.720614785</v>
      </c>
      <c r="CL29">
        <v>3.7671769030000002</v>
      </c>
      <c r="CM29">
        <v>3.8075323029999999</v>
      </c>
      <c r="CN29">
        <v>3.8472124029999999</v>
      </c>
      <c r="CO29">
        <v>3.8901456090000002</v>
      </c>
      <c r="CP29">
        <v>3.9339929749999998</v>
      </c>
      <c r="CQ29">
        <v>3.9793725910000002</v>
      </c>
      <c r="CR29">
        <v>4.0256401640000004</v>
      </c>
      <c r="CS29">
        <v>4.0675535829999996</v>
      </c>
      <c r="CT29">
        <v>4.1160567419999996</v>
      </c>
      <c r="CU29">
        <v>4.1668660419999997</v>
      </c>
      <c r="CV29">
        <v>4.2172487480000003</v>
      </c>
      <c r="CW29">
        <v>4.2698157480000001</v>
      </c>
      <c r="CX29">
        <v>4.3208021480000003</v>
      </c>
      <c r="CY29">
        <v>4.3718752500000004</v>
      </c>
      <c r="CZ29">
        <v>4.4236725620000001</v>
      </c>
      <c r="DA29">
        <v>4.4785404619999998</v>
      </c>
      <c r="DB29">
        <v>4.5244816830000003</v>
      </c>
      <c r="DC29">
        <v>4.5690409169999997</v>
      </c>
      <c r="DD29">
        <v>4.6172596280000002</v>
      </c>
      <c r="DE29">
        <v>4.6637329169999999</v>
      </c>
      <c r="DF29">
        <v>4.7167175170000002</v>
      </c>
      <c r="DG29">
        <v>4.7710590829999999</v>
      </c>
      <c r="DH29">
        <v>4.8267782830000003</v>
      </c>
      <c r="DI29">
        <v>4.8785274830000001</v>
      </c>
      <c r="DJ29">
        <v>4.9248862830000002</v>
      </c>
      <c r="DK29">
        <v>4.9741143499999998</v>
      </c>
      <c r="DL29">
        <v>5.0176162829999997</v>
      </c>
      <c r="DM29">
        <v>5.0608037829999999</v>
      </c>
      <c r="DN29">
        <v>5.1048069829999996</v>
      </c>
      <c r="DO29">
        <v>5.1511606829999996</v>
      </c>
      <c r="DP29">
        <v>5.2010975830000001</v>
      </c>
    </row>
    <row r="30" spans="1:120" x14ac:dyDescent="0.25">
      <c r="A30" t="s">
        <v>129</v>
      </c>
      <c r="B30" t="s">
        <v>130</v>
      </c>
      <c r="C30" s="116" t="s">
        <v>91</v>
      </c>
      <c r="D30" s="116" t="s">
        <v>132</v>
      </c>
      <c r="E30" s="116">
        <v>95</v>
      </c>
      <c r="F30" s="116" t="s">
        <v>133</v>
      </c>
      <c r="G30" s="116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 s="116">
        <v>438.41414150000003</v>
      </c>
      <c r="AU30" s="116">
        <v>442.4001505</v>
      </c>
      <c r="AV30" s="116">
        <v>446.50058749999999</v>
      </c>
      <c r="AW30" s="116">
        <v>450.6727765</v>
      </c>
      <c r="AX30" s="116">
        <v>454.97184750000002</v>
      </c>
      <c r="AY30" s="116">
        <v>459.34740549999998</v>
      </c>
      <c r="AZ30" s="116">
        <v>463.71130799999997</v>
      </c>
      <c r="BA30">
        <v>468.24949900000001</v>
      </c>
      <c r="BB30">
        <v>472.81926750000002</v>
      </c>
      <c r="BC30">
        <v>477.2929805</v>
      </c>
      <c r="BD30">
        <v>481.91506049999998</v>
      </c>
      <c r="BE30">
        <v>486.90944200000001</v>
      </c>
      <c r="BF30">
        <v>491.847801</v>
      </c>
      <c r="BG30">
        <v>496.77553499999999</v>
      </c>
      <c r="BH30">
        <v>501.835239</v>
      </c>
      <c r="BI30">
        <v>507.13554950000002</v>
      </c>
      <c r="BJ30">
        <v>512.30959350000001</v>
      </c>
      <c r="BK30">
        <v>517.57150200000001</v>
      </c>
      <c r="BL30">
        <v>523.16901949999999</v>
      </c>
      <c r="BM30">
        <v>528.54215099999999</v>
      </c>
      <c r="BN30">
        <v>534.13623949999999</v>
      </c>
      <c r="BO30">
        <v>539.8770475</v>
      </c>
      <c r="BP30">
        <v>545.30789200000004</v>
      </c>
      <c r="BQ30">
        <v>550.99720249999996</v>
      </c>
      <c r="BR30">
        <v>557.02730450000001</v>
      </c>
      <c r="BS30">
        <v>563.04069700000002</v>
      </c>
      <c r="BT30">
        <v>569.28627800000004</v>
      </c>
      <c r="BU30">
        <v>575.31502850000004</v>
      </c>
      <c r="BV30">
        <v>581.59337849999997</v>
      </c>
      <c r="BW30">
        <v>587.941282</v>
      </c>
      <c r="BX30">
        <v>594.36294450000003</v>
      </c>
      <c r="BY30">
        <v>600.85425999999995</v>
      </c>
      <c r="BZ30">
        <v>607.36229800000001</v>
      </c>
      <c r="CA30">
        <v>613.93079250000005</v>
      </c>
      <c r="CB30">
        <v>620.55456200000003</v>
      </c>
      <c r="CC30">
        <v>626.89180699999997</v>
      </c>
      <c r="CD30">
        <v>633.15272149999998</v>
      </c>
      <c r="CE30">
        <v>639.42088550000005</v>
      </c>
      <c r="CF30">
        <v>645.71753999999999</v>
      </c>
      <c r="CG30">
        <v>652.04672700000003</v>
      </c>
      <c r="CH30">
        <v>658.4137035</v>
      </c>
      <c r="CI30">
        <v>664.82894350000004</v>
      </c>
      <c r="CJ30">
        <v>671.29924700000004</v>
      </c>
      <c r="CK30">
        <v>678.10598000000005</v>
      </c>
      <c r="CL30">
        <v>685.04573749999997</v>
      </c>
      <c r="CM30">
        <v>692.13495</v>
      </c>
      <c r="CN30">
        <v>699.25518150000005</v>
      </c>
      <c r="CO30">
        <v>706.11594649999995</v>
      </c>
      <c r="CP30">
        <v>713.2015715</v>
      </c>
      <c r="CQ30">
        <v>720.87960650000002</v>
      </c>
      <c r="CR30">
        <v>728.18905600000005</v>
      </c>
      <c r="CS30">
        <v>735.53822400000001</v>
      </c>
      <c r="CT30">
        <v>742.93127200000004</v>
      </c>
      <c r="CU30">
        <v>750.38649650000002</v>
      </c>
      <c r="CV30">
        <v>758.00087550000001</v>
      </c>
      <c r="CW30">
        <v>765.65872950000005</v>
      </c>
      <c r="CX30">
        <v>773.39303700000005</v>
      </c>
      <c r="CY30">
        <v>781.19998450000003</v>
      </c>
      <c r="CZ30">
        <v>789.07507050000004</v>
      </c>
      <c r="DA30">
        <v>797.01734599999997</v>
      </c>
      <c r="DB30">
        <v>805.02367300000003</v>
      </c>
      <c r="DC30">
        <v>813.09394399999996</v>
      </c>
      <c r="DD30">
        <v>821.23223099999996</v>
      </c>
      <c r="DE30">
        <v>829.44172500000002</v>
      </c>
      <c r="DF30">
        <v>837.72804350000001</v>
      </c>
      <c r="DG30">
        <v>846.09724900000003</v>
      </c>
      <c r="DH30">
        <v>854.56913899999995</v>
      </c>
      <c r="DI30">
        <v>863.1273655</v>
      </c>
      <c r="DJ30">
        <v>871.77334099999996</v>
      </c>
      <c r="DK30">
        <v>880.48985100000004</v>
      </c>
      <c r="DL30">
        <v>889.63803600000006</v>
      </c>
      <c r="DM30">
        <v>898.95059149999997</v>
      </c>
      <c r="DN30">
        <v>907.87546450000002</v>
      </c>
      <c r="DO30">
        <v>916.81969449999997</v>
      </c>
      <c r="DP30">
        <v>925.86692749999997</v>
      </c>
    </row>
    <row r="31" spans="1:120" x14ac:dyDescent="0.25">
      <c r="A31" t="s">
        <v>129</v>
      </c>
      <c r="B31" t="s">
        <v>130</v>
      </c>
      <c r="C31" s="116" t="s">
        <v>91</v>
      </c>
      <c r="D31" s="116" t="s">
        <v>132</v>
      </c>
      <c r="E31" s="116">
        <v>95</v>
      </c>
      <c r="F31" s="116" t="s">
        <v>135</v>
      </c>
      <c r="G31" s="116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 s="116">
        <v>1.7430578189999999</v>
      </c>
      <c r="AU31" s="116">
        <v>1.798633328</v>
      </c>
      <c r="AV31" s="116">
        <v>1.846859279</v>
      </c>
      <c r="AW31">
        <v>1.9004148089999999</v>
      </c>
      <c r="AX31">
        <v>1.953595779</v>
      </c>
      <c r="AY31" s="116">
        <v>2.0081392600000001</v>
      </c>
      <c r="AZ31" s="116">
        <v>2.0619470249999998</v>
      </c>
      <c r="BA31" s="116">
        <v>2.1176572889999998</v>
      </c>
      <c r="BB31">
        <v>2.1796878089999998</v>
      </c>
      <c r="BC31">
        <v>2.2442131320000001</v>
      </c>
      <c r="BD31">
        <v>2.3071586320000002</v>
      </c>
      <c r="BE31">
        <v>2.3722910150000001</v>
      </c>
      <c r="BF31">
        <v>2.4361401420000002</v>
      </c>
      <c r="BG31">
        <v>2.5006986420000001</v>
      </c>
      <c r="BH31">
        <v>2.5622726419999999</v>
      </c>
      <c r="BI31">
        <v>2.6225541419999998</v>
      </c>
      <c r="BJ31">
        <v>2.683609632</v>
      </c>
      <c r="BK31">
        <v>2.7430309259999999</v>
      </c>
      <c r="BL31">
        <v>2.8012059260000002</v>
      </c>
      <c r="BM31">
        <v>2.8639774259999999</v>
      </c>
      <c r="BN31">
        <v>2.9291359259999998</v>
      </c>
      <c r="BO31">
        <v>2.9952150739999999</v>
      </c>
      <c r="BP31">
        <v>3.0592225740000001</v>
      </c>
      <c r="BQ31">
        <v>3.1179390740000001</v>
      </c>
      <c r="BR31">
        <v>3.170560574</v>
      </c>
      <c r="BS31">
        <v>3.2208435739999999</v>
      </c>
      <c r="BT31">
        <v>3.2747177399999998</v>
      </c>
      <c r="BU31">
        <v>3.329304289</v>
      </c>
      <c r="BV31">
        <v>3.3879227890000001</v>
      </c>
      <c r="BW31">
        <v>3.4517207889999999</v>
      </c>
      <c r="BX31">
        <v>3.5202532889999998</v>
      </c>
      <c r="BY31">
        <v>3.5878087299999999</v>
      </c>
      <c r="BZ31">
        <v>3.6527098680000001</v>
      </c>
      <c r="CA31">
        <v>3.7185617889999998</v>
      </c>
      <c r="CB31">
        <v>3.7808247210000001</v>
      </c>
      <c r="CC31">
        <v>3.839164985</v>
      </c>
      <c r="CD31">
        <v>3.8970109850000001</v>
      </c>
      <c r="CE31">
        <v>3.9541593279999998</v>
      </c>
      <c r="CF31">
        <v>4.0053317890000004</v>
      </c>
      <c r="CG31">
        <v>4.0647107890000003</v>
      </c>
      <c r="CH31">
        <v>4.1313540050000004</v>
      </c>
      <c r="CI31">
        <v>4.2011295049999999</v>
      </c>
      <c r="CJ31">
        <v>4.2713645050000002</v>
      </c>
      <c r="CK31">
        <v>4.3364029459999998</v>
      </c>
      <c r="CL31">
        <v>4.3985714460000001</v>
      </c>
      <c r="CM31">
        <v>4.4583814459999997</v>
      </c>
      <c r="CN31">
        <v>4.5170651910000004</v>
      </c>
      <c r="CO31">
        <v>4.5762021910000001</v>
      </c>
      <c r="CP31">
        <v>4.632468662</v>
      </c>
      <c r="CQ31">
        <v>4.6850346619999996</v>
      </c>
      <c r="CR31">
        <v>4.7380801620000002</v>
      </c>
      <c r="CS31">
        <v>4.793044289</v>
      </c>
      <c r="CT31">
        <v>4.8560467889999996</v>
      </c>
      <c r="CU31">
        <v>4.9223162890000003</v>
      </c>
      <c r="CV31">
        <v>4.9896246519999998</v>
      </c>
      <c r="CW31">
        <v>5.0553121519999999</v>
      </c>
      <c r="CX31">
        <v>5.1190946520000002</v>
      </c>
      <c r="CY31">
        <v>5.1795526519999999</v>
      </c>
      <c r="CZ31">
        <v>5.2385366519999996</v>
      </c>
      <c r="DA31">
        <v>5.2947131519999999</v>
      </c>
      <c r="DB31">
        <v>5.3497381519999996</v>
      </c>
      <c r="DC31">
        <v>5.4064986519999998</v>
      </c>
      <c r="DD31">
        <v>5.4653261520000003</v>
      </c>
      <c r="DE31">
        <v>5.5279441519999999</v>
      </c>
      <c r="DF31">
        <v>5.5956541519999998</v>
      </c>
      <c r="DG31">
        <v>5.6659476519999998</v>
      </c>
      <c r="DH31">
        <v>5.7384251519999996</v>
      </c>
      <c r="DI31">
        <v>5.804583064</v>
      </c>
      <c r="DJ31">
        <v>5.8651095639999999</v>
      </c>
      <c r="DK31">
        <v>5.9233685639999996</v>
      </c>
      <c r="DL31">
        <v>5.9800995639999996</v>
      </c>
      <c r="DM31">
        <v>6.0357801520000001</v>
      </c>
      <c r="DN31">
        <v>6.0922281519999997</v>
      </c>
      <c r="DO31">
        <v>6.151886652</v>
      </c>
      <c r="DP31">
        <v>6.2165561519999999</v>
      </c>
    </row>
    <row r="32" spans="1:120" x14ac:dyDescent="0.25">
      <c r="C32" s="116"/>
      <c r="D32" s="116"/>
      <c r="E32" s="116"/>
      <c r="F32" s="116"/>
      <c r="G32" s="116"/>
    </row>
    <row r="33" spans="3:7" x14ac:dyDescent="0.25">
      <c r="C33" s="116"/>
      <c r="D33" s="116"/>
      <c r="E33" s="116"/>
      <c r="F33" s="116"/>
      <c r="G33" s="116"/>
    </row>
    <row r="34" spans="3:7" x14ac:dyDescent="0.25">
      <c r="C34" s="116"/>
      <c r="D34" s="116"/>
      <c r="E34" s="116"/>
      <c r="F34" s="116"/>
      <c r="G34" s="116"/>
    </row>
    <row r="35" spans="3:7" x14ac:dyDescent="0.25">
      <c r="C35" s="116"/>
      <c r="D35" s="116"/>
      <c r="E35" s="116"/>
      <c r="F35" s="116"/>
      <c r="G35" s="116"/>
    </row>
    <row r="36" spans="3:7" x14ac:dyDescent="0.25">
      <c r="C36" s="116"/>
      <c r="D36" s="116"/>
      <c r="E36" s="116"/>
      <c r="F36" s="116"/>
      <c r="G36" s="116"/>
    </row>
    <row r="37" spans="3:7" x14ac:dyDescent="0.25">
      <c r="C37" s="116"/>
      <c r="D37" s="116"/>
      <c r="E37" s="116"/>
      <c r="F37" s="116"/>
      <c r="G37" s="116"/>
    </row>
    <row r="38" spans="3:7" x14ac:dyDescent="0.25">
      <c r="C38" s="116"/>
      <c r="D38" s="116"/>
      <c r="E38" s="116"/>
      <c r="F38" s="116"/>
      <c r="G38" s="116"/>
    </row>
    <row r="39" spans="3:7" x14ac:dyDescent="0.25">
      <c r="C39" s="116"/>
      <c r="D39" s="116"/>
      <c r="E39" s="116"/>
      <c r="F39" s="116"/>
      <c r="G39" s="116"/>
    </row>
    <row r="40" spans="3:7" x14ac:dyDescent="0.25">
      <c r="C40" s="116"/>
      <c r="D40" s="116"/>
      <c r="E40" s="116"/>
      <c r="F40" s="116"/>
      <c r="G40" s="116"/>
    </row>
    <row r="41" spans="3:7" x14ac:dyDescent="0.25">
      <c r="C41" s="116"/>
      <c r="D41" s="116"/>
      <c r="E41" s="116"/>
      <c r="F41" s="116"/>
      <c r="G41" s="116"/>
    </row>
    <row r="42" spans="3:7" x14ac:dyDescent="0.25">
      <c r="C42" s="116"/>
      <c r="D42" s="116"/>
      <c r="E42" s="116"/>
      <c r="F42" s="116"/>
      <c r="G42" s="116"/>
    </row>
    <row r="43" spans="3:7" x14ac:dyDescent="0.25">
      <c r="C43" s="116"/>
      <c r="D43" s="116"/>
      <c r="E43" s="116"/>
      <c r="F43" s="116"/>
      <c r="G43" s="116"/>
    </row>
    <row r="44" spans="3:7" x14ac:dyDescent="0.25">
      <c r="C44" s="116"/>
      <c r="D44" s="116"/>
      <c r="E44" s="116"/>
      <c r="F44" s="116"/>
      <c r="G44" s="116"/>
    </row>
    <row r="45" spans="3:7" x14ac:dyDescent="0.25">
      <c r="C45" s="116"/>
      <c r="D45" s="116"/>
      <c r="E45" s="116"/>
      <c r="F45" s="116"/>
      <c r="G45" s="116"/>
    </row>
    <row r="46" spans="3:7" x14ac:dyDescent="0.25">
      <c r="C46" s="116"/>
      <c r="D46" s="116"/>
      <c r="E46" s="116"/>
      <c r="F46" s="116"/>
      <c r="G46" s="116"/>
    </row>
    <row r="47" spans="3:7" x14ac:dyDescent="0.25">
      <c r="C47" s="116"/>
      <c r="D47" s="116"/>
      <c r="E47" s="116"/>
      <c r="F47" s="116"/>
      <c r="G47" s="116"/>
    </row>
    <row r="48" spans="3:7" x14ac:dyDescent="0.25">
      <c r="C48" s="116"/>
      <c r="D48" s="116"/>
      <c r="E48" s="116"/>
      <c r="F48" s="116"/>
      <c r="G48" s="116"/>
    </row>
    <row r="49" spans="3:7" x14ac:dyDescent="0.25">
      <c r="C49" s="116"/>
      <c r="D49" s="116"/>
      <c r="E49" s="116"/>
      <c r="F49" s="116"/>
      <c r="G49" s="116"/>
    </row>
    <row r="50" spans="3:7" x14ac:dyDescent="0.25">
      <c r="C50" s="116"/>
      <c r="D50" s="116"/>
      <c r="E50" s="116"/>
      <c r="F50" s="116"/>
      <c r="G50" s="116"/>
    </row>
    <row r="51" spans="3:7" x14ac:dyDescent="0.25">
      <c r="C51" s="116"/>
      <c r="D51" s="116"/>
      <c r="E51" s="116"/>
      <c r="F51" s="116"/>
      <c r="G51" s="116"/>
    </row>
    <row r="52" spans="3:7" x14ac:dyDescent="0.25">
      <c r="C52" s="116"/>
      <c r="D52" s="116"/>
      <c r="E52" s="116"/>
      <c r="F52" s="116"/>
      <c r="G52" s="116"/>
    </row>
    <row r="53" spans="3:7" x14ac:dyDescent="0.25">
      <c r="C53" s="116"/>
      <c r="D53" s="116"/>
      <c r="E53" s="116"/>
      <c r="F53" s="116"/>
      <c r="G53" s="116"/>
    </row>
    <row r="54" spans="3:7" x14ac:dyDescent="0.25">
      <c r="C54" s="116"/>
      <c r="D54" s="116"/>
      <c r="E54" s="116"/>
      <c r="F54" s="116"/>
      <c r="G54" s="116"/>
    </row>
    <row r="55" spans="3:7" x14ac:dyDescent="0.25">
      <c r="C55" s="116"/>
      <c r="D55" s="116"/>
      <c r="E55" s="116"/>
      <c r="F55" s="116"/>
      <c r="G55" s="116"/>
    </row>
    <row r="56" spans="3:7" x14ac:dyDescent="0.25">
      <c r="C56" s="116"/>
      <c r="D56" s="116"/>
      <c r="E56" s="116"/>
      <c r="F56" s="116"/>
      <c r="G56" s="116"/>
    </row>
    <row r="57" spans="3:7" x14ac:dyDescent="0.25">
      <c r="C57" s="116"/>
      <c r="D57" s="116"/>
      <c r="E57" s="116"/>
      <c r="F57" s="116"/>
      <c r="G57" s="116"/>
    </row>
    <row r="58" spans="3:7" x14ac:dyDescent="0.25">
      <c r="C58" s="116"/>
      <c r="D58" s="116"/>
      <c r="E58" s="116"/>
      <c r="F58" s="116"/>
      <c r="G58" s="116"/>
    </row>
    <row r="59" spans="3:7" x14ac:dyDescent="0.25">
      <c r="C59" s="116"/>
      <c r="D59" s="116"/>
      <c r="E59" s="116"/>
      <c r="F59" s="116"/>
      <c r="G59" s="116"/>
    </row>
    <row r="60" spans="3:7" x14ac:dyDescent="0.25">
      <c r="C60" s="116"/>
      <c r="D60" s="116"/>
      <c r="E60" s="116"/>
      <c r="F60" s="116"/>
      <c r="G60" s="116"/>
    </row>
    <row r="61" spans="3:7" x14ac:dyDescent="0.25">
      <c r="C61" s="116"/>
      <c r="D61" s="116"/>
      <c r="E61" s="116"/>
      <c r="F61" s="116"/>
      <c r="G61" s="116"/>
    </row>
    <row r="62" spans="3:7" x14ac:dyDescent="0.25">
      <c r="C62" s="116"/>
      <c r="D62" s="116"/>
      <c r="E62" s="116"/>
      <c r="F62" s="116"/>
      <c r="G62" s="116"/>
    </row>
    <row r="63" spans="3:7" x14ac:dyDescent="0.25">
      <c r="C63" s="116"/>
      <c r="D63" s="116"/>
      <c r="E63" s="116"/>
      <c r="F63" s="116"/>
      <c r="G63" s="116"/>
    </row>
    <row r="64" spans="3:7" x14ac:dyDescent="0.25">
      <c r="C64" s="116"/>
      <c r="D64" s="116"/>
      <c r="E64" s="116"/>
      <c r="F64" s="116"/>
      <c r="G64" s="116"/>
    </row>
    <row r="65" spans="3:7" x14ac:dyDescent="0.25">
      <c r="C65" s="116"/>
      <c r="D65" s="116"/>
      <c r="E65" s="116"/>
      <c r="F65" s="116"/>
      <c r="G65" s="116"/>
    </row>
    <row r="66" spans="3:7" x14ac:dyDescent="0.25">
      <c r="C66" s="116"/>
      <c r="D66" s="116"/>
      <c r="E66" s="116"/>
      <c r="F66" s="116"/>
      <c r="G66" s="116"/>
    </row>
    <row r="67" spans="3:7" x14ac:dyDescent="0.25">
      <c r="C67" s="116"/>
      <c r="D67" s="116"/>
      <c r="E67" s="116"/>
      <c r="F67" s="116"/>
      <c r="G67" s="116"/>
    </row>
    <row r="68" spans="3:7" x14ac:dyDescent="0.25">
      <c r="C68" s="116"/>
      <c r="D68" s="116"/>
      <c r="E68" s="116"/>
      <c r="F68" s="116"/>
      <c r="G68" s="116"/>
    </row>
    <row r="69" spans="3:7" x14ac:dyDescent="0.25">
      <c r="C69" s="116"/>
      <c r="D69" s="116"/>
      <c r="E69" s="116"/>
      <c r="F69" s="116"/>
      <c r="G69" s="116"/>
    </row>
    <row r="70" spans="3:7" x14ac:dyDescent="0.25">
      <c r="C70" s="116"/>
      <c r="D70" s="116"/>
      <c r="E70" s="116"/>
      <c r="F70" s="116"/>
      <c r="G70" s="116"/>
    </row>
    <row r="71" spans="3:7" x14ac:dyDescent="0.25">
      <c r="C71" s="116"/>
      <c r="D71" s="116"/>
      <c r="E71" s="116"/>
      <c r="F71" s="116"/>
      <c r="G71" s="116"/>
    </row>
    <row r="72" spans="3:7" x14ac:dyDescent="0.25">
      <c r="C72" s="116"/>
      <c r="D72" s="116"/>
      <c r="E72" s="116"/>
      <c r="F72" s="116"/>
      <c r="G72" s="116"/>
    </row>
    <row r="73" spans="3:7" x14ac:dyDescent="0.25">
      <c r="C73" s="116"/>
      <c r="D73" s="116"/>
      <c r="E73" s="116"/>
      <c r="F73" s="116"/>
      <c r="G73" s="116"/>
    </row>
    <row r="74" spans="3:7" x14ac:dyDescent="0.25">
      <c r="C74" s="116"/>
      <c r="D74" s="116"/>
      <c r="E74" s="116"/>
      <c r="F74" s="116"/>
      <c r="G74" s="116"/>
    </row>
    <row r="75" spans="3:7" x14ac:dyDescent="0.25">
      <c r="C75" s="116"/>
      <c r="D75" s="116"/>
      <c r="E75" s="116"/>
      <c r="F75" s="116"/>
      <c r="G75" s="116"/>
    </row>
    <row r="76" spans="3:7" x14ac:dyDescent="0.25">
      <c r="C76" s="116"/>
      <c r="D76" s="116"/>
      <c r="E76" s="116"/>
      <c r="F76" s="116"/>
      <c r="G76" s="116"/>
    </row>
    <row r="77" spans="3:7" x14ac:dyDescent="0.25">
      <c r="C77" s="116"/>
      <c r="D77" s="116"/>
      <c r="E77" s="116"/>
      <c r="F77" s="116"/>
      <c r="G77" s="116"/>
    </row>
    <row r="78" spans="3:7" x14ac:dyDescent="0.25">
      <c r="C78" s="116"/>
      <c r="D78" s="116"/>
      <c r="E78" s="116"/>
      <c r="F78" s="116"/>
      <c r="G78" s="116"/>
    </row>
    <row r="79" spans="3:7" x14ac:dyDescent="0.25">
      <c r="C79" s="116"/>
      <c r="D79" s="116"/>
      <c r="E79" s="116"/>
      <c r="F79" s="116"/>
      <c r="G79" s="116"/>
    </row>
    <row r="80" spans="3:7" x14ac:dyDescent="0.25">
      <c r="C80" s="116"/>
      <c r="D80" s="116"/>
      <c r="E80" s="116"/>
      <c r="F80" s="116"/>
      <c r="G80" s="116"/>
    </row>
    <row r="81" spans="3:7" x14ac:dyDescent="0.25">
      <c r="C81" s="116"/>
      <c r="D81" s="116"/>
      <c r="E81" s="116"/>
      <c r="F81" s="116"/>
      <c r="G81" s="116"/>
    </row>
    <row r="82" spans="3:7" x14ac:dyDescent="0.25">
      <c r="C82" s="116"/>
      <c r="D82" s="116"/>
      <c r="E82" s="116"/>
      <c r="F82" s="116"/>
      <c r="G82" s="116"/>
    </row>
    <row r="83" spans="3:7" x14ac:dyDescent="0.25">
      <c r="C83" s="116"/>
      <c r="D83" s="116"/>
      <c r="E83" s="116"/>
      <c r="F83" s="116"/>
      <c r="G83" s="116"/>
    </row>
    <row r="84" spans="3:7" x14ac:dyDescent="0.25">
      <c r="C84" s="116"/>
      <c r="D84" s="116"/>
      <c r="E84" s="116"/>
      <c r="F84" s="116"/>
      <c r="G84" s="116"/>
    </row>
    <row r="85" spans="3:7" x14ac:dyDescent="0.25">
      <c r="C85" s="116"/>
      <c r="D85" s="116"/>
      <c r="E85" s="116"/>
      <c r="F85" s="116"/>
      <c r="G85" s="116"/>
    </row>
    <row r="86" spans="3:7" x14ac:dyDescent="0.25">
      <c r="C86" s="116"/>
      <c r="D86" s="116"/>
      <c r="E86" s="116"/>
      <c r="F86" s="116"/>
      <c r="G86" s="116"/>
    </row>
    <row r="87" spans="3:7" x14ac:dyDescent="0.25">
      <c r="C87" s="116"/>
      <c r="D87" s="116"/>
      <c r="E87" s="116"/>
      <c r="F87" s="116"/>
      <c r="G87" s="116"/>
    </row>
    <row r="88" spans="3:7" x14ac:dyDescent="0.25">
      <c r="C88" s="116"/>
      <c r="D88" s="116"/>
      <c r="E88" s="116"/>
      <c r="F88" s="116"/>
      <c r="G88" s="116"/>
    </row>
    <row r="89" spans="3:7" x14ac:dyDescent="0.25">
      <c r="C89" s="116"/>
      <c r="D89" s="116"/>
      <c r="E89" s="116"/>
      <c r="F89" s="116"/>
      <c r="G89" s="116"/>
    </row>
    <row r="90" spans="3:7" x14ac:dyDescent="0.25">
      <c r="C90" s="116"/>
      <c r="D90" s="116"/>
      <c r="E90" s="116"/>
      <c r="F90" s="116"/>
      <c r="G90" s="116"/>
    </row>
    <row r="91" spans="3:7" x14ac:dyDescent="0.25">
      <c r="C91" s="116"/>
      <c r="D91" s="116"/>
      <c r="E91" s="116"/>
      <c r="F91" s="116"/>
      <c r="G91" s="116"/>
    </row>
    <row r="92" spans="3:7" x14ac:dyDescent="0.25">
      <c r="C92" s="116"/>
      <c r="D92" s="116"/>
      <c r="E92" s="116"/>
      <c r="F92" s="116"/>
      <c r="G92" s="116"/>
    </row>
    <row r="93" spans="3:7" x14ac:dyDescent="0.25">
      <c r="C93" s="116"/>
      <c r="D93" s="116"/>
      <c r="E93" s="116"/>
      <c r="F93" s="116"/>
      <c r="G93" s="116"/>
    </row>
    <row r="94" spans="3:7" x14ac:dyDescent="0.25">
      <c r="C94" s="116"/>
      <c r="D94" s="116"/>
      <c r="E94" s="116"/>
      <c r="F94" s="116"/>
      <c r="G94" s="116"/>
    </row>
    <row r="95" spans="3:7" x14ac:dyDescent="0.25">
      <c r="C95" s="116"/>
      <c r="D95" s="116"/>
      <c r="E95" s="116"/>
      <c r="F95" s="116"/>
      <c r="G95" s="116"/>
    </row>
    <row r="96" spans="3:7" x14ac:dyDescent="0.25">
      <c r="C96" s="116"/>
      <c r="D96" s="116"/>
      <c r="E96" s="116"/>
      <c r="F96" s="116"/>
      <c r="G96" s="116"/>
    </row>
    <row r="97" spans="3:7" x14ac:dyDescent="0.25">
      <c r="C97" s="116"/>
      <c r="D97" s="116"/>
      <c r="E97" s="116"/>
      <c r="F97" s="116"/>
      <c r="G97" s="116"/>
    </row>
    <row r="98" spans="3:7" x14ac:dyDescent="0.25">
      <c r="C98" s="116"/>
      <c r="D98" s="116"/>
      <c r="E98" s="116"/>
      <c r="F98" s="116"/>
      <c r="G98" s="116"/>
    </row>
    <row r="99" spans="3:7" x14ac:dyDescent="0.25">
      <c r="C99" s="116"/>
      <c r="D99" s="116"/>
      <c r="E99" s="116"/>
      <c r="F99" s="116"/>
      <c r="G99" s="116"/>
    </row>
    <row r="100" spans="3:7" x14ac:dyDescent="0.25">
      <c r="C100" s="116"/>
      <c r="D100" s="116"/>
      <c r="E100" s="116"/>
      <c r="F100" s="116"/>
      <c r="G100" s="116"/>
    </row>
    <row r="101" spans="3:7" x14ac:dyDescent="0.25">
      <c r="C101" s="116"/>
      <c r="D101" s="116"/>
      <c r="E101" s="116"/>
      <c r="F101" s="116"/>
      <c r="G101" s="116"/>
    </row>
    <row r="102" spans="3:7" x14ac:dyDescent="0.25">
      <c r="C102" s="116"/>
      <c r="D102" s="116"/>
      <c r="E102" s="116"/>
      <c r="F102" s="116"/>
      <c r="G102" s="116"/>
    </row>
    <row r="103" spans="3:7" x14ac:dyDescent="0.25">
      <c r="C103" s="116"/>
      <c r="D103" s="116"/>
      <c r="E103" s="116"/>
      <c r="F103" s="116"/>
      <c r="G103" s="116"/>
    </row>
    <row r="104" spans="3:7" x14ac:dyDescent="0.25">
      <c r="C104" s="116"/>
      <c r="D104" s="116"/>
      <c r="E104" s="116"/>
      <c r="F104" s="116"/>
      <c r="G104" s="116"/>
    </row>
    <row r="105" spans="3:7" x14ac:dyDescent="0.25">
      <c r="C105" s="116"/>
      <c r="D105" s="116"/>
      <c r="E105" s="116"/>
      <c r="F105" s="116"/>
      <c r="G105" s="116"/>
    </row>
    <row r="106" spans="3:7" x14ac:dyDescent="0.25">
      <c r="C106" s="116"/>
      <c r="D106" s="116"/>
      <c r="E106" s="116"/>
      <c r="F106" s="116"/>
      <c r="G106" s="116"/>
    </row>
    <row r="107" spans="3:7" x14ac:dyDescent="0.25">
      <c r="C107" s="116"/>
      <c r="D107" s="116"/>
      <c r="E107" s="116"/>
      <c r="F107" s="116"/>
      <c r="G107" s="116"/>
    </row>
    <row r="108" spans="3:7" x14ac:dyDescent="0.25">
      <c r="C108" s="116"/>
      <c r="D108" s="116"/>
      <c r="E108" s="116"/>
      <c r="F108" s="116"/>
      <c r="G108" s="116"/>
    </row>
    <row r="109" spans="3:7" x14ac:dyDescent="0.25">
      <c r="C109" s="116"/>
      <c r="D109" s="116"/>
      <c r="E109" s="116"/>
      <c r="F109" s="116"/>
      <c r="G109" s="116"/>
    </row>
    <row r="110" spans="3:7" x14ac:dyDescent="0.25">
      <c r="C110" s="116"/>
      <c r="D110" s="116"/>
      <c r="E110" s="116"/>
      <c r="F110" s="116"/>
      <c r="G110" s="116"/>
    </row>
    <row r="111" spans="3:7" x14ac:dyDescent="0.25">
      <c r="C111" s="116"/>
      <c r="D111" s="116"/>
      <c r="E111" s="116"/>
      <c r="F111" s="116"/>
      <c r="G111" s="116"/>
    </row>
    <row r="112" spans="3:7" x14ac:dyDescent="0.25">
      <c r="C112" s="116"/>
      <c r="D112" s="116"/>
      <c r="E112" s="116"/>
      <c r="F112" s="116"/>
      <c r="G112" s="116"/>
    </row>
    <row r="113" spans="3:7" x14ac:dyDescent="0.25">
      <c r="C113" s="116"/>
      <c r="D113" s="116"/>
      <c r="E113" s="116"/>
      <c r="F113" s="116"/>
      <c r="G113" s="116"/>
    </row>
    <row r="114" spans="3:7" x14ac:dyDescent="0.25">
      <c r="C114" s="116"/>
      <c r="D114" s="116"/>
      <c r="E114" s="116"/>
      <c r="F114" s="116"/>
      <c r="G114" s="116"/>
    </row>
    <row r="115" spans="3:7" x14ac:dyDescent="0.25">
      <c r="C115" s="116"/>
      <c r="D115" s="116"/>
      <c r="E115" s="116"/>
      <c r="F115" s="116"/>
      <c r="G115" s="116"/>
    </row>
    <row r="116" spans="3:7" x14ac:dyDescent="0.25">
      <c r="C116" s="116"/>
      <c r="D116" s="116"/>
      <c r="E116" s="116"/>
      <c r="F116" s="116"/>
      <c r="G116" s="116"/>
    </row>
    <row r="117" spans="3:7" x14ac:dyDescent="0.25">
      <c r="C117" s="116"/>
      <c r="D117" s="116"/>
      <c r="E117" s="116"/>
      <c r="F117" s="116"/>
      <c r="G117" s="116"/>
    </row>
    <row r="118" spans="3:7" x14ac:dyDescent="0.25">
      <c r="C118" s="116"/>
      <c r="D118" s="116"/>
      <c r="E118" s="116"/>
      <c r="F118" s="116"/>
      <c r="G118" s="116"/>
    </row>
    <row r="119" spans="3:7" x14ac:dyDescent="0.25">
      <c r="C119" s="116"/>
      <c r="D119" s="116"/>
      <c r="E119" s="116"/>
      <c r="F119" s="116"/>
      <c r="G119" s="116"/>
    </row>
    <row r="120" spans="3:7" x14ac:dyDescent="0.25">
      <c r="C120" s="116"/>
      <c r="D120" s="116"/>
      <c r="E120" s="116"/>
      <c r="F120" s="116"/>
      <c r="G120" s="116"/>
    </row>
    <row r="121" spans="3:7" x14ac:dyDescent="0.25">
      <c r="C121" s="116"/>
      <c r="D121" s="116"/>
      <c r="E121" s="116"/>
      <c r="F121" s="116"/>
      <c r="G121" s="116"/>
    </row>
    <row r="122" spans="3:7" x14ac:dyDescent="0.25">
      <c r="C122" s="116"/>
      <c r="D122" s="116"/>
      <c r="E122" s="116"/>
      <c r="F122" s="116"/>
      <c r="G122" s="116"/>
    </row>
    <row r="123" spans="3:7" x14ac:dyDescent="0.25">
      <c r="C123" s="116"/>
      <c r="D123" s="116"/>
      <c r="E123" s="116"/>
      <c r="F123" s="116"/>
      <c r="G123" s="116"/>
    </row>
    <row r="124" spans="3:7" x14ac:dyDescent="0.25">
      <c r="C124" s="116"/>
      <c r="D124" s="116"/>
      <c r="E124" s="116"/>
      <c r="F124" s="116"/>
      <c r="G124" s="116"/>
    </row>
    <row r="125" spans="3:7" x14ac:dyDescent="0.25">
      <c r="C125" s="116"/>
      <c r="D125" s="116"/>
      <c r="E125" s="116"/>
      <c r="F125" s="116"/>
      <c r="G125" s="116"/>
    </row>
    <row r="126" spans="3:7" x14ac:dyDescent="0.25">
      <c r="C126" s="116"/>
      <c r="D126" s="116"/>
      <c r="E126" s="116"/>
      <c r="F126" s="116"/>
      <c r="G126" s="116"/>
    </row>
    <row r="127" spans="3:7" x14ac:dyDescent="0.25">
      <c r="C127" s="116"/>
      <c r="D127" s="116"/>
      <c r="E127" s="116"/>
      <c r="F127" s="116"/>
      <c r="G127" s="116"/>
    </row>
    <row r="128" spans="3:7" x14ac:dyDescent="0.25">
      <c r="C128" s="116"/>
      <c r="D128" s="116"/>
      <c r="E128" s="116"/>
      <c r="F128" s="116"/>
      <c r="G128" s="116"/>
    </row>
    <row r="129" spans="3:7" x14ac:dyDescent="0.25">
      <c r="C129" s="116"/>
      <c r="D129" s="116"/>
      <c r="E129" s="116"/>
      <c r="F129" s="116"/>
      <c r="G129" s="116"/>
    </row>
    <row r="130" spans="3:7" x14ac:dyDescent="0.25">
      <c r="C130" s="116"/>
      <c r="D130" s="116"/>
      <c r="E130" s="116"/>
      <c r="F130" s="116"/>
      <c r="G130" s="116"/>
    </row>
    <row r="131" spans="3:7" x14ac:dyDescent="0.25">
      <c r="C131" s="116"/>
      <c r="D131" s="116"/>
      <c r="E131" s="116"/>
      <c r="F131" s="116"/>
      <c r="G131" s="116"/>
    </row>
    <row r="132" spans="3:7" x14ac:dyDescent="0.25">
      <c r="C132" s="116"/>
      <c r="D132" s="116"/>
      <c r="E132" s="116"/>
      <c r="F132" s="116"/>
      <c r="G132" s="116"/>
    </row>
    <row r="133" spans="3:7" x14ac:dyDescent="0.25">
      <c r="C133" s="116"/>
      <c r="D133" s="116"/>
      <c r="E133" s="116"/>
      <c r="F133" s="116"/>
      <c r="G133" s="116"/>
    </row>
    <row r="134" spans="3:7" x14ac:dyDescent="0.25">
      <c r="C134" s="116"/>
      <c r="D134" s="116"/>
      <c r="E134" s="116"/>
      <c r="F134" s="116"/>
      <c r="G134" s="116"/>
    </row>
    <row r="135" spans="3:7" x14ac:dyDescent="0.25">
      <c r="C135" s="116"/>
      <c r="D135" s="116"/>
      <c r="E135" s="116"/>
      <c r="F135" s="116"/>
      <c r="G135" s="116"/>
    </row>
    <row r="136" spans="3:7" x14ac:dyDescent="0.25">
      <c r="C136" s="116"/>
      <c r="D136" s="116"/>
      <c r="E136" s="116"/>
      <c r="F136" s="116"/>
      <c r="G136" s="116"/>
    </row>
    <row r="137" spans="3:7" x14ac:dyDescent="0.25">
      <c r="C137" s="116"/>
      <c r="D137" s="116"/>
      <c r="E137" s="116"/>
      <c r="F137" s="116"/>
      <c r="G137" s="116"/>
    </row>
    <row r="138" spans="3:7" x14ac:dyDescent="0.25">
      <c r="C138" s="116"/>
      <c r="D138" s="116"/>
      <c r="E138" s="116"/>
      <c r="F138" s="116"/>
      <c r="G138" s="116"/>
    </row>
    <row r="139" spans="3:7" x14ac:dyDescent="0.25">
      <c r="C139" s="116"/>
      <c r="D139" s="116"/>
      <c r="E139" s="116"/>
      <c r="F139" s="116"/>
      <c r="G139" s="116"/>
    </row>
    <row r="140" spans="3:7" x14ac:dyDescent="0.25">
      <c r="C140" s="116"/>
      <c r="D140" s="116"/>
      <c r="E140" s="116"/>
      <c r="F140" s="116"/>
      <c r="G140" s="116"/>
    </row>
    <row r="141" spans="3:7" x14ac:dyDescent="0.25">
      <c r="C141" s="116"/>
      <c r="D141" s="116"/>
      <c r="E141" s="116"/>
      <c r="F141" s="116"/>
      <c r="G141" s="116"/>
    </row>
    <row r="142" spans="3:7" x14ac:dyDescent="0.25">
      <c r="C142" s="116"/>
      <c r="D142" s="116"/>
      <c r="E142" s="116"/>
      <c r="F142" s="116"/>
      <c r="G142" s="116"/>
    </row>
    <row r="143" spans="3:7" x14ac:dyDescent="0.25">
      <c r="C143" s="116"/>
      <c r="D143" s="116"/>
      <c r="E143" s="116"/>
      <c r="F143" s="116"/>
      <c r="G143" s="116"/>
    </row>
    <row r="144" spans="3:7" x14ac:dyDescent="0.25">
      <c r="C144" s="116"/>
      <c r="D144" s="116"/>
      <c r="E144" s="116"/>
      <c r="F144" s="116"/>
      <c r="G144" s="116"/>
    </row>
    <row r="145" spans="3:7" x14ac:dyDescent="0.25">
      <c r="C145" s="116"/>
      <c r="D145" s="116"/>
      <c r="E145" s="116"/>
      <c r="F145" s="116"/>
      <c r="G145" s="116"/>
    </row>
    <row r="146" spans="3:7" x14ac:dyDescent="0.25">
      <c r="C146" s="116"/>
      <c r="D146" s="116"/>
      <c r="E146" s="116"/>
      <c r="F146" s="116"/>
      <c r="G146" s="116"/>
    </row>
    <row r="147" spans="3:7" x14ac:dyDescent="0.25">
      <c r="C147" s="116"/>
      <c r="D147" s="116"/>
      <c r="E147" s="116"/>
      <c r="F147" s="116"/>
      <c r="G147" s="116"/>
    </row>
    <row r="148" spans="3:7" x14ac:dyDescent="0.25">
      <c r="C148" s="116"/>
      <c r="D148" s="116"/>
      <c r="E148" s="116"/>
      <c r="F148" s="116"/>
      <c r="G148" s="116"/>
    </row>
    <row r="149" spans="3:7" x14ac:dyDescent="0.25">
      <c r="C149" s="116"/>
      <c r="D149" s="116"/>
      <c r="E149" s="116"/>
      <c r="F149" s="116"/>
      <c r="G149" s="116"/>
    </row>
    <row r="150" spans="3:7" x14ac:dyDescent="0.25">
      <c r="C150" s="116"/>
      <c r="D150" s="116"/>
      <c r="E150" s="116"/>
      <c r="F150" s="116"/>
      <c r="G150" s="116"/>
    </row>
    <row r="151" spans="3:7" x14ac:dyDescent="0.25">
      <c r="C151" s="116"/>
      <c r="D151" s="116"/>
      <c r="E151" s="116"/>
      <c r="F151" s="116"/>
      <c r="G151" s="116"/>
    </row>
    <row r="152" spans="3:7" x14ac:dyDescent="0.25">
      <c r="C152" s="116"/>
      <c r="D152" s="116"/>
      <c r="E152" s="116"/>
      <c r="F152" s="116"/>
      <c r="G152" s="116"/>
    </row>
    <row r="153" spans="3:7" x14ac:dyDescent="0.25">
      <c r="C153" s="116"/>
      <c r="D153" s="116"/>
      <c r="E153" s="116"/>
      <c r="F153" s="116"/>
      <c r="G153" s="116"/>
    </row>
    <row r="154" spans="3:7" x14ac:dyDescent="0.25">
      <c r="C154" s="116"/>
      <c r="D154" s="116"/>
      <c r="E154" s="116"/>
      <c r="F154" s="116"/>
      <c r="G154" s="116"/>
    </row>
    <row r="155" spans="3:7" x14ac:dyDescent="0.25">
      <c r="C155" s="116"/>
      <c r="D155" s="116"/>
      <c r="E155" s="116"/>
      <c r="F155" s="116"/>
      <c r="G155" s="116"/>
    </row>
    <row r="156" spans="3:7" x14ac:dyDescent="0.25">
      <c r="C156" s="116"/>
      <c r="D156" s="116"/>
      <c r="E156" s="116"/>
      <c r="F156" s="116"/>
      <c r="G156" s="116"/>
    </row>
    <row r="157" spans="3:7" x14ac:dyDescent="0.25">
      <c r="C157" s="116"/>
      <c r="D157" s="116"/>
      <c r="E157" s="116"/>
      <c r="F157" s="116"/>
      <c r="G157" s="116"/>
    </row>
    <row r="158" spans="3:7" x14ac:dyDescent="0.25">
      <c r="C158" s="116"/>
      <c r="D158" s="116"/>
      <c r="E158" s="116"/>
      <c r="F158" s="116"/>
      <c r="G158" s="116"/>
    </row>
    <row r="159" spans="3:7" x14ac:dyDescent="0.25">
      <c r="C159" s="116"/>
      <c r="D159" s="116"/>
      <c r="E159" s="116"/>
      <c r="F159" s="116"/>
      <c r="G159" s="116"/>
    </row>
    <row r="160" spans="3:7" x14ac:dyDescent="0.25">
      <c r="C160" s="116"/>
      <c r="D160" s="116"/>
      <c r="E160" s="116"/>
      <c r="F160" s="116"/>
      <c r="G160" s="116"/>
    </row>
    <row r="161" spans="3:7" x14ac:dyDescent="0.25">
      <c r="C161" s="116"/>
      <c r="D161" s="116"/>
      <c r="E161" s="116"/>
      <c r="F161" s="116"/>
      <c r="G161" s="116"/>
    </row>
    <row r="162" spans="3:7" x14ac:dyDescent="0.25">
      <c r="C162" s="116"/>
      <c r="D162" s="116"/>
      <c r="E162" s="116"/>
      <c r="F162" s="116"/>
      <c r="G162" s="116"/>
    </row>
    <row r="163" spans="3:7" x14ac:dyDescent="0.25">
      <c r="C163" s="116"/>
      <c r="D163" s="116"/>
      <c r="E163" s="116"/>
      <c r="F163" s="116"/>
      <c r="G163" s="116"/>
    </row>
    <row r="164" spans="3:7" x14ac:dyDescent="0.25">
      <c r="C164" s="116"/>
      <c r="D164" s="116"/>
      <c r="E164" s="116"/>
      <c r="F164" s="116"/>
      <c r="G164" s="116"/>
    </row>
    <row r="165" spans="3:7" x14ac:dyDescent="0.25">
      <c r="C165" s="116"/>
      <c r="D165" s="116"/>
      <c r="E165" s="116"/>
      <c r="F165" s="116"/>
      <c r="G165" s="116"/>
    </row>
    <row r="166" spans="3:7" x14ac:dyDescent="0.25">
      <c r="C166" s="116"/>
      <c r="D166" s="116"/>
      <c r="E166" s="116"/>
      <c r="F166" s="116"/>
      <c r="G166" s="116"/>
    </row>
    <row r="167" spans="3:7" x14ac:dyDescent="0.25">
      <c r="C167" s="116"/>
      <c r="D167" s="116"/>
      <c r="E167" s="116"/>
      <c r="F167" s="116"/>
      <c r="G167" s="116"/>
    </row>
    <row r="168" spans="3:7" x14ac:dyDescent="0.25">
      <c r="C168" s="116"/>
      <c r="D168" s="116"/>
      <c r="E168" s="116"/>
      <c r="F168" s="116"/>
      <c r="G168" s="116"/>
    </row>
    <row r="169" spans="3:7" x14ac:dyDescent="0.25">
      <c r="C169" s="116"/>
      <c r="D169" s="116"/>
      <c r="E169" s="116"/>
      <c r="F169" s="116"/>
      <c r="G169" s="116"/>
    </row>
    <row r="170" spans="3:7" x14ac:dyDescent="0.25">
      <c r="C170" s="116"/>
      <c r="D170" s="116"/>
      <c r="E170" s="116"/>
      <c r="F170" s="116"/>
      <c r="G170" s="116"/>
    </row>
    <row r="171" spans="3:7" x14ac:dyDescent="0.25">
      <c r="C171" s="116"/>
      <c r="D171" s="116"/>
      <c r="E171" s="116"/>
      <c r="F171" s="116"/>
      <c r="G171" s="116"/>
    </row>
    <row r="172" spans="3:7" x14ac:dyDescent="0.25">
      <c r="C172" s="116"/>
      <c r="D172" s="116"/>
      <c r="E172" s="116"/>
      <c r="F172" s="116"/>
      <c r="G172" s="116"/>
    </row>
    <row r="173" spans="3:7" x14ac:dyDescent="0.25">
      <c r="C173" s="116"/>
      <c r="D173" s="116"/>
      <c r="E173" s="116"/>
      <c r="F173" s="116"/>
      <c r="G173" s="116"/>
    </row>
    <row r="174" spans="3:7" x14ac:dyDescent="0.25">
      <c r="C174" s="116"/>
      <c r="D174" s="116"/>
      <c r="E174" s="116"/>
      <c r="F174" s="116"/>
      <c r="G174" s="116"/>
    </row>
    <row r="175" spans="3:7" x14ac:dyDescent="0.25">
      <c r="C175" s="116"/>
      <c r="D175" s="116"/>
      <c r="E175" s="116"/>
      <c r="F175" s="116"/>
      <c r="G175" s="116"/>
    </row>
    <row r="176" spans="3:7" x14ac:dyDescent="0.25">
      <c r="C176" s="116"/>
      <c r="D176" s="116"/>
      <c r="E176" s="116"/>
      <c r="F176" s="116"/>
      <c r="G176" s="116"/>
    </row>
    <row r="177" spans="3:7" x14ac:dyDescent="0.25">
      <c r="C177" s="116"/>
      <c r="D177" s="116"/>
      <c r="E177" s="116"/>
      <c r="F177" s="116"/>
      <c r="G177" s="116"/>
    </row>
    <row r="178" spans="3:7" x14ac:dyDescent="0.25">
      <c r="C178" s="116"/>
      <c r="D178" s="116"/>
      <c r="E178" s="116"/>
      <c r="F178" s="116"/>
      <c r="G178" s="116"/>
    </row>
    <row r="179" spans="3:7" x14ac:dyDescent="0.25">
      <c r="C179" s="116"/>
      <c r="D179" s="116"/>
      <c r="E179" s="116"/>
      <c r="F179" s="116"/>
      <c r="G179" s="116"/>
    </row>
    <row r="180" spans="3:7" x14ac:dyDescent="0.25">
      <c r="C180" s="116"/>
      <c r="D180" s="116"/>
      <c r="E180" s="116"/>
      <c r="F180" s="116"/>
      <c r="G180" s="116"/>
    </row>
    <row r="181" spans="3:7" x14ac:dyDescent="0.25">
      <c r="C181" s="116"/>
      <c r="D181" s="116"/>
      <c r="E181" s="116"/>
      <c r="F181" s="116"/>
      <c r="G181" s="116"/>
    </row>
    <row r="182" spans="3:7" x14ac:dyDescent="0.25">
      <c r="C182" s="116"/>
      <c r="D182" s="116"/>
      <c r="E182" s="116"/>
      <c r="F182" s="116"/>
      <c r="G182" s="116"/>
    </row>
    <row r="183" spans="3:7" x14ac:dyDescent="0.25">
      <c r="C183" s="116"/>
      <c r="D183" s="116"/>
      <c r="E183" s="116"/>
      <c r="F183" s="116"/>
      <c r="G183" s="116"/>
    </row>
    <row r="184" spans="3:7" x14ac:dyDescent="0.25">
      <c r="C184" s="116"/>
      <c r="D184" s="116"/>
      <c r="E184" s="116"/>
      <c r="F184" s="116"/>
      <c r="G184" s="116"/>
    </row>
    <row r="185" spans="3:7" x14ac:dyDescent="0.25">
      <c r="C185" s="116"/>
      <c r="D185" s="116"/>
      <c r="E185" s="116"/>
      <c r="F185" s="116"/>
      <c r="G185" s="116"/>
    </row>
    <row r="186" spans="3:7" x14ac:dyDescent="0.25">
      <c r="C186" s="116"/>
      <c r="D186" s="116"/>
      <c r="E186" s="116"/>
      <c r="F186" s="116"/>
      <c r="G186" s="116"/>
    </row>
    <row r="187" spans="3:7" x14ac:dyDescent="0.25">
      <c r="C187" s="116"/>
      <c r="D187" s="116"/>
      <c r="E187" s="116"/>
      <c r="F187" s="116"/>
      <c r="G187" s="116"/>
    </row>
    <row r="188" spans="3:7" x14ac:dyDescent="0.25">
      <c r="C188" s="116"/>
      <c r="D188" s="116"/>
      <c r="E188" s="116"/>
      <c r="F188" s="116"/>
      <c r="G188" s="116"/>
    </row>
    <row r="189" spans="3:7" x14ac:dyDescent="0.25">
      <c r="C189" s="116"/>
      <c r="D189" s="116"/>
      <c r="E189" s="116"/>
      <c r="F189" s="116"/>
      <c r="G189" s="116"/>
    </row>
    <row r="190" spans="3:7" x14ac:dyDescent="0.25">
      <c r="C190" s="116"/>
      <c r="D190" s="116"/>
      <c r="E190" s="116"/>
      <c r="F190" s="116"/>
      <c r="G190" s="116"/>
    </row>
    <row r="191" spans="3:7" x14ac:dyDescent="0.25">
      <c r="C191" s="116"/>
      <c r="D191" s="116"/>
      <c r="E191" s="116"/>
      <c r="F191" s="116"/>
      <c r="G191" s="116"/>
    </row>
    <row r="192" spans="3:7" x14ac:dyDescent="0.25">
      <c r="C192" s="116"/>
      <c r="D192" s="116"/>
      <c r="E192" s="116"/>
      <c r="F192" s="116"/>
      <c r="G192" s="116"/>
    </row>
    <row r="193" spans="3:7" x14ac:dyDescent="0.25">
      <c r="C193" s="116"/>
      <c r="D193" s="116"/>
      <c r="E193" s="116"/>
      <c r="F193" s="116"/>
      <c r="G193" s="116"/>
    </row>
    <row r="194" spans="3:7" x14ac:dyDescent="0.25">
      <c r="C194" s="116"/>
      <c r="D194" s="116"/>
      <c r="E194" s="116"/>
      <c r="F194" s="116"/>
      <c r="G194" s="116"/>
    </row>
    <row r="195" spans="3:7" x14ac:dyDescent="0.25">
      <c r="C195" s="116"/>
      <c r="D195" s="116"/>
      <c r="E195" s="116"/>
      <c r="F195" s="116"/>
      <c r="G195" s="116"/>
    </row>
    <row r="196" spans="3:7" x14ac:dyDescent="0.25">
      <c r="C196" s="116"/>
      <c r="D196" s="116"/>
      <c r="E196" s="116"/>
      <c r="F196" s="116"/>
      <c r="G196" s="116"/>
    </row>
    <row r="197" spans="3:7" x14ac:dyDescent="0.25">
      <c r="C197" s="116"/>
      <c r="D197" s="116"/>
      <c r="E197" s="116"/>
      <c r="F197" s="116"/>
      <c r="G197" s="116"/>
    </row>
    <row r="198" spans="3:7" x14ac:dyDescent="0.25">
      <c r="C198" s="116"/>
      <c r="D198" s="116"/>
      <c r="E198" s="116"/>
      <c r="F198" s="116"/>
      <c r="G198" s="116"/>
    </row>
    <row r="199" spans="3:7" x14ac:dyDescent="0.25">
      <c r="C199" s="116"/>
      <c r="D199" s="116"/>
      <c r="E199" s="116"/>
      <c r="F199" s="116"/>
      <c r="G199" s="116"/>
    </row>
    <row r="200" spans="3:7" x14ac:dyDescent="0.25">
      <c r="C200" s="116"/>
      <c r="D200" s="116"/>
      <c r="E200" s="116"/>
      <c r="F200" s="116"/>
      <c r="G200" s="116"/>
    </row>
    <row r="201" spans="3:7" x14ac:dyDescent="0.25">
      <c r="C201" s="116"/>
      <c r="D201" s="116"/>
      <c r="E201" s="116"/>
      <c r="F201" s="116"/>
      <c r="G201" s="116"/>
    </row>
    <row r="202" spans="3:7" x14ac:dyDescent="0.25">
      <c r="C202" s="116"/>
      <c r="D202" s="116"/>
      <c r="E202" s="116"/>
      <c r="F202" s="116"/>
      <c r="G202" s="116"/>
    </row>
    <row r="203" spans="3:7" x14ac:dyDescent="0.25">
      <c r="C203" s="116"/>
      <c r="D203" s="116"/>
      <c r="E203" s="116"/>
      <c r="F203" s="116"/>
      <c r="G203" s="116"/>
    </row>
    <row r="204" spans="3:7" x14ac:dyDescent="0.25">
      <c r="C204" s="116"/>
      <c r="D204" s="116"/>
      <c r="E204" s="116"/>
      <c r="F204" s="116"/>
      <c r="G204" s="116"/>
    </row>
    <row r="205" spans="3:7" x14ac:dyDescent="0.25">
      <c r="C205" s="116"/>
      <c r="D205" s="116"/>
      <c r="E205" s="116"/>
      <c r="F205" s="116"/>
      <c r="G205" s="116"/>
    </row>
    <row r="206" spans="3:7" x14ac:dyDescent="0.25">
      <c r="C206" s="116"/>
      <c r="D206" s="116"/>
      <c r="E206" s="116"/>
      <c r="F206" s="116"/>
      <c r="G206" s="116"/>
    </row>
    <row r="207" spans="3:7" x14ac:dyDescent="0.25">
      <c r="C207" s="116"/>
      <c r="D207" s="116"/>
      <c r="E207" s="116"/>
      <c r="F207" s="116"/>
      <c r="G207" s="116"/>
    </row>
    <row r="208" spans="3:7" x14ac:dyDescent="0.25">
      <c r="C208" s="116"/>
      <c r="D208" s="116"/>
      <c r="E208" s="116"/>
      <c r="F208" s="116"/>
      <c r="G208" s="116"/>
    </row>
    <row r="209" spans="3:7" x14ac:dyDescent="0.25">
      <c r="C209" s="116"/>
      <c r="D209" s="116"/>
      <c r="E209" s="116"/>
      <c r="F209" s="116"/>
      <c r="G209" s="116"/>
    </row>
    <row r="210" spans="3:7" x14ac:dyDescent="0.25">
      <c r="C210" s="116"/>
      <c r="D210" s="116"/>
      <c r="E210" s="116"/>
      <c r="F210" s="116"/>
      <c r="G210" s="116"/>
    </row>
    <row r="211" spans="3:7" x14ac:dyDescent="0.25">
      <c r="C211" s="116"/>
      <c r="D211" s="116"/>
      <c r="E211" s="116"/>
      <c r="F211" s="116"/>
      <c r="G211" s="116"/>
    </row>
    <row r="212" spans="3:7" x14ac:dyDescent="0.25">
      <c r="C212" s="116"/>
      <c r="D212" s="116"/>
      <c r="E212" s="116"/>
      <c r="F212" s="116"/>
      <c r="G212" s="116"/>
    </row>
    <row r="213" spans="3:7" x14ac:dyDescent="0.25">
      <c r="C213" s="116"/>
      <c r="D213" s="116"/>
      <c r="E213" s="116"/>
      <c r="F213" s="116"/>
      <c r="G213" s="116"/>
    </row>
    <row r="214" spans="3:7" x14ac:dyDescent="0.25">
      <c r="C214" s="116"/>
      <c r="D214" s="116"/>
      <c r="E214" s="116"/>
      <c r="F214" s="116"/>
      <c r="G214" s="116"/>
    </row>
    <row r="215" spans="3:7" x14ac:dyDescent="0.25">
      <c r="C215" s="116"/>
      <c r="D215" s="116"/>
      <c r="E215" s="116"/>
      <c r="F215" s="116"/>
      <c r="G215" s="116"/>
    </row>
    <row r="216" spans="3:7" x14ac:dyDescent="0.25">
      <c r="C216" s="116"/>
      <c r="D216" s="116"/>
      <c r="E216" s="116"/>
      <c r="F216" s="116"/>
      <c r="G216" s="116"/>
    </row>
    <row r="217" spans="3:7" x14ac:dyDescent="0.25">
      <c r="C217" s="116"/>
      <c r="D217" s="116"/>
      <c r="E217" s="116"/>
      <c r="F217" s="116"/>
      <c r="G217" s="116"/>
    </row>
    <row r="218" spans="3:7" x14ac:dyDescent="0.25">
      <c r="C218" s="116"/>
      <c r="D218" s="116"/>
      <c r="E218" s="116"/>
      <c r="F218" s="116"/>
      <c r="G218" s="116"/>
    </row>
    <row r="219" spans="3:7" x14ac:dyDescent="0.25">
      <c r="C219" s="116"/>
      <c r="D219" s="116"/>
      <c r="E219" s="116"/>
      <c r="F219" s="116"/>
      <c r="G219" s="116"/>
    </row>
    <row r="220" spans="3:7" x14ac:dyDescent="0.25">
      <c r="C220" s="116"/>
      <c r="D220" s="116"/>
      <c r="E220" s="116"/>
      <c r="F220" s="116"/>
      <c r="G220" s="116"/>
    </row>
    <row r="221" spans="3:7" x14ac:dyDescent="0.25">
      <c r="C221" s="116"/>
      <c r="D221" s="116"/>
      <c r="E221" s="116"/>
      <c r="F221" s="116"/>
      <c r="G221" s="116"/>
    </row>
    <row r="222" spans="3:7" x14ac:dyDescent="0.25">
      <c r="C222" s="116"/>
      <c r="D222" s="116"/>
      <c r="E222" s="116"/>
      <c r="F222" s="116"/>
      <c r="G222" s="116"/>
    </row>
    <row r="223" spans="3:7" x14ac:dyDescent="0.25">
      <c r="C223" s="116"/>
      <c r="D223" s="116"/>
      <c r="E223" s="116"/>
      <c r="F223" s="116"/>
      <c r="G223" s="116"/>
    </row>
    <row r="224" spans="3:7" x14ac:dyDescent="0.25">
      <c r="C224" s="116"/>
      <c r="D224" s="116"/>
      <c r="E224" s="116"/>
      <c r="F224" s="116"/>
      <c r="G224" s="116"/>
    </row>
    <row r="225" spans="3:7" x14ac:dyDescent="0.25">
      <c r="C225" s="116"/>
      <c r="D225" s="116"/>
      <c r="E225" s="116"/>
      <c r="F225" s="116"/>
      <c r="G225" s="116"/>
    </row>
    <row r="226" spans="3:7" x14ac:dyDescent="0.25">
      <c r="C226" s="116"/>
      <c r="D226" s="116"/>
      <c r="E226" s="116"/>
      <c r="F226" s="116"/>
      <c r="G226" s="116"/>
    </row>
    <row r="227" spans="3:7" x14ac:dyDescent="0.25">
      <c r="C227" s="116"/>
      <c r="D227" s="116"/>
      <c r="E227" s="116"/>
      <c r="F227" s="116"/>
      <c r="G227" s="116"/>
    </row>
    <row r="228" spans="3:7" x14ac:dyDescent="0.25">
      <c r="C228" s="116"/>
      <c r="D228" s="116"/>
      <c r="E228" s="116"/>
      <c r="F228" s="116"/>
      <c r="G228" s="116"/>
    </row>
    <row r="229" spans="3:7" x14ac:dyDescent="0.25">
      <c r="C229" s="116"/>
      <c r="D229" s="116"/>
      <c r="E229" s="116"/>
      <c r="F229" s="116"/>
      <c r="G229" s="116"/>
    </row>
    <row r="230" spans="3:7" x14ac:dyDescent="0.25">
      <c r="C230" s="116"/>
      <c r="D230" s="116"/>
      <c r="E230" s="116"/>
      <c r="F230" s="116"/>
      <c r="G230" s="116"/>
    </row>
    <row r="231" spans="3:7" x14ac:dyDescent="0.25">
      <c r="C231" s="116"/>
      <c r="D231" s="116"/>
      <c r="E231" s="116"/>
      <c r="F231" s="116"/>
      <c r="G231" s="116"/>
    </row>
    <row r="232" spans="3:7" x14ac:dyDescent="0.25">
      <c r="C232" s="116"/>
      <c r="D232" s="116"/>
      <c r="E232" s="116"/>
      <c r="F232" s="116"/>
      <c r="G232" s="116"/>
    </row>
    <row r="233" spans="3:7" x14ac:dyDescent="0.25">
      <c r="C233" s="116"/>
      <c r="D233" s="116"/>
      <c r="E233" s="116"/>
      <c r="F233" s="116"/>
      <c r="G233" s="116"/>
    </row>
    <row r="234" spans="3:7" x14ac:dyDescent="0.25">
      <c r="C234" s="116"/>
      <c r="D234" s="116"/>
      <c r="E234" s="116"/>
      <c r="F234" s="116"/>
      <c r="G234" s="116"/>
    </row>
    <row r="235" spans="3:7" x14ac:dyDescent="0.25">
      <c r="C235" s="116"/>
      <c r="D235" s="116"/>
      <c r="E235" s="116"/>
      <c r="F235" s="116"/>
      <c r="G235" s="116"/>
    </row>
    <row r="236" spans="3:7" x14ac:dyDescent="0.25">
      <c r="C236" s="116"/>
      <c r="D236" s="116"/>
      <c r="E236" s="116"/>
      <c r="F236" s="116"/>
      <c r="G236" s="116"/>
    </row>
    <row r="237" spans="3:7" x14ac:dyDescent="0.25">
      <c r="C237" s="116"/>
      <c r="D237" s="116"/>
      <c r="E237" s="116"/>
      <c r="F237" s="116"/>
      <c r="G237" s="116"/>
    </row>
    <row r="238" spans="3:7" x14ac:dyDescent="0.25">
      <c r="C238" s="116"/>
      <c r="D238" s="116"/>
      <c r="E238" s="116"/>
      <c r="F238" s="116"/>
      <c r="G238" s="116"/>
    </row>
    <row r="239" spans="3:7" x14ac:dyDescent="0.25">
      <c r="C239" s="116"/>
      <c r="D239" s="116"/>
      <c r="E239" s="116"/>
      <c r="F239" s="116"/>
      <c r="G239" s="116"/>
    </row>
    <row r="240" spans="3:7" x14ac:dyDescent="0.25">
      <c r="C240" s="116"/>
      <c r="D240" s="116"/>
      <c r="E240" s="116"/>
      <c r="F240" s="116"/>
      <c r="G240" s="116"/>
    </row>
    <row r="241" spans="3:7" x14ac:dyDescent="0.25">
      <c r="C241" s="116"/>
      <c r="D241" s="116"/>
      <c r="E241" s="116"/>
      <c r="F241" s="116"/>
      <c r="G241" s="116"/>
    </row>
    <row r="242" spans="3:7" x14ac:dyDescent="0.25">
      <c r="C242" s="116"/>
      <c r="D242" s="116"/>
      <c r="E242" s="116"/>
      <c r="F242" s="116"/>
      <c r="G242" s="116"/>
    </row>
    <row r="243" spans="3:7" x14ac:dyDescent="0.25">
      <c r="C243" s="116"/>
      <c r="D243" s="116"/>
      <c r="E243" s="116"/>
      <c r="F243" s="116"/>
      <c r="G243" s="116"/>
    </row>
    <row r="244" spans="3:7" x14ac:dyDescent="0.25">
      <c r="C244" s="116"/>
      <c r="D244" s="116"/>
      <c r="E244" s="116"/>
      <c r="F244" s="116"/>
      <c r="G244" s="116"/>
    </row>
    <row r="245" spans="3:7" x14ac:dyDescent="0.25">
      <c r="C245" s="116"/>
      <c r="D245" s="116"/>
      <c r="E245" s="116"/>
      <c r="F245" s="116"/>
      <c r="G245" s="116"/>
    </row>
    <row r="246" spans="3:7" x14ac:dyDescent="0.25">
      <c r="C246" s="116"/>
      <c r="D246" s="116"/>
      <c r="E246" s="116"/>
      <c r="F246" s="116"/>
      <c r="G246" s="116"/>
    </row>
    <row r="247" spans="3:7" x14ac:dyDescent="0.25">
      <c r="C247" s="116"/>
      <c r="D247" s="116"/>
      <c r="E247" s="116"/>
      <c r="F247" s="116"/>
      <c r="G247" s="116"/>
    </row>
    <row r="248" spans="3:7" x14ac:dyDescent="0.25">
      <c r="C248" s="116"/>
      <c r="D248" s="116"/>
      <c r="E248" s="116"/>
      <c r="F248" s="116"/>
      <c r="G248" s="116"/>
    </row>
    <row r="249" spans="3:7" x14ac:dyDescent="0.25">
      <c r="C249" s="116"/>
      <c r="D249" s="116"/>
      <c r="E249" s="116"/>
      <c r="F249" s="116"/>
      <c r="G249" s="116"/>
    </row>
    <row r="250" spans="3:7" x14ac:dyDescent="0.25">
      <c r="C250" s="116"/>
      <c r="D250" s="116"/>
      <c r="E250" s="116"/>
      <c r="F250" s="116"/>
      <c r="G250" s="116"/>
    </row>
    <row r="251" spans="3:7" x14ac:dyDescent="0.25">
      <c r="C251" s="116"/>
      <c r="D251" s="116"/>
      <c r="E251" s="116"/>
      <c r="F251" s="116"/>
      <c r="G251" s="116"/>
    </row>
    <row r="252" spans="3:7" x14ac:dyDescent="0.25">
      <c r="C252" s="116"/>
      <c r="D252" s="116"/>
      <c r="E252" s="116"/>
      <c r="F252" s="116"/>
      <c r="G252" s="116"/>
    </row>
    <row r="253" spans="3:7" x14ac:dyDescent="0.25">
      <c r="C253" s="116"/>
      <c r="D253" s="116"/>
      <c r="E253" s="116"/>
      <c r="F253" s="116"/>
      <c r="G253" s="116"/>
    </row>
    <row r="254" spans="3:7" x14ac:dyDescent="0.25">
      <c r="C254" s="116"/>
      <c r="D254" s="116"/>
      <c r="E254" s="116"/>
      <c r="F254" s="116"/>
      <c r="G254" s="116"/>
    </row>
    <row r="255" spans="3:7" x14ac:dyDescent="0.25">
      <c r="C255" s="116"/>
      <c r="D255" s="116"/>
      <c r="E255" s="116"/>
      <c r="F255" s="116"/>
      <c r="G255" s="116"/>
    </row>
    <row r="256" spans="3:7" x14ac:dyDescent="0.25">
      <c r="C256" s="116"/>
      <c r="D256" s="116"/>
      <c r="E256" s="116"/>
      <c r="F256" s="116"/>
      <c r="G256" s="116"/>
    </row>
    <row r="257" spans="3:7" x14ac:dyDescent="0.25">
      <c r="C257" s="116"/>
      <c r="D257" s="116"/>
      <c r="E257" s="116"/>
      <c r="F257" s="116"/>
      <c r="G257" s="116"/>
    </row>
    <row r="258" spans="3:7" x14ac:dyDescent="0.25">
      <c r="C258" s="116"/>
      <c r="D258" s="116"/>
      <c r="E258" s="116"/>
      <c r="F258" s="116"/>
      <c r="G258" s="116"/>
    </row>
    <row r="259" spans="3:7" x14ac:dyDescent="0.25">
      <c r="C259" s="116"/>
      <c r="D259" s="116"/>
      <c r="E259" s="116"/>
      <c r="F259" s="116"/>
      <c r="G259" s="116"/>
    </row>
    <row r="260" spans="3:7" x14ac:dyDescent="0.25">
      <c r="C260" s="116"/>
      <c r="D260" s="116"/>
      <c r="E260" s="116"/>
      <c r="F260" s="116"/>
      <c r="G260" s="116"/>
    </row>
    <row r="261" spans="3:7" x14ac:dyDescent="0.25">
      <c r="C261" s="116"/>
      <c r="D261" s="116"/>
      <c r="E261" s="116"/>
      <c r="F261" s="116"/>
      <c r="G261" s="116"/>
    </row>
    <row r="262" spans="3:7" x14ac:dyDescent="0.25">
      <c r="C262" s="116"/>
      <c r="D262" s="116"/>
      <c r="E262" s="116"/>
      <c r="F262" s="116"/>
      <c r="G262" s="116"/>
    </row>
    <row r="263" spans="3:7" x14ac:dyDescent="0.25">
      <c r="C263" s="116"/>
      <c r="D263" s="116"/>
      <c r="E263" s="116"/>
      <c r="F263" s="116"/>
      <c r="G263" s="116"/>
    </row>
    <row r="264" spans="3:7" x14ac:dyDescent="0.25">
      <c r="C264" s="116"/>
      <c r="D264" s="116"/>
      <c r="E264" s="116"/>
      <c r="F264" s="116"/>
      <c r="G264" s="116"/>
    </row>
    <row r="265" spans="3:7" x14ac:dyDescent="0.25">
      <c r="C265" s="116"/>
      <c r="D265" s="116"/>
      <c r="E265" s="116"/>
      <c r="F265" s="116"/>
      <c r="G265" s="116"/>
    </row>
    <row r="266" spans="3:7" x14ac:dyDescent="0.25">
      <c r="C266" s="116"/>
      <c r="D266" s="116"/>
      <c r="E266" s="116"/>
      <c r="F266" s="116"/>
      <c r="G266" s="116"/>
    </row>
    <row r="267" spans="3:7" x14ac:dyDescent="0.25">
      <c r="C267" s="116"/>
      <c r="D267" s="116"/>
      <c r="E267" s="116"/>
      <c r="F267" s="116"/>
      <c r="G267" s="116"/>
    </row>
    <row r="268" spans="3:7" x14ac:dyDescent="0.25">
      <c r="C268" s="116"/>
      <c r="D268" s="116"/>
      <c r="E268" s="116"/>
      <c r="F268" s="116"/>
      <c r="G268" s="116"/>
    </row>
    <row r="269" spans="3:7" x14ac:dyDescent="0.25">
      <c r="C269" s="116"/>
      <c r="D269" s="116"/>
      <c r="E269" s="116"/>
      <c r="F269" s="116"/>
      <c r="G269" s="116"/>
    </row>
    <row r="270" spans="3:7" x14ac:dyDescent="0.25">
      <c r="C270" s="116"/>
      <c r="D270" s="116"/>
      <c r="E270" s="116"/>
      <c r="F270" s="116"/>
      <c r="G270" s="116"/>
    </row>
    <row r="271" spans="3:7" x14ac:dyDescent="0.25">
      <c r="C271" s="116"/>
      <c r="D271" s="116"/>
      <c r="E271" s="116"/>
      <c r="F271" s="116"/>
      <c r="G271" s="116"/>
    </row>
    <row r="272" spans="3:7" x14ac:dyDescent="0.25">
      <c r="C272" s="116"/>
      <c r="D272" s="116"/>
      <c r="E272" s="116"/>
      <c r="F272" s="116"/>
      <c r="G272" s="116"/>
    </row>
    <row r="273" spans="3:7" x14ac:dyDescent="0.25">
      <c r="C273" s="116"/>
      <c r="D273" s="116"/>
      <c r="E273" s="116"/>
      <c r="F273" s="116"/>
      <c r="G273" s="116"/>
    </row>
    <row r="274" spans="3:7" x14ac:dyDescent="0.25">
      <c r="C274" s="116"/>
      <c r="D274" s="116"/>
      <c r="E274" s="116"/>
      <c r="F274" s="116"/>
      <c r="G274" s="116"/>
    </row>
    <row r="275" spans="3:7" x14ac:dyDescent="0.25">
      <c r="C275" s="116"/>
      <c r="D275" s="116"/>
      <c r="E275" s="116"/>
      <c r="F275" s="116"/>
      <c r="G275" s="116"/>
    </row>
    <row r="276" spans="3:7" x14ac:dyDescent="0.25">
      <c r="C276" s="116"/>
      <c r="D276" s="116"/>
      <c r="E276" s="116"/>
      <c r="F276" s="116"/>
      <c r="G276" s="116"/>
    </row>
    <row r="277" spans="3:7" x14ac:dyDescent="0.25">
      <c r="C277" s="116"/>
      <c r="D277" s="116"/>
      <c r="E277" s="116"/>
      <c r="F277" s="116"/>
      <c r="G277" s="116"/>
    </row>
    <row r="278" spans="3:7" x14ac:dyDescent="0.25">
      <c r="C278" s="116"/>
      <c r="D278" s="116"/>
      <c r="E278" s="116"/>
      <c r="F278" s="116"/>
      <c r="G278" s="116"/>
    </row>
    <row r="279" spans="3:7" x14ac:dyDescent="0.25">
      <c r="C279" s="116"/>
      <c r="D279" s="116"/>
      <c r="E279" s="116"/>
      <c r="F279" s="116"/>
      <c r="G279" s="116"/>
    </row>
    <row r="280" spans="3:7" x14ac:dyDescent="0.25">
      <c r="C280" s="116"/>
      <c r="D280" s="116"/>
      <c r="E280" s="116"/>
      <c r="F280" s="116"/>
      <c r="G280" s="116"/>
    </row>
    <row r="281" spans="3:7" x14ac:dyDescent="0.25">
      <c r="C281" s="116"/>
      <c r="D281" s="116"/>
      <c r="E281" s="116"/>
      <c r="F281" s="116"/>
      <c r="G281" s="116"/>
    </row>
    <row r="282" spans="3:7" x14ac:dyDescent="0.25">
      <c r="C282" s="116"/>
      <c r="D282" s="116"/>
      <c r="E282" s="116"/>
      <c r="F282" s="116"/>
      <c r="G282" s="116"/>
    </row>
    <row r="283" spans="3:7" x14ac:dyDescent="0.25">
      <c r="C283" s="116"/>
      <c r="D283" s="116"/>
      <c r="E283" s="116"/>
      <c r="F283" s="116"/>
      <c r="G283" s="116"/>
    </row>
    <row r="284" spans="3:7" x14ac:dyDescent="0.25">
      <c r="C284" s="116"/>
      <c r="D284" s="116"/>
      <c r="E284" s="116"/>
      <c r="F284" s="116"/>
      <c r="G284" s="116"/>
    </row>
    <row r="285" spans="3:7" x14ac:dyDescent="0.25">
      <c r="C285" s="116"/>
      <c r="D285" s="116"/>
      <c r="E285" s="116"/>
      <c r="F285" s="116"/>
      <c r="G285" s="116"/>
    </row>
    <row r="286" spans="3:7" x14ac:dyDescent="0.25">
      <c r="C286" s="116"/>
      <c r="D286" s="116"/>
      <c r="E286" s="116"/>
      <c r="F286" s="116"/>
      <c r="G286" s="116"/>
    </row>
    <row r="287" spans="3:7" x14ac:dyDescent="0.25">
      <c r="C287" s="116"/>
      <c r="D287" s="116"/>
      <c r="E287" s="116"/>
      <c r="F287" s="116"/>
      <c r="G287" s="116"/>
    </row>
    <row r="288" spans="3:7" x14ac:dyDescent="0.25">
      <c r="C288" s="116"/>
      <c r="D288" s="116"/>
      <c r="E288" s="116"/>
      <c r="F288" s="116"/>
      <c r="G288" s="116"/>
    </row>
    <row r="289" spans="3:7" x14ac:dyDescent="0.25">
      <c r="C289" s="116"/>
      <c r="D289" s="116"/>
      <c r="E289" s="116"/>
      <c r="F289" s="116"/>
      <c r="G289" s="116"/>
    </row>
    <row r="290" spans="3:7" x14ac:dyDescent="0.25">
      <c r="C290" s="116"/>
      <c r="D290" s="116"/>
      <c r="E290" s="116"/>
      <c r="F290" s="116"/>
      <c r="G290" s="116"/>
    </row>
    <row r="291" spans="3:7" x14ac:dyDescent="0.25">
      <c r="C291" s="116"/>
      <c r="D291" s="116"/>
      <c r="E291" s="116"/>
      <c r="F291" s="116"/>
      <c r="G291" s="116"/>
    </row>
    <row r="292" spans="3:7" x14ac:dyDescent="0.25">
      <c r="C292" s="116"/>
      <c r="D292" s="116"/>
      <c r="E292" s="116"/>
      <c r="F292" s="116"/>
      <c r="G292" s="116"/>
    </row>
    <row r="293" spans="3:7" x14ac:dyDescent="0.25">
      <c r="C293" s="116"/>
      <c r="D293" s="116"/>
      <c r="E293" s="116"/>
      <c r="F293" s="116"/>
      <c r="G293" s="116"/>
    </row>
    <row r="294" spans="3:7" x14ac:dyDescent="0.25">
      <c r="C294" s="116"/>
      <c r="D294" s="116"/>
      <c r="E294" s="116"/>
      <c r="F294" s="116"/>
      <c r="G294" s="116"/>
    </row>
    <row r="295" spans="3:7" x14ac:dyDescent="0.25">
      <c r="C295" s="116"/>
      <c r="D295" s="116"/>
      <c r="E295" s="116"/>
      <c r="F295" s="116"/>
      <c r="G295" s="116"/>
    </row>
    <row r="296" spans="3:7" x14ac:dyDescent="0.25">
      <c r="C296" s="116"/>
      <c r="D296" s="116"/>
      <c r="E296" s="116"/>
      <c r="F296" s="116"/>
      <c r="G296" s="116"/>
    </row>
    <row r="297" spans="3:7" x14ac:dyDescent="0.25">
      <c r="C297" s="116"/>
      <c r="D297" s="116"/>
      <c r="E297" s="116"/>
      <c r="F297" s="116"/>
      <c r="G297" s="116"/>
    </row>
    <row r="298" spans="3:7" x14ac:dyDescent="0.25">
      <c r="C298" s="116"/>
      <c r="D298" s="116"/>
      <c r="E298" s="116"/>
      <c r="F298" s="116"/>
      <c r="G298" s="116"/>
    </row>
    <row r="299" spans="3:7" x14ac:dyDescent="0.25">
      <c r="C299" s="116"/>
      <c r="D299" s="116"/>
      <c r="E299" s="116"/>
      <c r="F299" s="116"/>
      <c r="G299" s="116"/>
    </row>
    <row r="300" spans="3:7" x14ac:dyDescent="0.25">
      <c r="C300" s="116"/>
      <c r="D300" s="116"/>
      <c r="E300" s="116"/>
      <c r="F300" s="116"/>
      <c r="G300" s="116"/>
    </row>
    <row r="301" spans="3:7" x14ac:dyDescent="0.25">
      <c r="C301" s="116"/>
      <c r="D301" s="116"/>
      <c r="E301" s="116"/>
      <c r="F301" s="116"/>
      <c r="G301" s="116"/>
    </row>
    <row r="302" spans="3:7" x14ac:dyDescent="0.25">
      <c r="C302" s="116"/>
      <c r="D302" s="116"/>
      <c r="E302" s="116"/>
      <c r="F302" s="116"/>
      <c r="G302" s="116"/>
    </row>
    <row r="303" spans="3:7" x14ac:dyDescent="0.25">
      <c r="C303" s="116"/>
      <c r="D303" s="116"/>
      <c r="E303" s="116"/>
      <c r="F303" s="116"/>
      <c r="G303" s="116"/>
    </row>
    <row r="304" spans="3:7" x14ac:dyDescent="0.25">
      <c r="C304" s="116"/>
      <c r="D304" s="116"/>
      <c r="E304" s="116"/>
      <c r="F304" s="116"/>
      <c r="G304" s="116"/>
    </row>
    <row r="305" spans="3:7" x14ac:dyDescent="0.25">
      <c r="C305" s="116"/>
      <c r="D305" s="116"/>
      <c r="E305" s="116"/>
      <c r="F305" s="116"/>
      <c r="G305" s="116"/>
    </row>
    <row r="306" spans="3:7" x14ac:dyDescent="0.25">
      <c r="C306" s="116"/>
      <c r="D306" s="116"/>
      <c r="E306" s="116"/>
      <c r="F306" s="116"/>
      <c r="G306" s="116"/>
    </row>
    <row r="307" spans="3:7" x14ac:dyDescent="0.25">
      <c r="C307" s="116"/>
      <c r="D307" s="116"/>
      <c r="E307" s="116"/>
      <c r="F307" s="116"/>
      <c r="G307" s="116"/>
    </row>
    <row r="308" spans="3:7" x14ac:dyDescent="0.25">
      <c r="C308" s="116"/>
      <c r="D308" s="116"/>
      <c r="E308" s="116"/>
      <c r="F308" s="116"/>
      <c r="G308" s="116"/>
    </row>
    <row r="309" spans="3:7" x14ac:dyDescent="0.25">
      <c r="C309" s="116"/>
      <c r="D309" s="116"/>
      <c r="E309" s="116"/>
      <c r="F309" s="116"/>
      <c r="G309" s="116"/>
    </row>
    <row r="310" spans="3:7" x14ac:dyDescent="0.25">
      <c r="C310" s="116"/>
      <c r="D310" s="116"/>
      <c r="E310" s="116"/>
      <c r="F310" s="116"/>
      <c r="G310" s="116"/>
    </row>
    <row r="311" spans="3:7" x14ac:dyDescent="0.25">
      <c r="C311" s="116"/>
      <c r="D311" s="116"/>
      <c r="E311" s="116"/>
      <c r="F311" s="116"/>
      <c r="G311" s="116"/>
    </row>
    <row r="312" spans="3:7" x14ac:dyDescent="0.25">
      <c r="C312" s="116"/>
      <c r="D312" s="116"/>
      <c r="E312" s="116"/>
      <c r="F312" s="116"/>
      <c r="G312" s="116"/>
    </row>
    <row r="313" spans="3:7" x14ac:dyDescent="0.25">
      <c r="C313" s="116"/>
      <c r="D313" s="116"/>
      <c r="E313" s="116"/>
      <c r="F313" s="116"/>
      <c r="G313" s="116"/>
    </row>
    <row r="314" spans="3:7" x14ac:dyDescent="0.25">
      <c r="C314" s="116"/>
      <c r="D314" s="116"/>
      <c r="E314" s="116"/>
      <c r="F314" s="116"/>
      <c r="G314" s="116"/>
    </row>
    <row r="315" spans="3:7" x14ac:dyDescent="0.25">
      <c r="C315" s="116"/>
      <c r="D315" s="116"/>
      <c r="E315" s="116"/>
      <c r="F315" s="116"/>
      <c r="G315" s="116"/>
    </row>
    <row r="316" spans="3:7" x14ac:dyDescent="0.25">
      <c r="C316" s="116"/>
      <c r="D316" s="116"/>
      <c r="E316" s="116"/>
      <c r="F316" s="116"/>
      <c r="G316" s="116"/>
    </row>
    <row r="317" spans="3:7" x14ac:dyDescent="0.25">
      <c r="C317" s="116"/>
      <c r="D317" s="116"/>
      <c r="E317" s="116"/>
      <c r="F317" s="116"/>
      <c r="G317" s="116"/>
    </row>
    <row r="318" spans="3:7" x14ac:dyDescent="0.25">
      <c r="C318" s="116"/>
      <c r="D318" s="116"/>
      <c r="E318" s="116"/>
      <c r="F318" s="116"/>
      <c r="G318" s="116"/>
    </row>
    <row r="319" spans="3:7" x14ac:dyDescent="0.25">
      <c r="C319" s="116"/>
      <c r="D319" s="116"/>
      <c r="E319" s="116"/>
      <c r="F319" s="116"/>
      <c r="G319" s="116"/>
    </row>
    <row r="320" spans="3:7" x14ac:dyDescent="0.25">
      <c r="C320" s="116"/>
      <c r="D320" s="116"/>
      <c r="E320" s="116"/>
      <c r="F320" s="116"/>
      <c r="G320" s="116"/>
    </row>
    <row r="321" spans="3:7" x14ac:dyDescent="0.25">
      <c r="C321" s="116"/>
      <c r="D321" s="116"/>
      <c r="E321" s="116"/>
      <c r="F321" s="116"/>
      <c r="G321" s="116"/>
    </row>
    <row r="322" spans="3:7" x14ac:dyDescent="0.25">
      <c r="C322" s="116"/>
      <c r="D322" s="116"/>
      <c r="E322" s="116"/>
      <c r="F322" s="116"/>
      <c r="G322" s="116"/>
    </row>
    <row r="323" spans="3:7" x14ac:dyDescent="0.25">
      <c r="C323" s="116"/>
      <c r="D323" s="116"/>
      <c r="E323" s="116"/>
      <c r="F323" s="116"/>
      <c r="G323" s="116"/>
    </row>
    <row r="324" spans="3:7" x14ac:dyDescent="0.25">
      <c r="C324" s="116"/>
      <c r="D324" s="116"/>
      <c r="E324" s="116"/>
      <c r="F324" s="116"/>
      <c r="G324" s="116"/>
    </row>
    <row r="325" spans="3:7" x14ac:dyDescent="0.25">
      <c r="C325" s="116"/>
      <c r="D325" s="116"/>
      <c r="E325" s="116"/>
      <c r="F325" s="116"/>
      <c r="G325" s="116"/>
    </row>
    <row r="326" spans="3:7" x14ac:dyDescent="0.25">
      <c r="C326" s="116"/>
      <c r="D326" s="116"/>
      <c r="E326" s="116"/>
      <c r="F326" s="116"/>
      <c r="G326" s="116"/>
    </row>
    <row r="327" spans="3:7" x14ac:dyDescent="0.25">
      <c r="C327" s="116"/>
      <c r="D327" s="116"/>
      <c r="E327" s="116"/>
      <c r="F327" s="116"/>
      <c r="G327" s="116"/>
    </row>
    <row r="328" spans="3:7" x14ac:dyDescent="0.25">
      <c r="C328" s="116"/>
      <c r="D328" s="116"/>
      <c r="E328" s="116"/>
      <c r="F328" s="116"/>
      <c r="G328" s="116"/>
    </row>
    <row r="329" spans="3:7" x14ac:dyDescent="0.25">
      <c r="C329" s="116"/>
      <c r="D329" s="116"/>
      <c r="E329" s="116"/>
      <c r="F329" s="116"/>
      <c r="G329" s="116"/>
    </row>
    <row r="330" spans="3:7" x14ac:dyDescent="0.25">
      <c r="C330" s="116"/>
      <c r="D330" s="116"/>
      <c r="E330" s="116"/>
      <c r="F330" s="116"/>
      <c r="G330" s="116"/>
    </row>
    <row r="331" spans="3:7" x14ac:dyDescent="0.25">
      <c r="C331" s="116"/>
      <c r="D331" s="116"/>
      <c r="E331" s="116"/>
      <c r="F331" s="116"/>
      <c r="G331" s="116"/>
    </row>
    <row r="332" spans="3:7" x14ac:dyDescent="0.25">
      <c r="C332" s="116"/>
      <c r="D332" s="116"/>
      <c r="E332" s="116"/>
      <c r="F332" s="116"/>
      <c r="G332" s="116"/>
    </row>
    <row r="333" spans="3:7" x14ac:dyDescent="0.25">
      <c r="C333" s="116"/>
      <c r="D333" s="116"/>
      <c r="E333" s="116"/>
      <c r="F333" s="116"/>
      <c r="G333" s="116"/>
    </row>
    <row r="334" spans="3:7" x14ac:dyDescent="0.25">
      <c r="C334" s="116"/>
      <c r="D334" s="116"/>
      <c r="E334" s="116"/>
      <c r="F334" s="116"/>
      <c r="G334" s="116"/>
    </row>
    <row r="335" spans="3:7" x14ac:dyDescent="0.25">
      <c r="C335" s="116"/>
      <c r="D335" s="116"/>
      <c r="E335" s="116"/>
      <c r="F335" s="116"/>
      <c r="G335" s="116"/>
    </row>
    <row r="336" spans="3:7" x14ac:dyDescent="0.25">
      <c r="C336" s="116"/>
      <c r="D336" s="116"/>
      <c r="E336" s="116"/>
      <c r="F336" s="116"/>
      <c r="G336" s="116"/>
    </row>
    <row r="337" spans="3:7" x14ac:dyDescent="0.25">
      <c r="C337" s="116"/>
      <c r="D337" s="116"/>
      <c r="E337" s="116"/>
      <c r="F337" s="116"/>
      <c r="G337" s="116"/>
    </row>
    <row r="338" spans="3:7" x14ac:dyDescent="0.25">
      <c r="C338" s="116"/>
      <c r="D338" s="116"/>
      <c r="E338" s="116"/>
      <c r="F338" s="116"/>
      <c r="G338" s="116"/>
    </row>
    <row r="339" spans="3:7" x14ac:dyDescent="0.25">
      <c r="C339" s="116"/>
      <c r="D339" s="116"/>
      <c r="E339" s="116"/>
      <c r="F339" s="116"/>
      <c r="G339" s="116"/>
    </row>
    <row r="340" spans="3:7" x14ac:dyDescent="0.25">
      <c r="C340" s="116"/>
      <c r="D340" s="116"/>
      <c r="E340" s="116"/>
      <c r="F340" s="116"/>
      <c r="G340" s="116"/>
    </row>
    <row r="341" spans="3:7" x14ac:dyDescent="0.25">
      <c r="C341" s="116"/>
      <c r="D341" s="116"/>
      <c r="E341" s="116"/>
      <c r="F341" s="116"/>
      <c r="G341" s="116"/>
    </row>
    <row r="342" spans="3:7" x14ac:dyDescent="0.25">
      <c r="C342" s="116"/>
      <c r="D342" s="116"/>
      <c r="E342" s="116"/>
      <c r="F342" s="116"/>
      <c r="G342" s="116"/>
    </row>
    <row r="343" spans="3:7" x14ac:dyDescent="0.25">
      <c r="C343" s="116"/>
      <c r="D343" s="116"/>
      <c r="E343" s="116"/>
      <c r="F343" s="116"/>
      <c r="G343" s="116"/>
    </row>
    <row r="344" spans="3:7" x14ac:dyDescent="0.25">
      <c r="C344" s="116"/>
      <c r="D344" s="116"/>
      <c r="E344" s="116"/>
      <c r="F344" s="116"/>
      <c r="G344" s="116"/>
    </row>
    <row r="345" spans="3:7" x14ac:dyDescent="0.25">
      <c r="C345" s="116"/>
      <c r="D345" s="116"/>
      <c r="E345" s="116"/>
      <c r="F345" s="116"/>
      <c r="G345" s="116"/>
    </row>
    <row r="346" spans="3:7" x14ac:dyDescent="0.25">
      <c r="C346" s="116"/>
      <c r="D346" s="116"/>
      <c r="E346" s="116"/>
      <c r="F346" s="116"/>
      <c r="G346" s="116"/>
    </row>
    <row r="347" spans="3:7" x14ac:dyDescent="0.25">
      <c r="C347" s="116"/>
      <c r="D347" s="116"/>
      <c r="E347" s="116"/>
      <c r="F347" s="116"/>
      <c r="G347" s="116"/>
    </row>
    <row r="348" spans="3:7" x14ac:dyDescent="0.25">
      <c r="C348" s="116"/>
      <c r="D348" s="116"/>
      <c r="E348" s="116"/>
      <c r="F348" s="116"/>
      <c r="G348" s="116"/>
    </row>
    <row r="349" spans="3:7" x14ac:dyDescent="0.25">
      <c r="C349" s="116"/>
      <c r="D349" s="116"/>
      <c r="E349" s="116"/>
      <c r="F349" s="116"/>
      <c r="G349" s="116"/>
    </row>
    <row r="350" spans="3:7" x14ac:dyDescent="0.25">
      <c r="C350" s="116"/>
      <c r="D350" s="116"/>
      <c r="E350" s="116"/>
      <c r="F350" s="116"/>
      <c r="G350" s="116"/>
    </row>
    <row r="351" spans="3:7" x14ac:dyDescent="0.25">
      <c r="C351" s="116"/>
      <c r="D351" s="116"/>
      <c r="E351" s="116"/>
      <c r="F351" s="116"/>
      <c r="G351" s="116"/>
    </row>
    <row r="352" spans="3:7" x14ac:dyDescent="0.25">
      <c r="C352" s="116"/>
      <c r="D352" s="116"/>
      <c r="E352" s="116"/>
      <c r="F352" s="116"/>
      <c r="G352" s="116"/>
    </row>
    <row r="353" spans="3:7" x14ac:dyDescent="0.25">
      <c r="C353" s="116"/>
      <c r="D353" s="116"/>
      <c r="E353" s="116"/>
      <c r="F353" s="116"/>
      <c r="G353" s="116"/>
    </row>
    <row r="354" spans="3:7" x14ac:dyDescent="0.25">
      <c r="C354" s="116"/>
      <c r="D354" s="116"/>
      <c r="E354" s="116"/>
      <c r="F354" s="116"/>
      <c r="G354" s="116"/>
    </row>
    <row r="355" spans="3:7" x14ac:dyDescent="0.25">
      <c r="C355" s="116"/>
      <c r="D355" s="116"/>
      <c r="E355" s="116"/>
      <c r="F355" s="116"/>
      <c r="G355" s="116"/>
    </row>
    <row r="356" spans="3:7" x14ac:dyDescent="0.25">
      <c r="C356" s="116"/>
      <c r="D356" s="116"/>
      <c r="E356" s="116"/>
      <c r="F356" s="116"/>
      <c r="G356" s="1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A7AA-C03E-4BA7-957C-A80142A170CB}">
  <sheetPr codeName="Sheet9"/>
  <dimension ref="A1:DP356"/>
  <sheetViews>
    <sheetView workbookViewId="0"/>
  </sheetViews>
  <sheetFormatPr defaultRowHeight="15" x14ac:dyDescent="0.25"/>
  <cols>
    <col min="1" max="1" width="8.8554687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129</v>
      </c>
      <c r="B2" t="s">
        <v>130</v>
      </c>
      <c r="C2" t="s">
        <v>76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435.54689450000001</v>
      </c>
      <c r="AV2">
        <v>438.88386150000002</v>
      </c>
      <c r="AW2">
        <v>442.28020400000003</v>
      </c>
      <c r="AX2">
        <v>445.73852749999998</v>
      </c>
      <c r="AY2">
        <v>449.28928300000001</v>
      </c>
      <c r="AZ2">
        <v>452.85685599999999</v>
      </c>
      <c r="BA2">
        <v>456.43362400000001</v>
      </c>
      <c r="BB2">
        <v>460.06911300000002</v>
      </c>
      <c r="BC2">
        <v>463.72196500000001</v>
      </c>
      <c r="BD2">
        <v>467.44698749999998</v>
      </c>
      <c r="BE2">
        <v>471.20095900000001</v>
      </c>
      <c r="BF2">
        <v>474.99760450000002</v>
      </c>
      <c r="BG2">
        <v>478.83828299999999</v>
      </c>
      <c r="BH2">
        <v>482.72291050000001</v>
      </c>
      <c r="BI2">
        <v>486.65044599999999</v>
      </c>
      <c r="BJ2">
        <v>490.607193</v>
      </c>
      <c r="BK2">
        <v>494.59669550000001</v>
      </c>
      <c r="BL2">
        <v>498.60079899999999</v>
      </c>
      <c r="BM2">
        <v>502.60981450000003</v>
      </c>
      <c r="BN2">
        <v>506.65002900000002</v>
      </c>
      <c r="BO2">
        <v>510.72795350000001</v>
      </c>
      <c r="BP2">
        <v>514.86610299999995</v>
      </c>
      <c r="BQ2">
        <v>519.02928399999996</v>
      </c>
      <c r="BR2">
        <v>523.284989</v>
      </c>
      <c r="BS2">
        <v>527.59752000000003</v>
      </c>
      <c r="BT2">
        <v>531.91114200000004</v>
      </c>
      <c r="BU2">
        <v>536.19512899999995</v>
      </c>
      <c r="BV2">
        <v>540.51343650000001</v>
      </c>
      <c r="BW2">
        <v>544.84969450000006</v>
      </c>
      <c r="BX2">
        <v>549.20786299999997</v>
      </c>
      <c r="BY2">
        <v>553.6068745</v>
      </c>
      <c r="BZ2">
        <v>558.03947800000003</v>
      </c>
      <c r="CA2">
        <v>562.54158949999999</v>
      </c>
      <c r="CB2">
        <v>567.07595300000003</v>
      </c>
      <c r="CC2">
        <v>571.63157650000005</v>
      </c>
      <c r="CD2">
        <v>576.21470850000003</v>
      </c>
      <c r="CE2">
        <v>580.82642099999998</v>
      </c>
      <c r="CF2">
        <v>585.46864200000005</v>
      </c>
      <c r="CG2">
        <v>590.14280299999996</v>
      </c>
      <c r="CH2">
        <v>594.85056599999996</v>
      </c>
      <c r="CI2">
        <v>599.59478650000005</v>
      </c>
      <c r="CJ2">
        <v>604.36701549999998</v>
      </c>
      <c r="CK2">
        <v>609.16525449999995</v>
      </c>
      <c r="CL2">
        <v>613.99731599999996</v>
      </c>
      <c r="CM2">
        <v>618.86080249999998</v>
      </c>
      <c r="CN2">
        <v>623.75333999999998</v>
      </c>
      <c r="CO2">
        <v>628.67744300000004</v>
      </c>
      <c r="CP2">
        <v>633.61014850000004</v>
      </c>
      <c r="CQ2">
        <v>638.53709700000002</v>
      </c>
      <c r="CR2">
        <v>643.49746700000003</v>
      </c>
      <c r="CS2">
        <v>648.52031050000005</v>
      </c>
      <c r="CT2">
        <v>653.63633349999998</v>
      </c>
      <c r="CU2">
        <v>658.79472050000004</v>
      </c>
      <c r="CV2">
        <v>663.99619849999999</v>
      </c>
      <c r="CW2">
        <v>669.20227350000005</v>
      </c>
      <c r="CX2">
        <v>674.43259599999999</v>
      </c>
      <c r="CY2">
        <v>679.71627000000001</v>
      </c>
      <c r="CZ2">
        <v>685.04983849999996</v>
      </c>
      <c r="DA2">
        <v>690.43321449999996</v>
      </c>
      <c r="DB2">
        <v>695.86595999999997</v>
      </c>
      <c r="DC2">
        <v>701.34798049999995</v>
      </c>
      <c r="DD2">
        <v>706.88006099999996</v>
      </c>
      <c r="DE2">
        <v>712.46305099999995</v>
      </c>
      <c r="DF2">
        <v>718.14180799999997</v>
      </c>
      <c r="DG2">
        <v>723.88589300000001</v>
      </c>
      <c r="DH2">
        <v>729.69957650000003</v>
      </c>
      <c r="DI2">
        <v>735.58050100000003</v>
      </c>
      <c r="DJ2">
        <v>741.52373650000004</v>
      </c>
      <c r="DK2">
        <v>747.56588799999997</v>
      </c>
      <c r="DL2">
        <v>753.68779700000005</v>
      </c>
      <c r="DM2">
        <v>759.86724049999998</v>
      </c>
      <c r="DN2">
        <v>766.05335100000002</v>
      </c>
      <c r="DO2">
        <v>772.30565549999994</v>
      </c>
      <c r="DP2">
        <v>778.64287750000005</v>
      </c>
    </row>
    <row r="3" spans="1:120" x14ac:dyDescent="0.25">
      <c r="A3" t="s">
        <v>129</v>
      </c>
      <c r="B3" t="s">
        <v>130</v>
      </c>
      <c r="C3" t="s">
        <v>76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16">
        <v>1.1338711029999999</v>
      </c>
      <c r="AT3" s="116">
        <v>1.157801093</v>
      </c>
      <c r="AU3">
        <v>1.185879358</v>
      </c>
      <c r="AV3">
        <v>1.2116057790000001</v>
      </c>
      <c r="AW3">
        <v>1.2373804070000001</v>
      </c>
      <c r="AX3" s="116">
        <v>1.265771328</v>
      </c>
      <c r="AY3" s="116">
        <v>1.295651828</v>
      </c>
      <c r="AZ3">
        <v>1.3237938680000001</v>
      </c>
      <c r="BA3">
        <v>1.3530781030000001</v>
      </c>
      <c r="BB3">
        <v>1.3856321620000001</v>
      </c>
      <c r="BC3">
        <v>1.4206693480000001</v>
      </c>
      <c r="BD3">
        <v>1.4612763479999999</v>
      </c>
      <c r="BE3">
        <v>1.490881328</v>
      </c>
      <c r="BF3">
        <v>1.513035975</v>
      </c>
      <c r="BG3">
        <v>1.541425456</v>
      </c>
      <c r="BH3">
        <v>1.5655685930000001</v>
      </c>
      <c r="BI3">
        <v>1.5904346519999999</v>
      </c>
      <c r="BJ3">
        <v>1.616909436</v>
      </c>
      <c r="BK3">
        <v>1.641885917</v>
      </c>
      <c r="BL3">
        <v>1.668958417</v>
      </c>
      <c r="BM3">
        <v>1.7004244749999999</v>
      </c>
      <c r="BN3">
        <v>1.7383157890000001</v>
      </c>
      <c r="BO3">
        <v>1.7717027889999999</v>
      </c>
      <c r="BP3">
        <v>1.802631799</v>
      </c>
      <c r="BQ3">
        <v>1.8296012989999999</v>
      </c>
      <c r="BR3">
        <v>1.8534433379999999</v>
      </c>
      <c r="BS3">
        <v>1.880505662</v>
      </c>
      <c r="BT3">
        <v>1.9085772110000001</v>
      </c>
      <c r="BU3">
        <v>1.9321551720000001</v>
      </c>
      <c r="BV3">
        <v>1.960256701</v>
      </c>
      <c r="BW3">
        <v>1.989848407</v>
      </c>
      <c r="BX3">
        <v>2.0201350250000001</v>
      </c>
      <c r="BY3">
        <v>2.0494695250000001</v>
      </c>
      <c r="BZ3">
        <v>2.0787275250000001</v>
      </c>
      <c r="CA3">
        <v>2.1064899750000001</v>
      </c>
      <c r="CB3">
        <v>2.1324264749999999</v>
      </c>
      <c r="CC3">
        <v>2.1555765249999999</v>
      </c>
      <c r="CD3">
        <v>2.1797984069999998</v>
      </c>
      <c r="CE3">
        <v>2.2045034069999998</v>
      </c>
      <c r="CF3">
        <v>2.2298371129999999</v>
      </c>
      <c r="CG3">
        <v>2.2561231130000001</v>
      </c>
      <c r="CH3">
        <v>2.2848169359999999</v>
      </c>
      <c r="CI3">
        <v>2.3161753869999999</v>
      </c>
      <c r="CJ3">
        <v>2.3468823680000002</v>
      </c>
      <c r="CK3">
        <v>2.3752242300000002</v>
      </c>
      <c r="CL3">
        <v>2.4019963190000002</v>
      </c>
      <c r="CM3">
        <v>2.4280580249999999</v>
      </c>
      <c r="CN3">
        <v>2.450959074</v>
      </c>
      <c r="CO3">
        <v>2.476556779</v>
      </c>
      <c r="CP3">
        <v>2.5020389070000002</v>
      </c>
      <c r="CQ3">
        <v>2.5244735540000001</v>
      </c>
      <c r="CR3">
        <v>2.5520229460000001</v>
      </c>
      <c r="CS3">
        <v>2.580720946</v>
      </c>
      <c r="CT3">
        <v>2.6089235249999998</v>
      </c>
      <c r="CU3">
        <v>2.638342025</v>
      </c>
      <c r="CV3">
        <v>2.667952525</v>
      </c>
      <c r="CW3">
        <v>2.6981589260000001</v>
      </c>
      <c r="CX3">
        <v>2.726536426</v>
      </c>
      <c r="CY3">
        <v>2.7539409259999998</v>
      </c>
      <c r="CZ3">
        <v>2.7812914260000001</v>
      </c>
      <c r="DA3">
        <v>2.807730426</v>
      </c>
      <c r="DB3">
        <v>2.8342004260000002</v>
      </c>
      <c r="DC3">
        <v>2.8614179260000001</v>
      </c>
      <c r="DD3">
        <v>2.889094907</v>
      </c>
      <c r="DE3">
        <v>2.9182299070000002</v>
      </c>
      <c r="DF3">
        <v>2.9488504259999999</v>
      </c>
      <c r="DG3">
        <v>2.979974495</v>
      </c>
      <c r="DH3">
        <v>3.0114189069999999</v>
      </c>
      <c r="DI3">
        <v>3.041265407</v>
      </c>
      <c r="DJ3">
        <v>3.069455407</v>
      </c>
      <c r="DK3">
        <v>3.0959242699999998</v>
      </c>
      <c r="DL3">
        <v>3.1217282700000002</v>
      </c>
      <c r="DM3">
        <v>3.1480948579999999</v>
      </c>
      <c r="DN3">
        <v>3.174851485</v>
      </c>
      <c r="DO3">
        <v>3.2027053969999999</v>
      </c>
      <c r="DP3">
        <v>3.233022123</v>
      </c>
    </row>
    <row r="4" spans="1:120" x14ac:dyDescent="0.25">
      <c r="A4" t="s">
        <v>129</v>
      </c>
      <c r="B4" t="s">
        <v>130</v>
      </c>
      <c r="C4" t="s">
        <v>76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436.27404990000002</v>
      </c>
      <c r="AV4">
        <v>439.70866489999997</v>
      </c>
      <c r="AW4">
        <v>443.16312060000001</v>
      </c>
      <c r="AX4">
        <v>446.69766709999999</v>
      </c>
      <c r="AY4">
        <v>450.30771529999998</v>
      </c>
      <c r="AZ4">
        <v>453.92020170000001</v>
      </c>
      <c r="BA4">
        <v>457.6154684</v>
      </c>
      <c r="BB4">
        <v>461.35286459999998</v>
      </c>
      <c r="BC4">
        <v>465.11585150000002</v>
      </c>
      <c r="BD4">
        <v>468.91741089999999</v>
      </c>
      <c r="BE4">
        <v>472.78276369999998</v>
      </c>
      <c r="BF4">
        <v>476.70950360000001</v>
      </c>
      <c r="BG4">
        <v>480.57392370000002</v>
      </c>
      <c r="BH4">
        <v>484.56249780000002</v>
      </c>
      <c r="BI4">
        <v>488.61679329999998</v>
      </c>
      <c r="BJ4">
        <v>492.63788319999998</v>
      </c>
      <c r="BK4">
        <v>496.67957999999999</v>
      </c>
      <c r="BL4">
        <v>500.83629230000003</v>
      </c>
      <c r="BM4">
        <v>504.9739174</v>
      </c>
      <c r="BN4">
        <v>509.21138500000001</v>
      </c>
      <c r="BO4">
        <v>513.48647080000001</v>
      </c>
      <c r="BP4">
        <v>517.80523900000003</v>
      </c>
      <c r="BQ4">
        <v>522.1673323</v>
      </c>
      <c r="BR4">
        <v>526.56097929999999</v>
      </c>
      <c r="BS4">
        <v>530.95448580000004</v>
      </c>
      <c r="BT4">
        <v>535.34921180000003</v>
      </c>
      <c r="BU4">
        <v>539.76454290000004</v>
      </c>
      <c r="BV4">
        <v>544.20736150000005</v>
      </c>
      <c r="BW4">
        <v>548.66895509999995</v>
      </c>
      <c r="BX4">
        <v>553.18704109999999</v>
      </c>
      <c r="BY4">
        <v>557.73494500000004</v>
      </c>
      <c r="BZ4">
        <v>562.35151949999999</v>
      </c>
      <c r="CA4">
        <v>567.04132790000006</v>
      </c>
      <c r="CB4">
        <v>571.75129679999998</v>
      </c>
      <c r="CC4">
        <v>576.46402720000003</v>
      </c>
      <c r="CD4">
        <v>581.2547965</v>
      </c>
      <c r="CE4">
        <v>586.07017710000002</v>
      </c>
      <c r="CF4">
        <v>590.81573400000002</v>
      </c>
      <c r="CG4">
        <v>595.59705559999998</v>
      </c>
      <c r="CH4">
        <v>600.47314570000003</v>
      </c>
      <c r="CI4">
        <v>605.38886170000001</v>
      </c>
      <c r="CJ4">
        <v>610.32894190000002</v>
      </c>
      <c r="CK4">
        <v>615.289446</v>
      </c>
      <c r="CL4">
        <v>620.32224840000003</v>
      </c>
      <c r="CM4">
        <v>625.39203840000005</v>
      </c>
      <c r="CN4">
        <v>630.49641180000003</v>
      </c>
      <c r="CO4">
        <v>635.62488350000001</v>
      </c>
      <c r="CP4">
        <v>640.79176559999996</v>
      </c>
      <c r="CQ4">
        <v>646.02373539999996</v>
      </c>
      <c r="CR4">
        <v>651.23068490000003</v>
      </c>
      <c r="CS4">
        <v>656.4569467</v>
      </c>
      <c r="CT4">
        <v>661.72268250000002</v>
      </c>
      <c r="CU4">
        <v>667.06111499999997</v>
      </c>
      <c r="CV4">
        <v>672.46602080000002</v>
      </c>
      <c r="CW4">
        <v>677.88826259999996</v>
      </c>
      <c r="CX4">
        <v>683.36555729999998</v>
      </c>
      <c r="CY4">
        <v>688.89558959999999</v>
      </c>
      <c r="CZ4">
        <v>694.47464000000002</v>
      </c>
      <c r="DA4">
        <v>700.10397809999995</v>
      </c>
      <c r="DB4">
        <v>705.77012760000002</v>
      </c>
      <c r="DC4">
        <v>711.43263560000003</v>
      </c>
      <c r="DD4">
        <v>717.24022119999995</v>
      </c>
      <c r="DE4">
        <v>723.07794090000004</v>
      </c>
      <c r="DF4">
        <v>728.95726609999997</v>
      </c>
      <c r="DG4">
        <v>734.91094750000002</v>
      </c>
      <c r="DH4">
        <v>740.92698819999998</v>
      </c>
      <c r="DI4">
        <v>746.9576356</v>
      </c>
      <c r="DJ4">
        <v>753.05533649999995</v>
      </c>
      <c r="DK4">
        <v>759.28196479999997</v>
      </c>
      <c r="DL4">
        <v>765.58626200000003</v>
      </c>
      <c r="DM4">
        <v>771.93815329999995</v>
      </c>
      <c r="DN4">
        <v>778.31041679999998</v>
      </c>
      <c r="DO4">
        <v>784.74132429999997</v>
      </c>
      <c r="DP4">
        <v>791.27466479999998</v>
      </c>
    </row>
    <row r="5" spans="1:120" x14ac:dyDescent="0.25">
      <c r="A5" t="s">
        <v>129</v>
      </c>
      <c r="B5" t="s">
        <v>130</v>
      </c>
      <c r="C5" t="s">
        <v>76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1.2783184480000001</v>
      </c>
      <c r="AU5">
        <v>1.31073566</v>
      </c>
      <c r="AV5">
        <v>1.3432251260000001</v>
      </c>
      <c r="AW5">
        <v>1.371680381</v>
      </c>
      <c r="AX5">
        <v>1.4007160400000001</v>
      </c>
      <c r="AY5">
        <v>1.432102185</v>
      </c>
      <c r="AZ5">
        <v>1.460150732</v>
      </c>
      <c r="BA5">
        <v>1.490526528</v>
      </c>
      <c r="BB5">
        <v>1.525403115</v>
      </c>
      <c r="BC5">
        <v>1.5627198090000001</v>
      </c>
      <c r="BD5">
        <v>1.600891938</v>
      </c>
      <c r="BE5">
        <v>1.63525114</v>
      </c>
      <c r="BF5">
        <v>1.6699357130000001</v>
      </c>
      <c r="BG5">
        <v>1.6999565210000001</v>
      </c>
      <c r="BH5">
        <v>1.7355556539999999</v>
      </c>
      <c r="BI5">
        <v>1.7679200559999999</v>
      </c>
      <c r="BJ5">
        <v>1.7984084849999999</v>
      </c>
      <c r="BK5">
        <v>1.8300084400000001</v>
      </c>
      <c r="BL5">
        <v>1.8662926280000001</v>
      </c>
      <c r="BM5">
        <v>1.9048297169999999</v>
      </c>
      <c r="BN5">
        <v>1.942168117</v>
      </c>
      <c r="BO5">
        <v>1.983024326</v>
      </c>
      <c r="BP5">
        <v>2.0195077420000001</v>
      </c>
      <c r="BQ5">
        <v>2.0536421890000001</v>
      </c>
      <c r="BR5">
        <v>2.083165089</v>
      </c>
      <c r="BS5">
        <v>2.1117805889999999</v>
      </c>
      <c r="BT5">
        <v>2.1387672740000001</v>
      </c>
      <c r="BU5">
        <v>2.1648590259999998</v>
      </c>
      <c r="BV5">
        <v>2.1941339260000001</v>
      </c>
      <c r="BW5">
        <v>2.2287851619999999</v>
      </c>
      <c r="BX5">
        <v>2.2622161599999999</v>
      </c>
      <c r="BY5">
        <v>2.2944464679999999</v>
      </c>
      <c r="BZ5">
        <v>2.3267896260000001</v>
      </c>
      <c r="CA5">
        <v>2.3590819600000001</v>
      </c>
      <c r="CB5">
        <v>2.3883781599999998</v>
      </c>
      <c r="CC5">
        <v>2.4138720990000002</v>
      </c>
      <c r="CD5">
        <v>2.4422400259999999</v>
      </c>
      <c r="CE5">
        <v>2.4696423260000002</v>
      </c>
      <c r="CF5">
        <v>2.4980915499999998</v>
      </c>
      <c r="CG5">
        <v>2.528223117</v>
      </c>
      <c r="CH5">
        <v>2.5634727050000001</v>
      </c>
      <c r="CI5">
        <v>2.595604883</v>
      </c>
      <c r="CJ5">
        <v>2.629822817</v>
      </c>
      <c r="CK5">
        <v>2.6625626750000002</v>
      </c>
      <c r="CL5">
        <v>2.6927559259999998</v>
      </c>
      <c r="CM5">
        <v>2.7206122260000001</v>
      </c>
      <c r="CN5">
        <v>2.7485149500000001</v>
      </c>
      <c r="CO5">
        <v>2.7773332750000002</v>
      </c>
      <c r="CP5">
        <v>2.805783275</v>
      </c>
      <c r="CQ5">
        <v>2.8347092749999998</v>
      </c>
      <c r="CR5">
        <v>2.863949775</v>
      </c>
      <c r="CS5">
        <v>2.8944320440000002</v>
      </c>
      <c r="CT5">
        <v>2.9260832790000002</v>
      </c>
      <c r="CU5">
        <v>2.9596703440000001</v>
      </c>
      <c r="CV5">
        <v>2.9931184260000001</v>
      </c>
      <c r="CW5">
        <v>3.0261989439999999</v>
      </c>
      <c r="CX5">
        <v>3.0575920440000002</v>
      </c>
      <c r="CY5">
        <v>3.0867826439999999</v>
      </c>
      <c r="CZ5">
        <v>3.1162522500000001</v>
      </c>
      <c r="DA5">
        <v>3.1443667500000001</v>
      </c>
      <c r="DB5">
        <v>3.1722602499999999</v>
      </c>
      <c r="DC5">
        <v>3.2013964170000002</v>
      </c>
      <c r="DD5">
        <v>3.229349923</v>
      </c>
      <c r="DE5">
        <v>3.2583088230000001</v>
      </c>
      <c r="DF5">
        <v>3.2941587870000002</v>
      </c>
      <c r="DG5">
        <v>3.3297345639999998</v>
      </c>
      <c r="DH5">
        <v>3.3679129969999999</v>
      </c>
      <c r="DI5">
        <v>3.4013532770000001</v>
      </c>
      <c r="DJ5">
        <v>3.431227577</v>
      </c>
      <c r="DK5">
        <v>3.4621273600000002</v>
      </c>
      <c r="DL5">
        <v>3.4920511599999999</v>
      </c>
      <c r="DM5">
        <v>3.52093145</v>
      </c>
      <c r="DN5">
        <v>3.5470832400000001</v>
      </c>
      <c r="DO5">
        <v>3.5753799399999999</v>
      </c>
      <c r="DP5">
        <v>3.6080237070000001</v>
      </c>
    </row>
    <row r="6" spans="1:120" x14ac:dyDescent="0.25">
      <c r="A6" t="s">
        <v>129</v>
      </c>
      <c r="B6" t="s">
        <v>130</v>
      </c>
      <c r="C6" t="s">
        <v>76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434.551785</v>
      </c>
      <c r="AU6">
        <v>438.08297499999998</v>
      </c>
      <c r="AV6">
        <v>441.70180499999998</v>
      </c>
      <c r="AW6">
        <v>445.40681999999998</v>
      </c>
      <c r="AX6">
        <v>449.157015</v>
      </c>
      <c r="AY6">
        <v>453.00591500000002</v>
      </c>
      <c r="AZ6">
        <v>456.859465</v>
      </c>
      <c r="BA6">
        <v>460.86684500000001</v>
      </c>
      <c r="BB6">
        <v>464.87491499999999</v>
      </c>
      <c r="BC6">
        <v>468.92721999999998</v>
      </c>
      <c r="BD6">
        <v>473.04404499999998</v>
      </c>
      <c r="BE6">
        <v>477.18650500000001</v>
      </c>
      <c r="BF6">
        <v>481.45324499999998</v>
      </c>
      <c r="BG6">
        <v>485.74968999999999</v>
      </c>
      <c r="BH6">
        <v>490.11333000000002</v>
      </c>
      <c r="BI6">
        <v>494.63495499999999</v>
      </c>
      <c r="BJ6">
        <v>499.11294500000002</v>
      </c>
      <c r="BK6">
        <v>503.68669</v>
      </c>
      <c r="BL6">
        <v>508.21008499999999</v>
      </c>
      <c r="BM6">
        <v>512.796695</v>
      </c>
      <c r="BN6">
        <v>517.45744500000001</v>
      </c>
      <c r="BO6">
        <v>522.11153000000002</v>
      </c>
      <c r="BP6">
        <v>526.87157500000001</v>
      </c>
      <c r="BQ6">
        <v>531.66780500000004</v>
      </c>
      <c r="BR6">
        <v>536.54594999999995</v>
      </c>
      <c r="BS6">
        <v>541.58067500000004</v>
      </c>
      <c r="BT6">
        <v>546.57259499999998</v>
      </c>
      <c r="BU6">
        <v>551.55558499999995</v>
      </c>
      <c r="BV6">
        <v>556.65195500000004</v>
      </c>
      <c r="BW6">
        <v>561.75531999999998</v>
      </c>
      <c r="BX6">
        <v>566.833935</v>
      </c>
      <c r="BY6">
        <v>571.91263000000004</v>
      </c>
      <c r="BZ6">
        <v>577.11423000000002</v>
      </c>
      <c r="CA6">
        <v>582.26074000000006</v>
      </c>
      <c r="CB6">
        <v>587.47658999999999</v>
      </c>
      <c r="CC6">
        <v>592.80461500000001</v>
      </c>
      <c r="CD6">
        <v>598.16732999999999</v>
      </c>
      <c r="CE6">
        <v>603.60283500000003</v>
      </c>
      <c r="CF6">
        <v>609.06934000000001</v>
      </c>
      <c r="CG6">
        <v>614.55142999999998</v>
      </c>
      <c r="CH6">
        <v>620.18441499999994</v>
      </c>
      <c r="CI6">
        <v>625.77674500000001</v>
      </c>
      <c r="CJ6">
        <v>631.43584999999996</v>
      </c>
      <c r="CK6">
        <v>637.01092000000006</v>
      </c>
      <c r="CL6">
        <v>642.70661500000006</v>
      </c>
      <c r="CM6">
        <v>648.35099000000002</v>
      </c>
      <c r="CN6">
        <v>654.20225000000005</v>
      </c>
      <c r="CO6">
        <v>660.05604000000005</v>
      </c>
      <c r="CP6">
        <v>665.92141000000004</v>
      </c>
      <c r="CQ6">
        <v>671.82101</v>
      </c>
      <c r="CR6">
        <v>677.87023999999997</v>
      </c>
      <c r="CS6">
        <v>683.84041500000001</v>
      </c>
      <c r="CT6">
        <v>689.80050000000006</v>
      </c>
      <c r="CU6">
        <v>695.88280999999995</v>
      </c>
      <c r="CV6">
        <v>702.00057500000003</v>
      </c>
      <c r="CW6">
        <v>708.19789500000002</v>
      </c>
      <c r="CX6">
        <v>714.32272</v>
      </c>
      <c r="CY6">
        <v>720.58245499999998</v>
      </c>
      <c r="CZ6">
        <v>726.99201000000005</v>
      </c>
      <c r="DA6">
        <v>733.28066999999999</v>
      </c>
      <c r="DB6">
        <v>739.891705</v>
      </c>
      <c r="DC6">
        <v>746.72149000000002</v>
      </c>
      <c r="DD6">
        <v>753.38822000000005</v>
      </c>
      <c r="DE6">
        <v>760.115725</v>
      </c>
      <c r="DF6">
        <v>766.90548999999999</v>
      </c>
      <c r="DG6">
        <v>773.68586500000004</v>
      </c>
      <c r="DH6">
        <v>780.50937999999996</v>
      </c>
      <c r="DI6">
        <v>787.41006000000004</v>
      </c>
      <c r="DJ6">
        <v>794.24190999999996</v>
      </c>
      <c r="DK6">
        <v>801.16944999999998</v>
      </c>
      <c r="DL6">
        <v>808.17925000000002</v>
      </c>
      <c r="DM6">
        <v>815.36952499999995</v>
      </c>
      <c r="DN6">
        <v>822.77176999999995</v>
      </c>
      <c r="DO6">
        <v>830.17491500000006</v>
      </c>
      <c r="DP6">
        <v>837.63265999999999</v>
      </c>
    </row>
    <row r="7" spans="1:120" x14ac:dyDescent="0.25">
      <c r="A7" t="s">
        <v>129</v>
      </c>
      <c r="B7" t="s">
        <v>130</v>
      </c>
      <c r="C7" t="s">
        <v>76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1.4463128869999999</v>
      </c>
      <c r="AU7" s="116">
        <v>1.4810561229999999</v>
      </c>
      <c r="AV7" s="116">
        <v>1.518814554</v>
      </c>
      <c r="AW7" s="116">
        <v>1.5557221029999999</v>
      </c>
      <c r="AX7" s="116">
        <v>1.593837103</v>
      </c>
      <c r="AY7">
        <v>1.629819946</v>
      </c>
      <c r="AZ7" s="116">
        <v>1.6668710250000001</v>
      </c>
      <c r="BA7" s="116">
        <v>1.7118531809999999</v>
      </c>
      <c r="BB7" s="116">
        <v>1.757628475</v>
      </c>
      <c r="BC7" s="116">
        <v>1.802639946</v>
      </c>
      <c r="BD7">
        <v>1.846004652</v>
      </c>
      <c r="BE7">
        <v>1.887943868</v>
      </c>
      <c r="BF7">
        <v>1.9313046519999999</v>
      </c>
      <c r="BG7">
        <v>1.9705368089999999</v>
      </c>
      <c r="BH7">
        <v>2.006881221</v>
      </c>
      <c r="BI7">
        <v>2.044765044</v>
      </c>
      <c r="BJ7">
        <v>2.082302495</v>
      </c>
      <c r="BK7">
        <v>2.1231074950000002</v>
      </c>
      <c r="BL7">
        <v>2.1643699459999999</v>
      </c>
      <c r="BM7">
        <v>2.206463083</v>
      </c>
      <c r="BN7">
        <v>2.247638083</v>
      </c>
      <c r="BO7">
        <v>2.2891780829999999</v>
      </c>
      <c r="BP7">
        <v>2.333036221</v>
      </c>
      <c r="BQ7">
        <v>2.3745973970000001</v>
      </c>
      <c r="BR7">
        <v>2.4122844560000001</v>
      </c>
      <c r="BS7">
        <v>2.4473744559999999</v>
      </c>
      <c r="BT7">
        <v>2.4815173970000002</v>
      </c>
      <c r="BU7">
        <v>2.5148028870000001</v>
      </c>
      <c r="BV7">
        <v>2.551599162</v>
      </c>
      <c r="BW7">
        <v>2.591558574</v>
      </c>
      <c r="BX7">
        <v>2.6335474950000002</v>
      </c>
      <c r="BY7">
        <v>2.6742122990000001</v>
      </c>
      <c r="BZ7">
        <v>2.7134873970000002</v>
      </c>
      <c r="CA7">
        <v>2.7519261230000001</v>
      </c>
      <c r="CB7">
        <v>2.7867906320000002</v>
      </c>
      <c r="CC7">
        <v>2.819467103</v>
      </c>
      <c r="CD7">
        <v>2.8536281809999999</v>
      </c>
      <c r="CE7">
        <v>2.8900811229999999</v>
      </c>
      <c r="CF7">
        <v>2.927458181</v>
      </c>
      <c r="CG7">
        <v>2.9634420050000001</v>
      </c>
      <c r="CH7">
        <v>2.9995334749999998</v>
      </c>
      <c r="CI7">
        <v>3.0412484750000002</v>
      </c>
      <c r="CJ7">
        <v>3.0810653380000002</v>
      </c>
      <c r="CK7">
        <v>3.1182803379999999</v>
      </c>
      <c r="CL7">
        <v>3.1549092600000002</v>
      </c>
      <c r="CM7">
        <v>3.1930005339999998</v>
      </c>
      <c r="CN7">
        <v>3.2342427890000001</v>
      </c>
      <c r="CO7">
        <v>3.2660523970000002</v>
      </c>
      <c r="CP7">
        <v>3.302398868</v>
      </c>
      <c r="CQ7">
        <v>3.3387161230000002</v>
      </c>
      <c r="CR7">
        <v>3.377526123</v>
      </c>
      <c r="CS7">
        <v>3.4169256319999999</v>
      </c>
      <c r="CT7">
        <v>3.4579656320000001</v>
      </c>
      <c r="CU7">
        <v>3.5003406319999999</v>
      </c>
      <c r="CV7">
        <v>3.5430406319999999</v>
      </c>
      <c r="CW7">
        <v>3.5837089660000001</v>
      </c>
      <c r="CX7">
        <v>3.6226839659999999</v>
      </c>
      <c r="CY7">
        <v>3.660018966</v>
      </c>
      <c r="CZ7">
        <v>3.696863966</v>
      </c>
      <c r="DA7">
        <v>3.7323539659999998</v>
      </c>
      <c r="DB7">
        <v>3.767538966</v>
      </c>
      <c r="DC7">
        <v>3.8049830830000002</v>
      </c>
      <c r="DD7">
        <v>3.8452930830000001</v>
      </c>
      <c r="DE7">
        <v>3.8861533769999999</v>
      </c>
      <c r="DF7">
        <v>3.9318925930000002</v>
      </c>
      <c r="DG7">
        <v>3.9795373970000001</v>
      </c>
      <c r="DH7">
        <v>4.0272749460000004</v>
      </c>
      <c r="DI7">
        <v>4.0680514170000004</v>
      </c>
      <c r="DJ7">
        <v>4.1049564170000004</v>
      </c>
      <c r="DK7">
        <v>4.1402707300000001</v>
      </c>
      <c r="DL7">
        <v>4.1783607299999996</v>
      </c>
      <c r="DM7">
        <v>4.216248083</v>
      </c>
      <c r="DN7">
        <v>4.2543880830000003</v>
      </c>
      <c r="DO7">
        <v>4.2936248480000003</v>
      </c>
      <c r="DP7">
        <v>4.3366548480000002</v>
      </c>
    </row>
    <row r="8" spans="1:120" x14ac:dyDescent="0.25">
      <c r="A8" t="s">
        <v>129</v>
      </c>
      <c r="B8" t="s">
        <v>130</v>
      </c>
      <c r="C8" t="s">
        <v>76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440.57930670000002</v>
      </c>
      <c r="AV8">
        <v>444.44756919999998</v>
      </c>
      <c r="AW8">
        <v>448.39290499999998</v>
      </c>
      <c r="AX8">
        <v>452.43224309999999</v>
      </c>
      <c r="AY8">
        <v>456.52359530000001</v>
      </c>
      <c r="AZ8">
        <v>460.6989433</v>
      </c>
      <c r="BA8">
        <v>464.974626</v>
      </c>
      <c r="BB8">
        <v>469.23595139999998</v>
      </c>
      <c r="BC8">
        <v>473.58773009999999</v>
      </c>
      <c r="BD8">
        <v>477.98574209999998</v>
      </c>
      <c r="BE8">
        <v>482.51240150000001</v>
      </c>
      <c r="BF8">
        <v>487.20119440000002</v>
      </c>
      <c r="BG8">
        <v>491.80110059999998</v>
      </c>
      <c r="BH8">
        <v>496.56642290000002</v>
      </c>
      <c r="BI8">
        <v>501.54921150000001</v>
      </c>
      <c r="BJ8">
        <v>506.5070273</v>
      </c>
      <c r="BK8">
        <v>511.3655248</v>
      </c>
      <c r="BL8">
        <v>516.22308850000002</v>
      </c>
      <c r="BM8">
        <v>521.28889630000003</v>
      </c>
      <c r="BN8">
        <v>526.43170269999996</v>
      </c>
      <c r="BO8">
        <v>531.66973780000001</v>
      </c>
      <c r="BP8">
        <v>536.94949670000005</v>
      </c>
      <c r="BQ8">
        <v>542.36265609999998</v>
      </c>
      <c r="BR8">
        <v>547.77812370000004</v>
      </c>
      <c r="BS8">
        <v>553.32836440000005</v>
      </c>
      <c r="BT8">
        <v>558.8161748</v>
      </c>
      <c r="BU8">
        <v>564.37583900000004</v>
      </c>
      <c r="BV8">
        <v>569.96959979999997</v>
      </c>
      <c r="BW8">
        <v>575.59690650000005</v>
      </c>
      <c r="BX8">
        <v>581.30504350000001</v>
      </c>
      <c r="BY8">
        <v>587.08050119999996</v>
      </c>
      <c r="BZ8">
        <v>592.84321039999998</v>
      </c>
      <c r="CA8">
        <v>598.62608620000003</v>
      </c>
      <c r="CB8">
        <v>604.47388760000001</v>
      </c>
      <c r="CC8">
        <v>610.3748531</v>
      </c>
      <c r="CD8">
        <v>616.32999459999996</v>
      </c>
      <c r="CE8">
        <v>622.34149620000005</v>
      </c>
      <c r="CF8">
        <v>628.38445179999997</v>
      </c>
      <c r="CG8">
        <v>634.4967034</v>
      </c>
      <c r="CH8">
        <v>640.69247740000003</v>
      </c>
      <c r="CI8">
        <v>646.99083499999995</v>
      </c>
      <c r="CJ8">
        <v>653.34996769999998</v>
      </c>
      <c r="CK8">
        <v>659.8554087</v>
      </c>
      <c r="CL8">
        <v>666.24671069999999</v>
      </c>
      <c r="CM8">
        <v>672.75534860000005</v>
      </c>
      <c r="CN8">
        <v>679.28287350000005</v>
      </c>
      <c r="CO8">
        <v>685.64182879999998</v>
      </c>
      <c r="CP8">
        <v>692.25573919999999</v>
      </c>
      <c r="CQ8">
        <v>698.97896470000001</v>
      </c>
      <c r="CR8">
        <v>705.79668119999997</v>
      </c>
      <c r="CS8">
        <v>712.38222759999996</v>
      </c>
      <c r="CT8">
        <v>718.92275459999996</v>
      </c>
      <c r="CU8">
        <v>725.78106930000001</v>
      </c>
      <c r="CV8">
        <v>732.69121150000001</v>
      </c>
      <c r="CW8">
        <v>739.67952419999995</v>
      </c>
      <c r="CX8">
        <v>746.80164869999999</v>
      </c>
      <c r="CY8">
        <v>753.98764210000002</v>
      </c>
      <c r="CZ8">
        <v>761.25214029999995</v>
      </c>
      <c r="DA8">
        <v>768.55548050000004</v>
      </c>
      <c r="DB8">
        <v>775.98097610000002</v>
      </c>
      <c r="DC8">
        <v>783.43076699999995</v>
      </c>
      <c r="DD8">
        <v>790.84832949999998</v>
      </c>
      <c r="DE8">
        <v>798.47969030000002</v>
      </c>
      <c r="DF8">
        <v>805.94702540000003</v>
      </c>
      <c r="DG8">
        <v>813.52832379999995</v>
      </c>
      <c r="DH8">
        <v>821.53883719999999</v>
      </c>
      <c r="DI8">
        <v>829.32474009999999</v>
      </c>
      <c r="DJ8">
        <v>837.30717470000002</v>
      </c>
      <c r="DK8">
        <v>845.23914079999997</v>
      </c>
      <c r="DL8">
        <v>853.10988540000005</v>
      </c>
      <c r="DM8">
        <v>861.33571770000003</v>
      </c>
      <c r="DN8">
        <v>869.51047080000001</v>
      </c>
      <c r="DO8">
        <v>877.37738539999998</v>
      </c>
      <c r="DP8">
        <v>885.48330710000005</v>
      </c>
    </row>
    <row r="9" spans="1:120" x14ac:dyDescent="0.25">
      <c r="A9" t="s">
        <v>129</v>
      </c>
      <c r="B9" t="s">
        <v>130</v>
      </c>
      <c r="C9" t="s">
        <v>76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1.574386823</v>
      </c>
      <c r="AT9">
        <v>1.6188606889999999</v>
      </c>
      <c r="AU9">
        <v>1.657209674</v>
      </c>
      <c r="AV9">
        <v>1.700139807</v>
      </c>
      <c r="AW9">
        <v>1.7445538110000001</v>
      </c>
      <c r="AX9">
        <v>1.7886103870000001</v>
      </c>
      <c r="AY9">
        <v>1.8400176619999999</v>
      </c>
      <c r="AZ9">
        <v>1.886959762</v>
      </c>
      <c r="BA9">
        <v>1.93691605</v>
      </c>
      <c r="BB9">
        <v>1.9878874209999999</v>
      </c>
      <c r="BC9">
        <v>2.03879535</v>
      </c>
      <c r="BD9">
        <v>2.0975222050000002</v>
      </c>
      <c r="BE9">
        <v>2.1485326539999998</v>
      </c>
      <c r="BF9">
        <v>2.2059370129999998</v>
      </c>
      <c r="BG9">
        <v>2.2574795829999998</v>
      </c>
      <c r="BH9">
        <v>2.3072011969999999</v>
      </c>
      <c r="BI9">
        <v>2.3526087580000001</v>
      </c>
      <c r="BJ9">
        <v>2.3991553969999999</v>
      </c>
      <c r="BK9">
        <v>2.4509849849999998</v>
      </c>
      <c r="BL9">
        <v>2.504499509</v>
      </c>
      <c r="BM9">
        <v>2.5576328460000002</v>
      </c>
      <c r="BN9">
        <v>2.6165612660000002</v>
      </c>
      <c r="BO9">
        <v>2.6750095229999999</v>
      </c>
      <c r="BP9">
        <v>2.7294782359999998</v>
      </c>
      <c r="BQ9">
        <v>2.7752425700000001</v>
      </c>
      <c r="BR9">
        <v>2.8177185229999999</v>
      </c>
      <c r="BS9">
        <v>2.8587379230000001</v>
      </c>
      <c r="BT9">
        <v>2.899386775</v>
      </c>
      <c r="BU9">
        <v>2.944646375</v>
      </c>
      <c r="BV9">
        <v>2.991350942</v>
      </c>
      <c r="BW9">
        <v>3.0385329720000001</v>
      </c>
      <c r="BX9">
        <v>3.0889690719999998</v>
      </c>
      <c r="BY9">
        <v>3.1395341719999998</v>
      </c>
      <c r="BZ9">
        <v>3.1888206499999998</v>
      </c>
      <c r="CA9">
        <v>3.2398536089999999</v>
      </c>
      <c r="CB9">
        <v>3.2906385170000001</v>
      </c>
      <c r="CC9">
        <v>3.3329130419999999</v>
      </c>
      <c r="CD9">
        <v>3.377060942</v>
      </c>
      <c r="CE9">
        <v>3.4204144420000002</v>
      </c>
      <c r="CF9">
        <v>3.4671882090000001</v>
      </c>
      <c r="CG9">
        <v>3.5131588090000001</v>
      </c>
      <c r="CH9">
        <v>3.5603744420000001</v>
      </c>
      <c r="CI9">
        <v>3.6130504069999998</v>
      </c>
      <c r="CJ9">
        <v>3.6661346849999998</v>
      </c>
      <c r="CK9">
        <v>3.7189960850000001</v>
      </c>
      <c r="CL9">
        <v>3.765628403</v>
      </c>
      <c r="CM9">
        <v>3.805963803</v>
      </c>
      <c r="CN9">
        <v>3.845633903</v>
      </c>
      <c r="CO9">
        <v>3.8884741090000001</v>
      </c>
      <c r="CP9">
        <v>3.9323335749999999</v>
      </c>
      <c r="CQ9">
        <v>3.9776184909999999</v>
      </c>
      <c r="CR9">
        <v>4.0240831640000003</v>
      </c>
      <c r="CS9">
        <v>4.0658520830000002</v>
      </c>
      <c r="CT9">
        <v>4.1142752419999997</v>
      </c>
      <c r="CU9">
        <v>4.165054542</v>
      </c>
      <c r="CV9">
        <v>4.215475348</v>
      </c>
      <c r="CW9">
        <v>4.2680123480000001</v>
      </c>
      <c r="CX9">
        <v>4.3189670480000002</v>
      </c>
      <c r="CY9">
        <v>4.3698743499999999</v>
      </c>
      <c r="CZ9">
        <v>4.4215520619999999</v>
      </c>
      <c r="DA9">
        <v>4.4763733620000004</v>
      </c>
      <c r="DB9">
        <v>4.5226018830000001</v>
      </c>
      <c r="DC9">
        <v>4.5671090169999999</v>
      </c>
      <c r="DD9">
        <v>4.6153575279999997</v>
      </c>
      <c r="DE9">
        <v>4.6617510170000003</v>
      </c>
      <c r="DF9">
        <v>4.7147139170000001</v>
      </c>
      <c r="DG9">
        <v>4.7690473830000002</v>
      </c>
      <c r="DH9">
        <v>4.8247565830000001</v>
      </c>
      <c r="DI9">
        <v>4.8765057829999998</v>
      </c>
      <c r="DJ9">
        <v>4.922852883</v>
      </c>
      <c r="DK9">
        <v>4.9719504499999996</v>
      </c>
      <c r="DL9">
        <v>5.015534583</v>
      </c>
      <c r="DM9">
        <v>5.0587086829999999</v>
      </c>
      <c r="DN9">
        <v>5.1027118829999996</v>
      </c>
      <c r="DO9">
        <v>5.149043883</v>
      </c>
      <c r="DP9">
        <v>5.1989607830000004</v>
      </c>
    </row>
    <row r="10" spans="1:120" x14ac:dyDescent="0.25">
      <c r="A10" t="s">
        <v>129</v>
      </c>
      <c r="B10" t="s">
        <v>130</v>
      </c>
      <c r="C10" t="s">
        <v>76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438.414132</v>
      </c>
      <c r="AU10">
        <v>442.40013049999999</v>
      </c>
      <c r="AV10">
        <v>446.50045749999998</v>
      </c>
      <c r="AW10">
        <v>450.67223999999999</v>
      </c>
      <c r="AX10">
        <v>454.9704625</v>
      </c>
      <c r="AY10">
        <v>459.34567349999998</v>
      </c>
      <c r="AZ10">
        <v>463.70635199999998</v>
      </c>
      <c r="BA10">
        <v>468.2414455</v>
      </c>
      <c r="BB10">
        <v>472.81005649999997</v>
      </c>
      <c r="BC10">
        <v>477.27976100000001</v>
      </c>
      <c r="BD10">
        <v>481.8920655</v>
      </c>
      <c r="BE10">
        <v>486.88152150000002</v>
      </c>
      <c r="BF10">
        <v>491.81414799999999</v>
      </c>
      <c r="BG10">
        <v>496.73447700000003</v>
      </c>
      <c r="BH10">
        <v>501.78371049999998</v>
      </c>
      <c r="BI10">
        <v>507.07761099999999</v>
      </c>
      <c r="BJ10">
        <v>512.24292649999995</v>
      </c>
      <c r="BK10">
        <v>517.48644200000001</v>
      </c>
      <c r="BL10">
        <v>523.08117649999997</v>
      </c>
      <c r="BM10">
        <v>528.4470685</v>
      </c>
      <c r="BN10">
        <v>534.02292999999997</v>
      </c>
      <c r="BO10">
        <v>539.76713749999999</v>
      </c>
      <c r="BP10">
        <v>545.18994650000002</v>
      </c>
      <c r="BQ10">
        <v>550.85737349999999</v>
      </c>
      <c r="BR10">
        <v>556.87910899999997</v>
      </c>
      <c r="BS10">
        <v>562.89451099999997</v>
      </c>
      <c r="BT10">
        <v>569.12169749999998</v>
      </c>
      <c r="BU10">
        <v>575.15367400000002</v>
      </c>
      <c r="BV10">
        <v>581.42575699999998</v>
      </c>
      <c r="BW10">
        <v>587.76523250000002</v>
      </c>
      <c r="BX10">
        <v>594.18451300000004</v>
      </c>
      <c r="BY10">
        <v>600.65457349999997</v>
      </c>
      <c r="BZ10">
        <v>607.15423750000002</v>
      </c>
      <c r="CA10">
        <v>613.71438950000004</v>
      </c>
      <c r="CB10">
        <v>620.33069550000005</v>
      </c>
      <c r="CC10">
        <v>626.66506149999998</v>
      </c>
      <c r="CD10">
        <v>632.919264</v>
      </c>
      <c r="CE10">
        <v>639.18048350000004</v>
      </c>
      <c r="CF10">
        <v>645.47015450000004</v>
      </c>
      <c r="CG10">
        <v>651.79236749999995</v>
      </c>
      <c r="CH10">
        <v>658.15230050000002</v>
      </c>
      <c r="CI10">
        <v>664.560517</v>
      </c>
      <c r="CJ10">
        <v>671.02377750000005</v>
      </c>
      <c r="CK10">
        <v>677.83822050000003</v>
      </c>
      <c r="CL10">
        <v>684.74921449999999</v>
      </c>
      <c r="CM10">
        <v>691.83131649999996</v>
      </c>
      <c r="CN10">
        <v>698.94442849999996</v>
      </c>
      <c r="CO10">
        <v>705.80216849999999</v>
      </c>
      <c r="CP10">
        <v>712.88104350000003</v>
      </c>
      <c r="CQ10">
        <v>720.54744100000005</v>
      </c>
      <c r="CR10">
        <v>727.84968600000002</v>
      </c>
      <c r="CS10">
        <v>735.191687</v>
      </c>
      <c r="CT10">
        <v>742.57747700000004</v>
      </c>
      <c r="CU10">
        <v>750.03532250000001</v>
      </c>
      <c r="CV10">
        <v>757.64278349999995</v>
      </c>
      <c r="CW10">
        <v>765.29266700000005</v>
      </c>
      <c r="CX10">
        <v>773.01899949999995</v>
      </c>
      <c r="CY10">
        <v>780.81796899999995</v>
      </c>
      <c r="CZ10">
        <v>788.68499450000002</v>
      </c>
      <c r="DA10">
        <v>796.61924599999998</v>
      </c>
      <c r="DB10">
        <v>804.61753599999997</v>
      </c>
      <c r="DC10">
        <v>812.67975799999999</v>
      </c>
      <c r="DD10">
        <v>820.80995250000001</v>
      </c>
      <c r="DE10">
        <v>829.01137000000006</v>
      </c>
      <c r="DF10">
        <v>837.28960050000001</v>
      </c>
      <c r="DG10">
        <v>845.65200000000004</v>
      </c>
      <c r="DH10">
        <v>854.12420550000002</v>
      </c>
      <c r="DI10">
        <v>862.66485350000005</v>
      </c>
      <c r="DJ10">
        <v>871.30291050000005</v>
      </c>
      <c r="DK10">
        <v>880.0115485</v>
      </c>
      <c r="DL10">
        <v>889.14991450000002</v>
      </c>
      <c r="DM10">
        <v>898.43255799999997</v>
      </c>
      <c r="DN10">
        <v>907.37600250000003</v>
      </c>
      <c r="DO10">
        <v>916.31222500000001</v>
      </c>
      <c r="DP10">
        <v>925.35136350000005</v>
      </c>
    </row>
    <row r="11" spans="1:120" x14ac:dyDescent="0.25">
      <c r="A11" t="s">
        <v>129</v>
      </c>
      <c r="B11" t="s">
        <v>130</v>
      </c>
      <c r="C11" t="s">
        <v>76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1.743057319</v>
      </c>
      <c r="AU11">
        <v>1.7986133280000001</v>
      </c>
      <c r="AV11">
        <v>1.846829279</v>
      </c>
      <c r="AW11">
        <v>1.9003638089999999</v>
      </c>
      <c r="AX11">
        <v>1.9534657790000001</v>
      </c>
      <c r="AY11">
        <v>2.00794176</v>
      </c>
      <c r="AZ11">
        <v>2.0616860250000002</v>
      </c>
      <c r="BA11">
        <v>2.1172142890000001</v>
      </c>
      <c r="BB11">
        <v>2.1792183089999999</v>
      </c>
      <c r="BC11">
        <v>2.243653632</v>
      </c>
      <c r="BD11">
        <v>2.3064991319999999</v>
      </c>
      <c r="BE11">
        <v>2.371493015</v>
      </c>
      <c r="BF11">
        <v>2.435306642</v>
      </c>
      <c r="BG11">
        <v>2.4997566419999999</v>
      </c>
      <c r="BH11">
        <v>2.5612136419999998</v>
      </c>
      <c r="BI11">
        <v>2.6214141419999999</v>
      </c>
      <c r="BJ11">
        <v>2.682405132</v>
      </c>
      <c r="BK11">
        <v>2.7418749259999999</v>
      </c>
      <c r="BL11">
        <v>2.7999904259999999</v>
      </c>
      <c r="BM11">
        <v>2.8627214259999998</v>
      </c>
      <c r="BN11">
        <v>2.9278499259999999</v>
      </c>
      <c r="BO11">
        <v>2.9939805740000001</v>
      </c>
      <c r="BP11">
        <v>3.0579590740000002</v>
      </c>
      <c r="BQ11">
        <v>3.1166750740000002</v>
      </c>
      <c r="BR11">
        <v>3.1692870740000001</v>
      </c>
      <c r="BS11">
        <v>3.2195600739999999</v>
      </c>
      <c r="BT11">
        <v>3.27321624</v>
      </c>
      <c r="BU11">
        <v>3.327842789</v>
      </c>
      <c r="BV11">
        <v>3.3864812889999998</v>
      </c>
      <c r="BW11">
        <v>3.4502892890000001</v>
      </c>
      <c r="BX11">
        <v>3.518821789</v>
      </c>
      <c r="BY11">
        <v>3.5863562299999998</v>
      </c>
      <c r="BZ11">
        <v>3.6511913680000001</v>
      </c>
      <c r="CA11">
        <v>3.716896025</v>
      </c>
      <c r="CB11">
        <v>3.7792742210000001</v>
      </c>
      <c r="CC11">
        <v>3.8375654849999998</v>
      </c>
      <c r="CD11">
        <v>3.8953809850000001</v>
      </c>
      <c r="CE11">
        <v>3.9524698279999999</v>
      </c>
      <c r="CF11">
        <v>4.0036217890000003</v>
      </c>
      <c r="CG11">
        <v>4.0629607889999999</v>
      </c>
      <c r="CH11">
        <v>4.1294880049999998</v>
      </c>
      <c r="CI11">
        <v>4.1992240049999996</v>
      </c>
      <c r="CJ11">
        <v>4.2694190049999996</v>
      </c>
      <c r="CK11">
        <v>4.3345079459999996</v>
      </c>
      <c r="CL11">
        <v>4.3966464460000001</v>
      </c>
      <c r="CM11">
        <v>4.4564354460000004</v>
      </c>
      <c r="CN11">
        <v>4.5151026910000001</v>
      </c>
      <c r="CO11">
        <v>4.5742101909999997</v>
      </c>
      <c r="CP11">
        <v>4.630600662</v>
      </c>
      <c r="CQ11">
        <v>4.6831561620000004</v>
      </c>
      <c r="CR11">
        <v>4.7361716620000003</v>
      </c>
      <c r="CS11">
        <v>4.7909826620000002</v>
      </c>
      <c r="CT11">
        <v>4.8539357890000003</v>
      </c>
      <c r="CU11">
        <v>4.9201842889999998</v>
      </c>
      <c r="CV11">
        <v>4.9874776519999999</v>
      </c>
      <c r="CW11">
        <v>5.0531351520000003</v>
      </c>
      <c r="CX11">
        <v>5.1168681520000003</v>
      </c>
      <c r="CY11">
        <v>5.1772861519999998</v>
      </c>
      <c r="CZ11">
        <v>5.2362306519999997</v>
      </c>
      <c r="DA11">
        <v>5.2923581520000003</v>
      </c>
      <c r="DB11">
        <v>5.3473431519999997</v>
      </c>
      <c r="DC11">
        <v>5.4040736520000001</v>
      </c>
      <c r="DD11">
        <v>5.462861652</v>
      </c>
      <c r="DE11">
        <v>5.5254406520000003</v>
      </c>
      <c r="DF11">
        <v>5.5931206519999996</v>
      </c>
      <c r="DG11">
        <v>5.663385152</v>
      </c>
      <c r="DH11">
        <v>5.7358521519999996</v>
      </c>
      <c r="DI11">
        <v>5.8023150640000001</v>
      </c>
      <c r="DJ11">
        <v>5.8628025639999999</v>
      </c>
      <c r="DK11">
        <v>5.9210610639999999</v>
      </c>
      <c r="DL11">
        <v>5.9777725640000003</v>
      </c>
      <c r="DM11">
        <v>6.0331181520000001</v>
      </c>
      <c r="DN11">
        <v>6.0895556519999996</v>
      </c>
      <c r="DO11">
        <v>6.1491851520000003</v>
      </c>
      <c r="DP11">
        <v>6.2138246519999996</v>
      </c>
    </row>
    <row r="12" spans="1:120" x14ac:dyDescent="0.25">
      <c r="A12" t="s">
        <v>129</v>
      </c>
      <c r="B12" t="s">
        <v>130</v>
      </c>
      <c r="C12" t="s">
        <v>141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-1.2899999999999999E-3</v>
      </c>
      <c r="AQ12">
        <v>8.9880000000000002E-2</v>
      </c>
      <c r="AR12">
        <v>0.17240649999999999</v>
      </c>
      <c r="AS12">
        <v>0.25568750000000001</v>
      </c>
      <c r="AT12">
        <v>0.3361325</v>
      </c>
      <c r="AU12" s="116">
        <v>0.415495</v>
      </c>
      <c r="AV12" s="116">
        <v>0.49317899999999998</v>
      </c>
      <c r="AW12">
        <v>0.56930700000000001</v>
      </c>
      <c r="AX12" s="116">
        <v>0.64317449999999998</v>
      </c>
      <c r="AY12" s="116">
        <v>0.71510700000000005</v>
      </c>
      <c r="AZ12" s="116">
        <v>0.78451950000000004</v>
      </c>
      <c r="BA12" s="116">
        <v>0.85056050000000005</v>
      </c>
      <c r="BB12">
        <v>0.91348549999999995</v>
      </c>
      <c r="BC12">
        <v>0.97480999999999995</v>
      </c>
      <c r="BD12">
        <v>1.0298145000000001</v>
      </c>
      <c r="BE12">
        <v>1.081604</v>
      </c>
      <c r="BF12">
        <v>1.1290469999999999</v>
      </c>
      <c r="BG12">
        <v>1.1737675000000001</v>
      </c>
      <c r="BH12">
        <v>1.2159184999999999</v>
      </c>
      <c r="BI12">
        <v>1.2556164999999999</v>
      </c>
      <c r="BJ12">
        <v>1.2932159999999999</v>
      </c>
      <c r="BK12">
        <v>1.3287739999999999</v>
      </c>
      <c r="BL12">
        <v>1.36294</v>
      </c>
      <c r="BM12">
        <v>1.395845</v>
      </c>
      <c r="BN12">
        <v>1.4268274999999999</v>
      </c>
      <c r="BO12">
        <v>1.455306</v>
      </c>
      <c r="BP12">
        <v>1.4823115</v>
      </c>
      <c r="BQ12">
        <v>1.5081785000000001</v>
      </c>
      <c r="BR12">
        <v>1.5325580000000001</v>
      </c>
      <c r="BS12">
        <v>1.5554585000000001</v>
      </c>
      <c r="BT12">
        <v>1.57952</v>
      </c>
      <c r="BU12">
        <v>1.6035429999999999</v>
      </c>
      <c r="BV12">
        <v>1.6280315000000001</v>
      </c>
      <c r="BW12">
        <v>1.652687</v>
      </c>
      <c r="BX12">
        <v>1.6785345</v>
      </c>
      <c r="BY12">
        <v>1.7049185</v>
      </c>
      <c r="BZ12">
        <v>1.7313235</v>
      </c>
      <c r="CA12">
        <v>1.7581644999999999</v>
      </c>
      <c r="CB12">
        <v>1.7858084999999999</v>
      </c>
      <c r="CC12">
        <v>1.8133410000000001</v>
      </c>
      <c r="CD12">
        <v>1.8408659999999999</v>
      </c>
      <c r="CE12">
        <v>1.8687374999999999</v>
      </c>
      <c r="CF12">
        <v>1.8965320000000001</v>
      </c>
      <c r="CG12">
        <v>1.924693</v>
      </c>
      <c r="CH12">
        <v>1.953146</v>
      </c>
      <c r="CI12">
        <v>1.9836404999999999</v>
      </c>
      <c r="CJ12">
        <v>2.0141914999999999</v>
      </c>
      <c r="CK12">
        <v>2.0445864999999999</v>
      </c>
      <c r="CL12">
        <v>2.0748245000000001</v>
      </c>
      <c r="CM12">
        <v>2.1050770000000001</v>
      </c>
      <c r="CN12">
        <v>2.1354000000000002</v>
      </c>
      <c r="CO12">
        <v>2.1659419999999998</v>
      </c>
      <c r="CP12">
        <v>2.1967859999999999</v>
      </c>
      <c r="CQ12">
        <v>2.2278894999999999</v>
      </c>
      <c r="CR12">
        <v>2.2594664999999998</v>
      </c>
      <c r="CS12">
        <v>2.2916815000000001</v>
      </c>
      <c r="CT12">
        <v>2.3239480000000001</v>
      </c>
      <c r="CU12">
        <v>2.3558655000000002</v>
      </c>
      <c r="CV12">
        <v>2.3879440000000001</v>
      </c>
      <c r="CW12">
        <v>2.4202625000000002</v>
      </c>
      <c r="CX12">
        <v>2.4526680000000001</v>
      </c>
      <c r="CY12">
        <v>2.4854034999999999</v>
      </c>
      <c r="CZ12">
        <v>2.5185710000000001</v>
      </c>
      <c r="DA12">
        <v>2.5518070000000002</v>
      </c>
      <c r="DB12">
        <v>2.5850919999999999</v>
      </c>
      <c r="DC12">
        <v>2.6184669999999999</v>
      </c>
      <c r="DD12">
        <v>2.6518505000000001</v>
      </c>
      <c r="DE12">
        <v>2.6853134999999999</v>
      </c>
      <c r="DF12">
        <v>2.718855</v>
      </c>
      <c r="DG12">
        <v>2.7524169999999999</v>
      </c>
      <c r="DH12">
        <v>2.786089</v>
      </c>
      <c r="DI12">
        <v>2.8194599999999999</v>
      </c>
      <c r="DJ12">
        <v>2.8527179999999999</v>
      </c>
      <c r="DK12">
        <v>2.8860165000000002</v>
      </c>
      <c r="DL12">
        <v>2.9193750000000001</v>
      </c>
      <c r="DM12">
        <v>2.9529934999999998</v>
      </c>
      <c r="DN12">
        <v>2.9868934999999999</v>
      </c>
      <c r="DO12">
        <v>3.0210219999999999</v>
      </c>
      <c r="DP12">
        <v>3.0560489999999998</v>
      </c>
    </row>
    <row r="13" spans="1:120" x14ac:dyDescent="0.25">
      <c r="A13" t="s">
        <v>129</v>
      </c>
      <c r="B13" t="s">
        <v>130</v>
      </c>
      <c r="C13" t="s">
        <v>141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-5.4000000000000001E-4</v>
      </c>
      <c r="AP13">
        <v>-1.5020000000000001E-3</v>
      </c>
      <c r="AQ13">
        <v>-1.8E-3</v>
      </c>
      <c r="AR13">
        <v>-1.6305E-3</v>
      </c>
      <c r="AS13">
        <v>-1.2905E-3</v>
      </c>
      <c r="AT13">
        <v>-9.9050000000000006E-4</v>
      </c>
      <c r="AU13" s="116">
        <v>-6.8999999999999997E-4</v>
      </c>
      <c r="AV13" s="116">
        <v>-4.215E-4</v>
      </c>
      <c r="AW13" s="116">
        <v>-2.1100000000000001E-4</v>
      </c>
      <c r="AX13" s="116">
        <v>2.0000000000000002E-5</v>
      </c>
      <c r="AY13" s="116">
        <v>2.3800000000000001E-4</v>
      </c>
      <c r="AZ13" s="116">
        <v>4.1800000000000002E-4</v>
      </c>
      <c r="BA13" s="116">
        <v>5.8E-4</v>
      </c>
      <c r="BB13" s="116">
        <v>7.8950000000000005E-4</v>
      </c>
      <c r="BC13" s="116">
        <v>1.0195E-3</v>
      </c>
      <c r="BD13" s="116">
        <v>1.2999999999999999E-3</v>
      </c>
      <c r="BE13" s="116">
        <v>1.5575000000000001E-3</v>
      </c>
      <c r="BF13" s="116">
        <v>1.8795000000000001E-3</v>
      </c>
      <c r="BG13" s="116">
        <v>2.2085E-3</v>
      </c>
      <c r="BH13" s="116">
        <v>2.5000000000000001E-3</v>
      </c>
      <c r="BI13" s="116">
        <v>2.8395E-3</v>
      </c>
      <c r="BJ13" s="116">
        <v>3.1895000000000001E-3</v>
      </c>
      <c r="BK13" s="116">
        <v>3.5295000000000001E-3</v>
      </c>
      <c r="BL13" s="116">
        <v>3.8790000000000001E-3</v>
      </c>
      <c r="BM13" s="116">
        <v>4.1799999999999997E-3</v>
      </c>
      <c r="BN13" s="116">
        <v>4.5199999999999997E-3</v>
      </c>
      <c r="BO13" s="116">
        <v>4.8390000000000004E-3</v>
      </c>
      <c r="BP13" s="116">
        <v>5.1200000000000004E-3</v>
      </c>
      <c r="BQ13" s="116">
        <v>5.4279999999999997E-3</v>
      </c>
      <c r="BR13" s="116">
        <v>5.62E-3</v>
      </c>
      <c r="BS13" s="116">
        <v>5.8190000000000004E-3</v>
      </c>
      <c r="BT13" s="116">
        <v>6.0085E-3</v>
      </c>
      <c r="BU13" s="116">
        <v>6.1194999999999999E-3</v>
      </c>
      <c r="BV13" s="116">
        <v>6.228E-3</v>
      </c>
      <c r="BW13" s="116">
        <v>6.3E-3</v>
      </c>
      <c r="BX13" s="116">
        <v>6.4184999999999997E-3</v>
      </c>
      <c r="BY13" s="116">
        <v>6.5300000000000002E-3</v>
      </c>
      <c r="BZ13" s="116">
        <v>6.6299999999999996E-3</v>
      </c>
      <c r="CA13" s="116">
        <v>6.7190000000000001E-3</v>
      </c>
      <c r="CB13" s="116">
        <v>6.7990000000000004E-3</v>
      </c>
      <c r="CC13" s="116">
        <v>6.8979999999999996E-3</v>
      </c>
      <c r="CD13" s="116">
        <v>6.9699999999999996E-3</v>
      </c>
      <c r="CE13" s="116">
        <v>7.0695000000000003E-3</v>
      </c>
      <c r="CF13" s="116">
        <v>7.2069999999999999E-3</v>
      </c>
      <c r="CG13" s="116">
        <v>7.2884999999999998E-3</v>
      </c>
      <c r="CH13" s="116">
        <v>7.3800000000000003E-3</v>
      </c>
      <c r="CI13" s="116">
        <v>7.4495000000000004E-3</v>
      </c>
      <c r="CJ13" s="116">
        <v>7.5284999999999996E-3</v>
      </c>
      <c r="CK13" s="116">
        <v>7.5900000000000004E-3</v>
      </c>
      <c r="CL13" s="116">
        <v>7.6695000000000001E-3</v>
      </c>
      <c r="CM13" s="116">
        <v>7.7295000000000003E-3</v>
      </c>
      <c r="CN13" s="116">
        <v>7.79E-3</v>
      </c>
      <c r="CO13" s="116">
        <v>7.8794999999999994E-3</v>
      </c>
      <c r="CP13" s="116">
        <v>7.9594999999999996E-3</v>
      </c>
      <c r="CQ13" s="116">
        <v>8.0485000000000001E-3</v>
      </c>
      <c r="CR13" s="116">
        <v>8.1180000000000002E-3</v>
      </c>
      <c r="CS13" s="116">
        <v>8.1790000000000005E-3</v>
      </c>
      <c r="CT13" s="116">
        <v>8.2400000000000008E-3</v>
      </c>
      <c r="CU13" s="116">
        <v>8.3094999999999992E-3</v>
      </c>
      <c r="CV13" s="116">
        <v>8.3990000000000002E-3</v>
      </c>
      <c r="CW13" s="116">
        <v>8.4884999999999995E-3</v>
      </c>
      <c r="CX13" s="116">
        <v>8.5594999999999994E-3</v>
      </c>
      <c r="CY13" s="116">
        <v>8.6394999999999996E-3</v>
      </c>
      <c r="CZ13" s="116">
        <v>8.6999999999999994E-3</v>
      </c>
      <c r="DA13" s="116">
        <v>8.7795000000000008E-3</v>
      </c>
      <c r="DB13" s="116">
        <v>8.8494999999999997E-3</v>
      </c>
      <c r="DC13" s="116">
        <v>8.9095000000000008E-3</v>
      </c>
      <c r="DD13" s="116">
        <v>8.9680000000000003E-3</v>
      </c>
      <c r="DE13" s="116">
        <v>9.0189999999999992E-3</v>
      </c>
      <c r="DF13" s="116">
        <v>9.0889999999999999E-3</v>
      </c>
      <c r="DG13" s="116">
        <v>9.1489999999999991E-3</v>
      </c>
      <c r="DH13" s="116">
        <v>9.2095000000000007E-3</v>
      </c>
      <c r="DI13" s="116">
        <v>9.2695E-3</v>
      </c>
      <c r="DJ13" s="116">
        <v>9.3294999999999993E-3</v>
      </c>
      <c r="DK13" s="116">
        <v>9.3895000000000003E-3</v>
      </c>
      <c r="DL13" s="116">
        <v>9.4785000000000008E-3</v>
      </c>
      <c r="DM13" s="116">
        <v>9.5379999999999996E-3</v>
      </c>
      <c r="DN13" s="116">
        <v>9.5595000000000003E-3</v>
      </c>
      <c r="DO13" s="116">
        <v>9.6290000000000004E-3</v>
      </c>
      <c r="DP13" s="116">
        <v>9.6795000000000006E-3</v>
      </c>
    </row>
    <row r="14" spans="1:120" x14ac:dyDescent="0.25">
      <c r="A14" t="s">
        <v>129</v>
      </c>
      <c r="B14" t="s">
        <v>130</v>
      </c>
      <c r="C14" t="s">
        <v>141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-8.4000000000000003E-4</v>
      </c>
      <c r="AQ14">
        <v>9.1538300000000003E-2</v>
      </c>
      <c r="AR14">
        <v>0.17703830000000001</v>
      </c>
      <c r="AS14">
        <v>0.26267829999999998</v>
      </c>
      <c r="AT14">
        <v>0.3452713</v>
      </c>
      <c r="AU14">
        <v>0.42617450000000001</v>
      </c>
      <c r="AV14">
        <v>0.50449940000000004</v>
      </c>
      <c r="AW14">
        <v>0.58128489999999999</v>
      </c>
      <c r="AX14" s="116">
        <v>0.65608840000000002</v>
      </c>
      <c r="AY14" s="116">
        <v>0.72799829999999999</v>
      </c>
      <c r="AZ14" s="116">
        <v>0.79717000000000005</v>
      </c>
      <c r="BA14" s="116">
        <v>0.86274240000000002</v>
      </c>
      <c r="BB14">
        <v>0.9251315</v>
      </c>
      <c r="BC14">
        <v>0.9841647</v>
      </c>
      <c r="BD14">
        <v>1.0400199999999999</v>
      </c>
      <c r="BE14">
        <v>1.0918747</v>
      </c>
      <c r="BF14">
        <v>1.1404015000000001</v>
      </c>
      <c r="BG14">
        <v>1.1859698000000001</v>
      </c>
      <c r="BH14">
        <v>1.2287166</v>
      </c>
      <c r="BI14">
        <v>1.2687328</v>
      </c>
      <c r="BJ14">
        <v>1.3063745</v>
      </c>
      <c r="BK14">
        <v>1.3417193999999999</v>
      </c>
      <c r="BL14">
        <v>1.3753849</v>
      </c>
      <c r="BM14">
        <v>1.4082931999999999</v>
      </c>
      <c r="BN14">
        <v>1.4390126000000001</v>
      </c>
      <c r="BO14">
        <v>1.4680531999999999</v>
      </c>
      <c r="BP14">
        <v>1.4955147</v>
      </c>
      <c r="BQ14">
        <v>1.5222831999999999</v>
      </c>
      <c r="BR14">
        <v>1.5476612999999999</v>
      </c>
      <c r="BS14">
        <v>1.5721297999999999</v>
      </c>
      <c r="BT14">
        <v>1.5970477999999999</v>
      </c>
      <c r="BU14">
        <v>1.6226974999999999</v>
      </c>
      <c r="BV14">
        <v>1.6481212999999999</v>
      </c>
      <c r="BW14">
        <v>1.67387</v>
      </c>
      <c r="BX14">
        <v>1.7005615000000001</v>
      </c>
      <c r="BY14">
        <v>1.7275229999999999</v>
      </c>
      <c r="BZ14">
        <v>1.7552977999999999</v>
      </c>
      <c r="CA14">
        <v>1.7834524</v>
      </c>
      <c r="CB14">
        <v>1.8110754</v>
      </c>
      <c r="CC14">
        <v>1.8391382999999999</v>
      </c>
      <c r="CD14">
        <v>1.8677429999999999</v>
      </c>
      <c r="CE14">
        <v>1.8971992</v>
      </c>
      <c r="CF14">
        <v>1.9267415000000001</v>
      </c>
      <c r="CG14">
        <v>1.9564013</v>
      </c>
      <c r="CH14">
        <v>1.9862082999999999</v>
      </c>
      <c r="CI14">
        <v>2.0170648</v>
      </c>
      <c r="CJ14">
        <v>2.0475075</v>
      </c>
      <c r="CK14">
        <v>2.0782598000000001</v>
      </c>
      <c r="CL14">
        <v>2.1091228000000002</v>
      </c>
      <c r="CM14">
        <v>2.1405976999999998</v>
      </c>
      <c r="CN14">
        <v>2.1726364999999999</v>
      </c>
      <c r="CO14">
        <v>2.2050515000000002</v>
      </c>
      <c r="CP14">
        <v>2.2372787999999999</v>
      </c>
      <c r="CQ14">
        <v>2.2699315000000002</v>
      </c>
      <c r="CR14">
        <v>2.3031633</v>
      </c>
      <c r="CS14">
        <v>2.3365735999999999</v>
      </c>
      <c r="CT14">
        <v>2.3699534</v>
      </c>
      <c r="CU14">
        <v>2.4033139000000001</v>
      </c>
      <c r="CV14">
        <v>2.4371437</v>
      </c>
      <c r="CW14">
        <v>2.4712953</v>
      </c>
      <c r="CX14">
        <v>2.5053220999999999</v>
      </c>
      <c r="CY14">
        <v>2.5394858</v>
      </c>
      <c r="CZ14">
        <v>2.5739353999999999</v>
      </c>
      <c r="DA14">
        <v>2.6085766000000001</v>
      </c>
      <c r="DB14">
        <v>2.6431141</v>
      </c>
      <c r="DC14">
        <v>2.6771758000000001</v>
      </c>
      <c r="DD14">
        <v>2.7111991999999998</v>
      </c>
      <c r="DE14">
        <v>2.7453126000000001</v>
      </c>
      <c r="DF14">
        <v>2.7794677000000001</v>
      </c>
      <c r="DG14">
        <v>2.8145829</v>
      </c>
      <c r="DH14">
        <v>2.8495088000000002</v>
      </c>
      <c r="DI14">
        <v>2.8843633</v>
      </c>
      <c r="DJ14">
        <v>2.9195505000000002</v>
      </c>
      <c r="DK14">
        <v>2.9548893000000001</v>
      </c>
      <c r="DL14">
        <v>2.9900723</v>
      </c>
      <c r="DM14">
        <v>3.0252713999999998</v>
      </c>
      <c r="DN14">
        <v>3.0607272999999999</v>
      </c>
      <c r="DO14">
        <v>3.0964615000000002</v>
      </c>
      <c r="DP14">
        <v>3.1324757000000001</v>
      </c>
    </row>
    <row r="15" spans="1:120" x14ac:dyDescent="0.25">
      <c r="A15" t="s">
        <v>129</v>
      </c>
      <c r="B15" t="s">
        <v>130</v>
      </c>
      <c r="C15" t="s">
        <v>141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-4.4999999999999999E-4</v>
      </c>
      <c r="AP15">
        <v>-1.2717E-3</v>
      </c>
      <c r="AQ15">
        <v>-1.4499999999999999E-3</v>
      </c>
      <c r="AR15">
        <v>-1.2199999999999999E-3</v>
      </c>
      <c r="AS15">
        <v>-9.2170000000000001E-4</v>
      </c>
      <c r="AT15">
        <v>-5.934E-4</v>
      </c>
      <c r="AU15" s="116">
        <v>-2.9169999999999999E-4</v>
      </c>
      <c r="AV15" s="116">
        <v>1.0000000000000001E-5</v>
      </c>
      <c r="AW15" s="116">
        <v>2.5000000000000001E-4</v>
      </c>
      <c r="AX15" s="116">
        <v>4.5830000000000003E-4</v>
      </c>
      <c r="AY15" s="116">
        <v>6.4829999999999998E-4</v>
      </c>
      <c r="AZ15" s="116">
        <v>8.4829999999999997E-4</v>
      </c>
      <c r="BA15" s="116">
        <v>1.0866000000000001E-3</v>
      </c>
      <c r="BB15" s="116">
        <v>1.32E-3</v>
      </c>
      <c r="BC15" s="116">
        <v>1.5782999999999999E-3</v>
      </c>
      <c r="BD15" s="116">
        <v>1.8799999999999999E-3</v>
      </c>
      <c r="BE15" s="116">
        <v>2.1800000000000001E-3</v>
      </c>
      <c r="BF15" s="116">
        <v>2.5065999999999999E-3</v>
      </c>
      <c r="BG15" s="116">
        <v>2.7899999999999999E-3</v>
      </c>
      <c r="BH15" s="116">
        <v>3.1665999999999999E-3</v>
      </c>
      <c r="BI15" s="116">
        <v>3.4583000000000001E-3</v>
      </c>
      <c r="BJ15" s="116">
        <v>3.7583E-3</v>
      </c>
      <c r="BK15" s="116">
        <v>4.1000000000000003E-3</v>
      </c>
      <c r="BL15" s="116">
        <v>4.4682999999999997E-3</v>
      </c>
      <c r="BM15" s="116">
        <v>4.8199999999999996E-3</v>
      </c>
      <c r="BN15" s="116">
        <v>5.1748999999999996E-3</v>
      </c>
      <c r="BO15" s="116">
        <v>5.5482999999999999E-3</v>
      </c>
      <c r="BP15" s="116">
        <v>5.8883E-3</v>
      </c>
      <c r="BQ15" s="116">
        <v>6.2183000000000004E-3</v>
      </c>
      <c r="BR15" s="116">
        <v>6.5100000000000002E-3</v>
      </c>
      <c r="BS15" s="116">
        <v>6.7000000000000002E-3</v>
      </c>
      <c r="BT15" s="116">
        <v>6.8583000000000003E-3</v>
      </c>
      <c r="BU15" s="116">
        <v>6.9899999999999997E-3</v>
      </c>
      <c r="BV15" s="116">
        <v>7.1183000000000001E-3</v>
      </c>
      <c r="BW15" s="116">
        <v>7.2931999999999997E-3</v>
      </c>
      <c r="BX15" s="116">
        <v>7.4082999999999996E-3</v>
      </c>
      <c r="BY15" s="116">
        <v>7.5199999999999998E-3</v>
      </c>
      <c r="BZ15" s="116">
        <v>7.62E-3</v>
      </c>
      <c r="CA15" s="116">
        <v>7.7299999999999999E-3</v>
      </c>
      <c r="CB15" s="116">
        <v>7.8282999999999998E-3</v>
      </c>
      <c r="CC15" s="116">
        <v>7.9383000000000006E-3</v>
      </c>
      <c r="CD15" s="116">
        <v>8.0383E-3</v>
      </c>
      <c r="CE15" s="116">
        <v>8.1282999999999998E-3</v>
      </c>
      <c r="CF15" s="116">
        <v>8.2100000000000003E-3</v>
      </c>
      <c r="CG15" s="116">
        <v>8.2900000000000005E-3</v>
      </c>
      <c r="CH15" s="116">
        <v>8.3700000000000007E-3</v>
      </c>
      <c r="CI15" s="116">
        <v>8.4583000000000002E-3</v>
      </c>
      <c r="CJ15" s="116">
        <v>8.5400000000000007E-3</v>
      </c>
      <c r="CK15" s="116">
        <v>8.6300000000000005E-3</v>
      </c>
      <c r="CL15" s="116">
        <v>8.7100000000000007E-3</v>
      </c>
      <c r="CM15" s="116">
        <v>8.7883000000000006E-3</v>
      </c>
      <c r="CN15" s="116">
        <v>8.8699999999999994E-3</v>
      </c>
      <c r="CO15" s="116">
        <v>8.9583000000000006E-3</v>
      </c>
      <c r="CP15" s="116">
        <v>9.0483000000000004E-3</v>
      </c>
      <c r="CQ15" s="116">
        <v>9.1482999999999998E-3</v>
      </c>
      <c r="CR15" s="116">
        <v>9.2283E-3</v>
      </c>
      <c r="CS15" s="116">
        <v>9.3100000000000006E-3</v>
      </c>
      <c r="CT15" s="116">
        <v>9.3900000000000008E-3</v>
      </c>
      <c r="CU15" s="116">
        <v>9.4699999999999993E-3</v>
      </c>
      <c r="CV15" s="116">
        <v>9.5499999999999995E-3</v>
      </c>
      <c r="CW15" s="116">
        <v>9.6299999999999997E-3</v>
      </c>
      <c r="CX15" s="116">
        <v>9.7199999999999995E-3</v>
      </c>
      <c r="CY15" s="116">
        <v>9.7999999999999997E-3</v>
      </c>
      <c r="CZ15" s="116">
        <v>9.8966000000000002E-3</v>
      </c>
      <c r="DA15" s="116">
        <v>9.9699999999999997E-3</v>
      </c>
      <c r="DB15" s="116">
        <v>1.00549E-2</v>
      </c>
      <c r="DC15" s="116">
        <v>1.0126599999999999E-2</v>
      </c>
      <c r="DD15" s="116">
        <v>1.0216599999999999E-2</v>
      </c>
      <c r="DE15" s="116">
        <v>1.0293200000000001E-2</v>
      </c>
      <c r="DF15" s="116">
        <v>1.03549E-2</v>
      </c>
      <c r="DG15" s="116">
        <v>1.04183E-2</v>
      </c>
      <c r="DH15" s="116">
        <v>1.0488300000000001E-2</v>
      </c>
      <c r="DI15" s="116">
        <v>1.05583E-2</v>
      </c>
      <c r="DJ15" s="116">
        <v>1.0618300000000001E-2</v>
      </c>
      <c r="DK15" s="116">
        <v>1.069E-2</v>
      </c>
      <c r="DL15" s="116">
        <v>1.078E-2</v>
      </c>
      <c r="DM15" s="116">
        <v>1.08783E-2</v>
      </c>
      <c r="DN15" s="116">
        <v>1.09383E-2</v>
      </c>
      <c r="DO15" s="116">
        <v>1.10083E-2</v>
      </c>
      <c r="DP15" s="116">
        <v>1.108E-2</v>
      </c>
    </row>
    <row r="16" spans="1:120" x14ac:dyDescent="0.25">
      <c r="A16" t="s">
        <v>129</v>
      </c>
      <c r="B16" t="s">
        <v>130</v>
      </c>
      <c r="C16" t="s">
        <v>141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-3.8499999999999998E-4</v>
      </c>
      <c r="AQ16">
        <v>9.3119999999999994E-2</v>
      </c>
      <c r="AR16">
        <v>0.18037500000000001</v>
      </c>
      <c r="AS16">
        <v>0.267455</v>
      </c>
      <c r="AT16">
        <v>0.35170000000000001</v>
      </c>
      <c r="AU16" s="116">
        <v>0.43386000000000002</v>
      </c>
      <c r="AV16">
        <v>0.51366000000000001</v>
      </c>
      <c r="AW16">
        <v>0.59112500000000001</v>
      </c>
      <c r="AX16">
        <v>0.66596</v>
      </c>
      <c r="AY16">
        <v>0.73819999999999997</v>
      </c>
      <c r="AZ16" s="116">
        <v>0.80745</v>
      </c>
      <c r="BA16" s="116">
        <v>0.87342500000000001</v>
      </c>
      <c r="BB16">
        <v>0.93638500000000002</v>
      </c>
      <c r="BC16">
        <v>0.99590500000000004</v>
      </c>
      <c r="BD16">
        <v>1.0536350000000001</v>
      </c>
      <c r="BE16">
        <v>1.1083050000000001</v>
      </c>
      <c r="BF16">
        <v>1.159645</v>
      </c>
      <c r="BG16">
        <v>1.209975</v>
      </c>
      <c r="BH16">
        <v>1.2589300000000001</v>
      </c>
      <c r="BI16">
        <v>1.304635</v>
      </c>
      <c r="BJ16">
        <v>1.3487150000000001</v>
      </c>
      <c r="BK16">
        <v>1.38927</v>
      </c>
      <c r="BL16">
        <v>1.428695</v>
      </c>
      <c r="BM16">
        <v>1.4655450000000001</v>
      </c>
      <c r="BN16">
        <v>1.5005649999999999</v>
      </c>
      <c r="BO16">
        <v>1.5349900000000001</v>
      </c>
      <c r="BP16">
        <v>1.56653</v>
      </c>
      <c r="BQ16">
        <v>1.5972900000000001</v>
      </c>
      <c r="BR16">
        <v>1.626185</v>
      </c>
      <c r="BS16">
        <v>1.653805</v>
      </c>
      <c r="BT16">
        <v>1.6826700000000001</v>
      </c>
      <c r="BU16">
        <v>1.7111749999999999</v>
      </c>
      <c r="BV16">
        <v>1.74197</v>
      </c>
      <c r="BW16">
        <v>1.77481</v>
      </c>
      <c r="BX16">
        <v>1.8075950000000001</v>
      </c>
      <c r="BY16">
        <v>1.8413649999999999</v>
      </c>
      <c r="BZ16">
        <v>1.8742799999999999</v>
      </c>
      <c r="CA16">
        <v>1.9066399999999999</v>
      </c>
      <c r="CB16">
        <v>1.9395100000000001</v>
      </c>
      <c r="CC16">
        <v>1.9743200000000001</v>
      </c>
      <c r="CD16">
        <v>2.0081099999999998</v>
      </c>
      <c r="CE16">
        <v>2.0421499999999999</v>
      </c>
      <c r="CF16">
        <v>2.076495</v>
      </c>
      <c r="CG16">
        <v>2.112895</v>
      </c>
      <c r="CH16">
        <v>2.1501399999999999</v>
      </c>
      <c r="CI16">
        <v>2.1850399999999999</v>
      </c>
      <c r="CJ16">
        <v>2.2191149999999999</v>
      </c>
      <c r="CK16">
        <v>2.255595</v>
      </c>
      <c r="CL16">
        <v>2.2913649999999999</v>
      </c>
      <c r="CM16">
        <v>2.3275950000000001</v>
      </c>
      <c r="CN16">
        <v>2.3649100000000001</v>
      </c>
      <c r="CO16">
        <v>2.4004449999999999</v>
      </c>
      <c r="CP16">
        <v>2.4397549999999999</v>
      </c>
      <c r="CQ16">
        <v>2.4780950000000002</v>
      </c>
      <c r="CR16">
        <v>2.516235</v>
      </c>
      <c r="CS16">
        <v>2.5525449999999998</v>
      </c>
      <c r="CT16">
        <v>2.5915849999999998</v>
      </c>
      <c r="CU16">
        <v>2.6295000000000002</v>
      </c>
      <c r="CV16">
        <v>2.6682000000000001</v>
      </c>
      <c r="CW16">
        <v>2.7060050000000002</v>
      </c>
      <c r="CX16">
        <v>2.7450199999999998</v>
      </c>
      <c r="CY16">
        <v>2.7824949999999999</v>
      </c>
      <c r="CZ16">
        <v>2.8219099999999999</v>
      </c>
      <c r="DA16">
        <v>2.8603200000000002</v>
      </c>
      <c r="DB16">
        <v>2.8987949999999998</v>
      </c>
      <c r="DC16">
        <v>2.9389050000000001</v>
      </c>
      <c r="DD16">
        <v>2.9762949999999999</v>
      </c>
      <c r="DE16">
        <v>3.013655</v>
      </c>
      <c r="DF16">
        <v>3.0499649999999998</v>
      </c>
      <c r="DG16">
        <v>3.0907499999999999</v>
      </c>
      <c r="DH16">
        <v>3.1269100000000001</v>
      </c>
      <c r="DI16">
        <v>3.1649799999999999</v>
      </c>
      <c r="DJ16">
        <v>3.2029550000000002</v>
      </c>
      <c r="DK16">
        <v>3.2397399999999998</v>
      </c>
      <c r="DL16">
        <v>3.275045</v>
      </c>
      <c r="DM16">
        <v>3.3118850000000002</v>
      </c>
      <c r="DN16">
        <v>3.3468749999999998</v>
      </c>
      <c r="DO16">
        <v>3.3889450000000001</v>
      </c>
      <c r="DP16">
        <v>3.4291700000000001</v>
      </c>
    </row>
    <row r="17" spans="1:120" x14ac:dyDescent="0.25">
      <c r="A17" t="s">
        <v>129</v>
      </c>
      <c r="B17" t="s">
        <v>130</v>
      </c>
      <c r="C17" t="s">
        <v>141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-3.5E-4</v>
      </c>
      <c r="AP17">
        <v>-9.7000000000000005E-4</v>
      </c>
      <c r="AQ17">
        <v>-9.7999999999999997E-4</v>
      </c>
      <c r="AR17">
        <v>-6.8999999999999997E-4</v>
      </c>
      <c r="AS17">
        <v>-3.6000000000000002E-4</v>
      </c>
      <c r="AT17" s="116">
        <v>-3.0000000000000001E-5</v>
      </c>
      <c r="AU17" s="116">
        <v>2.9E-4</v>
      </c>
      <c r="AV17" s="116">
        <v>5.9000000000000003E-4</v>
      </c>
      <c r="AW17" s="116">
        <v>8.7000000000000001E-4</v>
      </c>
      <c r="AX17" s="116">
        <v>1.14E-3</v>
      </c>
      <c r="AY17" s="116">
        <v>1.42E-3</v>
      </c>
      <c r="AZ17" s="116">
        <v>1.67E-3</v>
      </c>
      <c r="BA17" s="116">
        <v>1.9400000000000001E-3</v>
      </c>
      <c r="BB17" s="116">
        <v>2.2200000000000002E-3</v>
      </c>
      <c r="BC17" s="116">
        <v>2.49E-3</v>
      </c>
      <c r="BD17" s="116">
        <v>2.7950000000000002E-3</v>
      </c>
      <c r="BE17" s="116">
        <v>3.0999999999999999E-3</v>
      </c>
      <c r="BF17" s="116">
        <v>3.4150000000000001E-3</v>
      </c>
      <c r="BG17" s="116">
        <v>3.705E-3</v>
      </c>
      <c r="BH17" s="116">
        <v>4.0600000000000002E-3</v>
      </c>
      <c r="BI17" s="116">
        <v>4.3899999999999998E-3</v>
      </c>
      <c r="BJ17" s="116">
        <v>4.725E-3</v>
      </c>
      <c r="BK17" s="116">
        <v>5.0600000000000003E-3</v>
      </c>
      <c r="BL17" s="116">
        <v>5.4400000000000004E-3</v>
      </c>
      <c r="BM17" s="116">
        <v>5.79E-3</v>
      </c>
      <c r="BN17" s="116">
        <v>6.13E-3</v>
      </c>
      <c r="BO17" s="116">
        <v>6.4900000000000001E-3</v>
      </c>
      <c r="BP17" s="116">
        <v>6.8900000000000003E-3</v>
      </c>
      <c r="BQ17" s="116">
        <v>7.28E-3</v>
      </c>
      <c r="BR17" s="116">
        <v>7.6150000000000002E-3</v>
      </c>
      <c r="BS17" s="116">
        <v>7.8849999999999996E-3</v>
      </c>
      <c r="BT17" s="116">
        <v>8.0999999999999996E-3</v>
      </c>
      <c r="BU17" s="116">
        <v>8.2749999999999994E-3</v>
      </c>
      <c r="BV17" s="116">
        <v>8.4600000000000005E-3</v>
      </c>
      <c r="BW17" s="116">
        <v>8.6049999999999998E-3</v>
      </c>
      <c r="BX17" s="116">
        <v>8.7550000000000006E-3</v>
      </c>
      <c r="BY17" s="116">
        <v>8.9099999999999995E-3</v>
      </c>
      <c r="BZ17" s="116">
        <v>9.0349999999999996E-3</v>
      </c>
      <c r="CA17" s="116">
        <v>9.1850000000000005E-3</v>
      </c>
      <c r="CB17" s="116">
        <v>9.3100000000000006E-3</v>
      </c>
      <c r="CC17" s="116">
        <v>9.4350000000000007E-3</v>
      </c>
      <c r="CD17" s="116">
        <v>9.5650000000000006E-3</v>
      </c>
      <c r="CE17" s="116">
        <v>9.6799999999999994E-3</v>
      </c>
      <c r="CF17" s="116">
        <v>9.8250000000000004E-3</v>
      </c>
      <c r="CG17" s="116">
        <v>9.9500000000000005E-3</v>
      </c>
      <c r="CH17" s="116">
        <v>1.0085E-2</v>
      </c>
      <c r="CI17" s="116">
        <v>1.022E-2</v>
      </c>
      <c r="CJ17" s="116">
        <v>1.0330000000000001E-2</v>
      </c>
      <c r="CK17" s="116">
        <v>1.0435E-2</v>
      </c>
      <c r="CL17" s="116">
        <v>1.0540000000000001E-2</v>
      </c>
      <c r="CM17" s="116">
        <v>1.0664999999999999E-2</v>
      </c>
      <c r="CN17" s="116">
        <v>1.0795000000000001E-2</v>
      </c>
      <c r="CO17" s="116">
        <v>1.0905E-2</v>
      </c>
      <c r="CP17" s="116">
        <v>1.1025E-2</v>
      </c>
      <c r="CQ17" s="116">
        <v>1.1135000000000001E-2</v>
      </c>
      <c r="CR17" s="116">
        <v>1.124E-2</v>
      </c>
      <c r="CS17" s="116">
        <v>1.1355000000000001E-2</v>
      </c>
      <c r="CT17" s="116">
        <v>1.146E-2</v>
      </c>
      <c r="CU17" s="116">
        <v>1.158E-2</v>
      </c>
      <c r="CV17" s="116">
        <v>1.1695000000000001E-2</v>
      </c>
      <c r="CW17" s="116">
        <v>1.1795E-2</v>
      </c>
      <c r="CX17" s="116">
        <v>1.1894999999999999E-2</v>
      </c>
      <c r="CY17" s="116">
        <v>1.1995E-2</v>
      </c>
      <c r="CZ17">
        <v>1.21E-2</v>
      </c>
      <c r="DA17">
        <v>1.2189999999999999E-2</v>
      </c>
      <c r="DB17">
        <v>1.2279999999999999E-2</v>
      </c>
      <c r="DC17">
        <v>1.2375000000000001E-2</v>
      </c>
      <c r="DD17">
        <v>1.2465E-2</v>
      </c>
      <c r="DE17">
        <v>1.256E-2</v>
      </c>
      <c r="DF17">
        <v>1.2655E-2</v>
      </c>
      <c r="DG17">
        <v>1.2765E-2</v>
      </c>
      <c r="DH17">
        <v>1.2855E-2</v>
      </c>
      <c r="DI17">
        <v>1.2935E-2</v>
      </c>
      <c r="DJ17">
        <v>1.302E-2</v>
      </c>
      <c r="DK17">
        <v>1.311E-2</v>
      </c>
      <c r="DL17">
        <v>1.3205E-2</v>
      </c>
      <c r="DM17">
        <v>1.3285E-2</v>
      </c>
      <c r="DN17">
        <v>1.3375E-2</v>
      </c>
      <c r="DO17">
        <v>1.3445E-2</v>
      </c>
      <c r="DP17">
        <v>1.354E-2</v>
      </c>
    </row>
    <row r="18" spans="1:120" x14ac:dyDescent="0.25">
      <c r="A18" t="s">
        <v>129</v>
      </c>
      <c r="B18" t="s">
        <v>130</v>
      </c>
      <c r="C18" t="s">
        <v>141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2.3000000000000001E-4</v>
      </c>
      <c r="AQ18">
        <v>9.5378699999999997E-2</v>
      </c>
      <c r="AR18">
        <v>0.1840802</v>
      </c>
      <c r="AS18">
        <v>0.27167190000000002</v>
      </c>
      <c r="AT18">
        <v>0.35621190000000003</v>
      </c>
      <c r="AU18" s="116">
        <v>0.43917339999999999</v>
      </c>
      <c r="AV18">
        <v>0.52013169999999997</v>
      </c>
      <c r="AW18">
        <v>0.59852170000000005</v>
      </c>
      <c r="AX18">
        <v>0.67469170000000001</v>
      </c>
      <c r="AY18" s="116">
        <v>0.74850170000000005</v>
      </c>
      <c r="AZ18" s="116">
        <v>0.81977849999999997</v>
      </c>
      <c r="BA18">
        <v>0.88859699999999997</v>
      </c>
      <c r="BB18">
        <v>0.95479700000000001</v>
      </c>
      <c r="BC18">
        <v>1.0172534</v>
      </c>
      <c r="BD18">
        <v>1.0762874</v>
      </c>
      <c r="BE18">
        <v>1.1321502000000001</v>
      </c>
      <c r="BF18">
        <v>1.1860584999999999</v>
      </c>
      <c r="BG18">
        <v>1.2373905999999999</v>
      </c>
      <c r="BH18">
        <v>1.28729</v>
      </c>
      <c r="BI18">
        <v>1.3347453</v>
      </c>
      <c r="BJ18">
        <v>1.3802478</v>
      </c>
      <c r="BK18">
        <v>1.4274091</v>
      </c>
      <c r="BL18">
        <v>1.4718971999999999</v>
      </c>
      <c r="BM18">
        <v>1.5160758999999999</v>
      </c>
      <c r="BN18">
        <v>1.5591512000000001</v>
      </c>
      <c r="BO18">
        <v>1.6006982000000001</v>
      </c>
      <c r="BP18">
        <v>1.6399902</v>
      </c>
      <c r="BQ18">
        <v>1.6798819</v>
      </c>
      <c r="BR18">
        <v>1.7184592999999999</v>
      </c>
      <c r="BS18">
        <v>1.7544423</v>
      </c>
      <c r="BT18">
        <v>1.7914616999999999</v>
      </c>
      <c r="BU18">
        <v>1.8294954999999999</v>
      </c>
      <c r="BV18">
        <v>1.8685016999999999</v>
      </c>
      <c r="BW18">
        <v>1.9081645</v>
      </c>
      <c r="BX18">
        <v>1.9477949999999999</v>
      </c>
      <c r="BY18">
        <v>1.9871855</v>
      </c>
      <c r="BZ18">
        <v>2.0268991999999999</v>
      </c>
      <c r="CA18">
        <v>2.0666498999999998</v>
      </c>
      <c r="CB18">
        <v>2.1067670999999999</v>
      </c>
      <c r="CC18">
        <v>2.1464552000000001</v>
      </c>
      <c r="CD18">
        <v>2.1869464999999999</v>
      </c>
      <c r="CE18">
        <v>2.2272373999999999</v>
      </c>
      <c r="CF18">
        <v>2.2666384000000002</v>
      </c>
      <c r="CG18">
        <v>2.3067619000000001</v>
      </c>
      <c r="CH18">
        <v>2.3442793000000002</v>
      </c>
      <c r="CI18">
        <v>2.383778</v>
      </c>
      <c r="CJ18">
        <v>2.4221946000000001</v>
      </c>
      <c r="CK18">
        <v>2.4621328999999998</v>
      </c>
      <c r="CL18">
        <v>2.5003557999999999</v>
      </c>
      <c r="CM18">
        <v>2.5417700000000001</v>
      </c>
      <c r="CN18">
        <v>2.5814995000000001</v>
      </c>
      <c r="CO18">
        <v>2.6209191000000001</v>
      </c>
      <c r="CP18">
        <v>2.6625033999999999</v>
      </c>
      <c r="CQ18">
        <v>2.7030873999999998</v>
      </c>
      <c r="CR18">
        <v>2.743805</v>
      </c>
      <c r="CS18">
        <v>2.7891740999999999</v>
      </c>
      <c r="CT18">
        <v>2.8335911999999999</v>
      </c>
      <c r="CU18">
        <v>2.8776861</v>
      </c>
      <c r="CV18">
        <v>2.9216443000000001</v>
      </c>
      <c r="CW18">
        <v>2.9641049000000002</v>
      </c>
      <c r="CX18">
        <v>3.0060267999999999</v>
      </c>
      <c r="CY18">
        <v>3.0481256999999999</v>
      </c>
      <c r="CZ18">
        <v>3.0898178999999999</v>
      </c>
      <c r="DA18">
        <v>3.1328081999999999</v>
      </c>
      <c r="DB18">
        <v>3.1783519</v>
      </c>
      <c r="DC18">
        <v>3.2218353</v>
      </c>
      <c r="DD18">
        <v>3.2653348000000002</v>
      </c>
      <c r="DE18">
        <v>3.3181083999999998</v>
      </c>
      <c r="DF18">
        <v>3.3633904999999999</v>
      </c>
      <c r="DG18">
        <v>3.4079107</v>
      </c>
      <c r="DH18">
        <v>3.4497903000000001</v>
      </c>
      <c r="DI18">
        <v>3.4920998000000001</v>
      </c>
      <c r="DJ18">
        <v>3.5343211999999999</v>
      </c>
      <c r="DK18">
        <v>3.5789925</v>
      </c>
      <c r="DL18">
        <v>3.6182181</v>
      </c>
      <c r="DM18">
        <v>3.6613041000000002</v>
      </c>
      <c r="DN18">
        <v>3.7068542999999998</v>
      </c>
      <c r="DO18">
        <v>3.7499367000000001</v>
      </c>
      <c r="DP18">
        <v>3.7950930999999999</v>
      </c>
    </row>
    <row r="19" spans="1:120" x14ac:dyDescent="0.25">
      <c r="A19" t="s">
        <v>129</v>
      </c>
      <c r="B19" t="s">
        <v>130</v>
      </c>
      <c r="C19" t="s">
        <v>141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-2.5000000000000001E-4</v>
      </c>
      <c r="AP19">
        <v>-6.8000000000000005E-4</v>
      </c>
      <c r="AQ19">
        <v>-5.5000000000000003E-4</v>
      </c>
      <c r="AR19">
        <v>-2.5000000000000001E-4</v>
      </c>
      <c r="AS19" s="116">
        <v>9.0000000000000006E-5</v>
      </c>
      <c r="AT19" s="116">
        <v>4.2000000000000002E-4</v>
      </c>
      <c r="AU19" s="116">
        <v>7.3999999999999999E-4</v>
      </c>
      <c r="AV19" s="116">
        <v>1.06E-3</v>
      </c>
      <c r="AW19" s="116">
        <v>1.3717E-3</v>
      </c>
      <c r="AX19" s="116">
        <v>1.6917E-3</v>
      </c>
      <c r="AY19" s="116">
        <v>1.9916999999999999E-3</v>
      </c>
      <c r="AZ19" s="116">
        <v>2.31E-3</v>
      </c>
      <c r="BA19" s="116">
        <v>2.5999999999999999E-3</v>
      </c>
      <c r="BB19" s="116">
        <v>2.9299999999999999E-3</v>
      </c>
      <c r="BC19" s="116">
        <v>3.2499999999999999E-3</v>
      </c>
      <c r="BD19" s="116">
        <v>3.5517000000000001E-3</v>
      </c>
      <c r="BE19" s="116">
        <v>3.8717000000000001E-3</v>
      </c>
      <c r="BF19" s="116">
        <v>4.2116999999999996E-3</v>
      </c>
      <c r="BG19" s="116">
        <v>4.5500000000000002E-3</v>
      </c>
      <c r="BH19" s="116">
        <v>4.9199999999999999E-3</v>
      </c>
      <c r="BI19" s="116">
        <v>5.2716999999999998E-3</v>
      </c>
      <c r="BJ19" s="116">
        <v>5.64E-3</v>
      </c>
      <c r="BK19" s="116">
        <v>6.0117E-3</v>
      </c>
      <c r="BL19" s="116">
        <v>6.4016999999999998E-3</v>
      </c>
      <c r="BM19" s="116">
        <v>6.8399999999999997E-3</v>
      </c>
      <c r="BN19" s="116">
        <v>7.3000000000000001E-3</v>
      </c>
      <c r="BO19" s="116">
        <v>7.77E-3</v>
      </c>
      <c r="BP19" s="116">
        <v>8.2117000000000006E-3</v>
      </c>
      <c r="BQ19" s="116">
        <v>8.6934000000000004E-3</v>
      </c>
      <c r="BR19" s="116">
        <v>9.1216999999999999E-3</v>
      </c>
      <c r="BS19" s="116">
        <v>9.4599999999999997E-3</v>
      </c>
      <c r="BT19" s="116">
        <v>9.7333999999999997E-3</v>
      </c>
      <c r="BU19" s="116">
        <v>9.9699999999999997E-3</v>
      </c>
      <c r="BV19" s="116">
        <v>1.01917E-2</v>
      </c>
      <c r="BW19" s="116">
        <v>1.04017E-2</v>
      </c>
      <c r="BX19" s="116">
        <v>1.05734E-2</v>
      </c>
      <c r="BY19" s="116">
        <v>1.0733400000000001E-2</v>
      </c>
      <c r="BZ19" s="116">
        <v>1.09602E-2</v>
      </c>
      <c r="CA19" s="116">
        <v>1.1151899999999999E-2</v>
      </c>
      <c r="CB19" s="116">
        <v>1.13568E-2</v>
      </c>
      <c r="CC19" s="116">
        <v>1.15668E-2</v>
      </c>
      <c r="CD19" s="116">
        <v>1.1753400000000001E-2</v>
      </c>
      <c r="CE19" s="116">
        <v>1.18668E-2</v>
      </c>
      <c r="CF19" s="116">
        <v>1.20234E-2</v>
      </c>
      <c r="CG19" s="116">
        <v>1.21485E-2</v>
      </c>
      <c r="CH19" s="116">
        <v>1.2326800000000001E-2</v>
      </c>
      <c r="CI19" s="116">
        <v>1.24534E-2</v>
      </c>
      <c r="CJ19" s="116">
        <v>1.26217E-2</v>
      </c>
      <c r="CK19" s="116">
        <v>1.28051E-2</v>
      </c>
      <c r="CL19" s="116">
        <v>1.29602E-2</v>
      </c>
      <c r="CM19" s="116">
        <v>1.31717E-2</v>
      </c>
      <c r="CN19" s="116">
        <v>1.3240200000000001E-2</v>
      </c>
      <c r="CO19">
        <v>1.34068E-2</v>
      </c>
      <c r="CP19">
        <v>1.3543400000000001E-2</v>
      </c>
      <c r="CQ19">
        <v>1.3690000000000001E-2</v>
      </c>
      <c r="CR19">
        <v>1.3873399999999999E-2</v>
      </c>
      <c r="CS19">
        <v>1.39717E-2</v>
      </c>
      <c r="CT19">
        <v>1.41117E-2</v>
      </c>
      <c r="CU19">
        <v>1.42185E-2</v>
      </c>
      <c r="CV19">
        <v>1.4395099999999999E-2</v>
      </c>
      <c r="CW19">
        <v>1.4511700000000001E-2</v>
      </c>
      <c r="CX19">
        <v>1.46517E-2</v>
      </c>
      <c r="CY19">
        <v>1.47119E-2</v>
      </c>
      <c r="CZ19">
        <v>1.4931699999999999E-2</v>
      </c>
      <c r="DA19">
        <v>1.5061700000000001E-2</v>
      </c>
      <c r="DB19">
        <v>1.51734E-2</v>
      </c>
      <c r="DC19">
        <v>1.5310000000000001E-2</v>
      </c>
      <c r="DD19">
        <v>1.5426799999999999E-2</v>
      </c>
      <c r="DE19">
        <v>1.55751E-2</v>
      </c>
      <c r="DF19">
        <v>1.57185E-2</v>
      </c>
      <c r="DG19">
        <v>1.5910000000000001E-2</v>
      </c>
      <c r="DH19">
        <v>1.60568E-2</v>
      </c>
      <c r="DI19">
        <v>1.6331700000000001E-2</v>
      </c>
      <c r="DJ19">
        <v>1.65451E-2</v>
      </c>
      <c r="DK19">
        <v>1.6741700000000002E-2</v>
      </c>
      <c r="DL19">
        <v>1.6876800000000001E-2</v>
      </c>
      <c r="DM19">
        <v>1.7010000000000001E-2</v>
      </c>
      <c r="DN19">
        <v>1.7113400000000001E-2</v>
      </c>
      <c r="DO19">
        <v>1.721E-2</v>
      </c>
      <c r="DP19">
        <v>1.7323600000000001E-2</v>
      </c>
    </row>
    <row r="20" spans="1:120" x14ac:dyDescent="0.25">
      <c r="A20" t="s">
        <v>129</v>
      </c>
      <c r="B20" t="s">
        <v>130</v>
      </c>
      <c r="C20" t="s">
        <v>141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1.2999999999999999E-3</v>
      </c>
      <c r="AQ20">
        <v>9.8744999999999999E-2</v>
      </c>
      <c r="AR20">
        <v>0.18889049999999999</v>
      </c>
      <c r="AS20">
        <v>0.277341</v>
      </c>
      <c r="AT20">
        <v>0.36147400000000002</v>
      </c>
      <c r="AU20" s="116">
        <v>0.44450600000000001</v>
      </c>
      <c r="AV20">
        <v>0.52598999999999996</v>
      </c>
      <c r="AW20">
        <v>0.6070065</v>
      </c>
      <c r="AX20" s="116">
        <v>0.685863</v>
      </c>
      <c r="AY20" s="116">
        <v>0.76302499999999995</v>
      </c>
      <c r="AZ20" s="116">
        <v>0.838897</v>
      </c>
      <c r="BA20">
        <v>0.91315900000000005</v>
      </c>
      <c r="BB20">
        <v>0.98562249999999996</v>
      </c>
      <c r="BC20">
        <v>1.054376</v>
      </c>
      <c r="BD20">
        <v>1.1209404999999999</v>
      </c>
      <c r="BE20">
        <v>1.1836610000000001</v>
      </c>
      <c r="BF20">
        <v>1.245045</v>
      </c>
      <c r="BG20">
        <v>1.3042615</v>
      </c>
      <c r="BH20">
        <v>1.3615505000000001</v>
      </c>
      <c r="BI20">
        <v>1.4165985000000001</v>
      </c>
      <c r="BJ20">
        <v>1.470334</v>
      </c>
      <c r="BK20">
        <v>1.5203930000000001</v>
      </c>
      <c r="BL20">
        <v>1.5718894999999999</v>
      </c>
      <c r="BM20">
        <v>1.6214440000000001</v>
      </c>
      <c r="BN20">
        <v>1.671008</v>
      </c>
      <c r="BO20">
        <v>1.7176750000000001</v>
      </c>
      <c r="BP20">
        <v>1.7614970000000001</v>
      </c>
      <c r="BQ20">
        <v>1.8042235</v>
      </c>
      <c r="BR20">
        <v>1.845189</v>
      </c>
      <c r="BS20">
        <v>1.8843179999999999</v>
      </c>
      <c r="BT20">
        <v>1.925718</v>
      </c>
      <c r="BU20">
        <v>1.968545</v>
      </c>
      <c r="BV20">
        <v>2.012038</v>
      </c>
      <c r="BW20">
        <v>2.0554014999999999</v>
      </c>
      <c r="BX20">
        <v>2.0979955000000001</v>
      </c>
      <c r="BY20">
        <v>2.1436734999999998</v>
      </c>
      <c r="BZ20">
        <v>2.1809265</v>
      </c>
      <c r="CA20">
        <v>2.2149394999999998</v>
      </c>
      <c r="CB20">
        <v>2.2490410000000001</v>
      </c>
      <c r="CC20">
        <v>2.2835624999999999</v>
      </c>
      <c r="CD20">
        <v>2.3234680000000001</v>
      </c>
      <c r="CE20">
        <v>2.3677475000000001</v>
      </c>
      <c r="CF20">
        <v>2.4065284999999998</v>
      </c>
      <c r="CG20">
        <v>2.4370275000000001</v>
      </c>
      <c r="CH20">
        <v>2.4762219999999999</v>
      </c>
      <c r="CI20">
        <v>2.5171025</v>
      </c>
      <c r="CJ20">
        <v>2.5589995000000001</v>
      </c>
      <c r="CK20">
        <v>2.603497</v>
      </c>
      <c r="CL20">
        <v>2.6448719999999999</v>
      </c>
      <c r="CM20">
        <v>2.6835369999999998</v>
      </c>
      <c r="CN20">
        <v>2.7222784999999998</v>
      </c>
      <c r="CO20">
        <v>2.7683765</v>
      </c>
      <c r="CP20">
        <v>2.8091184999999999</v>
      </c>
      <c r="CQ20">
        <v>2.8547284999999998</v>
      </c>
      <c r="CR20">
        <v>2.8997480000000002</v>
      </c>
      <c r="CS20">
        <v>2.9495184999999999</v>
      </c>
      <c r="CT20">
        <v>2.9944199999999999</v>
      </c>
      <c r="CU20">
        <v>3.0426679999999999</v>
      </c>
      <c r="CV20">
        <v>3.0900245000000002</v>
      </c>
      <c r="CW20">
        <v>3.1395745000000002</v>
      </c>
      <c r="CX20">
        <v>3.1898895</v>
      </c>
      <c r="CY20">
        <v>3.2363529999999998</v>
      </c>
      <c r="CZ20">
        <v>3.2845399999999998</v>
      </c>
      <c r="DA20">
        <v>3.3325990000000001</v>
      </c>
      <c r="DB20">
        <v>3.3804745</v>
      </c>
      <c r="DC20">
        <v>3.4282585000000001</v>
      </c>
      <c r="DD20">
        <v>3.4758205000000002</v>
      </c>
      <c r="DE20">
        <v>3.5232730000000001</v>
      </c>
      <c r="DF20">
        <v>3.5705904999999998</v>
      </c>
      <c r="DG20">
        <v>3.617804</v>
      </c>
      <c r="DH20">
        <v>3.6649164999999999</v>
      </c>
      <c r="DI20">
        <v>3.7121810000000002</v>
      </c>
      <c r="DJ20">
        <v>3.7619674999999999</v>
      </c>
      <c r="DK20">
        <v>3.8192374999999998</v>
      </c>
      <c r="DL20">
        <v>3.8660709999999998</v>
      </c>
      <c r="DM20">
        <v>3.9149929999999999</v>
      </c>
      <c r="DN20">
        <v>3.9601095000000002</v>
      </c>
      <c r="DO20">
        <v>4.0047629999999996</v>
      </c>
      <c r="DP20">
        <v>4.0455050000000004</v>
      </c>
    </row>
    <row r="21" spans="1:120" x14ac:dyDescent="0.25">
      <c r="A21" t="s">
        <v>129</v>
      </c>
      <c r="B21" t="s">
        <v>130</v>
      </c>
      <c r="C21" s="116" t="s">
        <v>141</v>
      </c>
      <c r="D21" s="116" t="s">
        <v>132</v>
      </c>
      <c r="E21">
        <v>95</v>
      </c>
      <c r="F21" s="116" t="s">
        <v>135</v>
      </c>
      <c r="G21" s="116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-1.9000000000000001E-4</v>
      </c>
      <c r="AP21">
        <v>-5.0000000000000001E-4</v>
      </c>
      <c r="AQ21">
        <v>-2.99E-4</v>
      </c>
      <c r="AR21" s="116">
        <v>0</v>
      </c>
      <c r="AS21" s="116">
        <v>3.2000000000000003E-4</v>
      </c>
      <c r="AT21" s="116">
        <v>6.7000000000000002E-4</v>
      </c>
      <c r="AU21" s="116">
        <v>1.0300000000000001E-3</v>
      </c>
      <c r="AV21" s="116">
        <v>1.3699999999999999E-3</v>
      </c>
      <c r="AW21" s="116">
        <v>1.701E-3</v>
      </c>
      <c r="AX21" s="116">
        <v>2.0300000000000001E-3</v>
      </c>
      <c r="AY21" s="116">
        <v>2.3700000000000001E-3</v>
      </c>
      <c r="AZ21" s="116">
        <v>2.7000000000000001E-3</v>
      </c>
      <c r="BA21" s="116">
        <v>3.0205000000000002E-3</v>
      </c>
      <c r="BB21" s="116">
        <v>3.3505000000000002E-3</v>
      </c>
      <c r="BC21" s="116">
        <v>3.7004999999999998E-3</v>
      </c>
      <c r="BD21" s="116">
        <v>4.0505000000000003E-3</v>
      </c>
      <c r="BE21" s="116">
        <v>4.4200000000000003E-3</v>
      </c>
      <c r="BF21" s="116">
        <v>4.7805E-3</v>
      </c>
      <c r="BG21" s="116">
        <v>5.1704999999999997E-3</v>
      </c>
      <c r="BH21" s="116">
        <v>5.5905E-3</v>
      </c>
      <c r="BI21" s="116">
        <v>5.9915000000000003E-3</v>
      </c>
      <c r="BJ21" s="116">
        <v>6.3914999999999996E-3</v>
      </c>
      <c r="BK21" s="116">
        <v>6.8915000000000001E-3</v>
      </c>
      <c r="BL21" s="116">
        <v>7.3324999999999996E-3</v>
      </c>
      <c r="BM21" s="116">
        <v>7.8399999999999997E-3</v>
      </c>
      <c r="BN21" s="116">
        <v>8.3199999999999993E-3</v>
      </c>
      <c r="BO21" s="116">
        <v>8.7805000000000001E-3</v>
      </c>
      <c r="BP21" s="116">
        <v>9.2645000000000002E-3</v>
      </c>
      <c r="BQ21" s="116">
        <v>9.7999999999999997E-3</v>
      </c>
      <c r="BR21" s="116">
        <v>1.03505E-2</v>
      </c>
      <c r="BS21" s="116">
        <v>1.0800000000000001E-2</v>
      </c>
      <c r="BT21" s="116">
        <v>1.1094E-2</v>
      </c>
      <c r="BU21" s="116">
        <v>1.1355499999999999E-2</v>
      </c>
      <c r="BV21" s="116">
        <v>1.1681E-2</v>
      </c>
      <c r="BW21" s="116">
        <v>1.1951E-2</v>
      </c>
      <c r="BX21" s="116">
        <v>1.2182500000000001E-2</v>
      </c>
      <c r="BY21" s="116">
        <v>1.24815E-2</v>
      </c>
      <c r="BZ21" s="116">
        <v>1.2760499999999999E-2</v>
      </c>
      <c r="CA21" s="116">
        <v>1.3010499999999999E-2</v>
      </c>
      <c r="CB21" s="116">
        <v>1.3261500000000001E-2</v>
      </c>
      <c r="CC21" s="116">
        <v>1.3520000000000001E-2</v>
      </c>
      <c r="CD21" s="116">
        <v>1.3731E-2</v>
      </c>
      <c r="CE21" s="116">
        <v>1.3971000000000001E-2</v>
      </c>
      <c r="CF21" s="116">
        <v>1.42005E-2</v>
      </c>
      <c r="CG21">
        <v>1.447E-2</v>
      </c>
      <c r="CH21">
        <v>1.47E-2</v>
      </c>
      <c r="CI21">
        <v>1.4881999999999999E-2</v>
      </c>
      <c r="CJ21">
        <v>1.5063500000000001E-2</v>
      </c>
      <c r="CK21">
        <v>1.5264E-2</v>
      </c>
      <c r="CL21">
        <v>1.54935E-2</v>
      </c>
      <c r="CM21">
        <v>1.5703000000000002E-2</v>
      </c>
      <c r="CN21">
        <v>1.5922499999999999E-2</v>
      </c>
      <c r="CO21">
        <v>1.618E-2</v>
      </c>
      <c r="CP21">
        <v>1.6407499999999998E-2</v>
      </c>
      <c r="CQ21">
        <v>1.6761999999999999E-2</v>
      </c>
      <c r="CR21">
        <v>1.6865999999999999E-2</v>
      </c>
      <c r="CS21">
        <v>1.6999500000000001E-2</v>
      </c>
      <c r="CT21">
        <v>1.73525E-2</v>
      </c>
      <c r="CU21">
        <v>1.7590499999999998E-2</v>
      </c>
      <c r="CV21">
        <v>1.7694000000000001E-2</v>
      </c>
      <c r="CW21">
        <v>1.7923499999999998E-2</v>
      </c>
      <c r="CX21">
        <v>1.8067E-2</v>
      </c>
      <c r="CY21">
        <v>1.8207999999999998E-2</v>
      </c>
      <c r="CZ21">
        <v>1.8343000000000002E-2</v>
      </c>
      <c r="DA21">
        <v>1.8471000000000001E-2</v>
      </c>
      <c r="DB21">
        <v>1.8640500000000001E-2</v>
      </c>
      <c r="DC21">
        <v>1.8811999999999999E-2</v>
      </c>
      <c r="DD21">
        <v>1.8991000000000001E-2</v>
      </c>
      <c r="DE21">
        <v>1.9272999999999998E-2</v>
      </c>
      <c r="DF21">
        <v>1.94095E-2</v>
      </c>
      <c r="DG21">
        <v>1.9522000000000001E-2</v>
      </c>
      <c r="DH21">
        <v>1.9970499999999999E-2</v>
      </c>
      <c r="DI21">
        <v>2.0164499999999998E-2</v>
      </c>
      <c r="DJ21">
        <v>2.0401499999999999E-2</v>
      </c>
      <c r="DK21">
        <v>2.0531500000000001E-2</v>
      </c>
      <c r="DL21">
        <v>2.07005E-2</v>
      </c>
      <c r="DM21">
        <v>2.08325E-2</v>
      </c>
      <c r="DN21">
        <v>2.0983499999999999E-2</v>
      </c>
      <c r="DO21">
        <v>2.1114000000000001E-2</v>
      </c>
      <c r="DP21">
        <v>2.1253999999999999E-2</v>
      </c>
    </row>
    <row r="22" spans="1:120" x14ac:dyDescent="0.25">
      <c r="A22" t="s">
        <v>129</v>
      </c>
      <c r="B22" t="s">
        <v>130</v>
      </c>
      <c r="C22" s="116" t="s">
        <v>62</v>
      </c>
      <c r="D22" s="116" t="s">
        <v>132</v>
      </c>
      <c r="E22" s="116">
        <v>5</v>
      </c>
      <c r="F22" s="116" t="s">
        <v>133</v>
      </c>
      <c r="G22" s="116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419.54323649999998</v>
      </c>
      <c r="AQ22">
        <v>422.56074000000001</v>
      </c>
      <c r="AR22">
        <v>425.60681249999999</v>
      </c>
      <c r="AS22">
        <v>428.73158899999999</v>
      </c>
      <c r="AT22">
        <v>431.90996250000001</v>
      </c>
      <c r="AU22">
        <v>435.11350900000002</v>
      </c>
      <c r="AV22">
        <v>438.36904399999997</v>
      </c>
      <c r="AW22">
        <v>441.69218499999999</v>
      </c>
      <c r="AX22">
        <v>445.0748375</v>
      </c>
      <c r="AY22">
        <v>448.55237949999997</v>
      </c>
      <c r="AZ22">
        <v>452.05664849999999</v>
      </c>
      <c r="BA22">
        <v>455.56523700000002</v>
      </c>
      <c r="BB22">
        <v>459.14397000000002</v>
      </c>
      <c r="BC22">
        <v>462.73008600000003</v>
      </c>
      <c r="BD22">
        <v>466.41066599999999</v>
      </c>
      <c r="BE22">
        <v>470.11405450000001</v>
      </c>
      <c r="BF22">
        <v>473.86307149999999</v>
      </c>
      <c r="BG22">
        <v>477.658637</v>
      </c>
      <c r="BH22">
        <v>481.50103350000001</v>
      </c>
      <c r="BI22">
        <v>485.3888925</v>
      </c>
      <c r="BJ22">
        <v>489.30814750000002</v>
      </c>
      <c r="BK22">
        <v>493.26224050000002</v>
      </c>
      <c r="BL22">
        <v>497.22598799999997</v>
      </c>
      <c r="BM22">
        <v>501.20835849999997</v>
      </c>
      <c r="BN22">
        <v>505.21912200000003</v>
      </c>
      <c r="BO22">
        <v>509.27022399999998</v>
      </c>
      <c r="BP22">
        <v>513.38171250000005</v>
      </c>
      <c r="BQ22">
        <v>517.52023150000002</v>
      </c>
      <c r="BR22">
        <v>521.76680250000004</v>
      </c>
      <c r="BS22">
        <v>526.05591100000004</v>
      </c>
      <c r="BT22">
        <v>530.31799450000005</v>
      </c>
      <c r="BU22">
        <v>534.57789249999996</v>
      </c>
      <c r="BV22">
        <v>538.87472200000002</v>
      </c>
      <c r="BW22">
        <v>543.1940515</v>
      </c>
      <c r="BX22">
        <v>547.52157899999997</v>
      </c>
      <c r="BY22">
        <v>551.89439600000003</v>
      </c>
      <c r="BZ22">
        <v>556.30992149999997</v>
      </c>
      <c r="CA22">
        <v>560.78287799999998</v>
      </c>
      <c r="CB22">
        <v>565.29595900000004</v>
      </c>
      <c r="CC22">
        <v>569.82379900000001</v>
      </c>
      <c r="CD22">
        <v>574.37901250000004</v>
      </c>
      <c r="CE22">
        <v>578.96251500000005</v>
      </c>
      <c r="CF22">
        <v>583.57622649999996</v>
      </c>
      <c r="CG22">
        <v>588.22154699999999</v>
      </c>
      <c r="CH22">
        <v>592.90018850000001</v>
      </c>
      <c r="CI22">
        <v>597.61497650000001</v>
      </c>
      <c r="CJ22">
        <v>602.35208499999999</v>
      </c>
      <c r="CK22">
        <v>607.12076649999995</v>
      </c>
      <c r="CL22">
        <v>611.92297900000005</v>
      </c>
      <c r="CM22">
        <v>616.75632599999994</v>
      </c>
      <c r="CN22">
        <v>621.61845300000004</v>
      </c>
      <c r="CO22">
        <v>626.51194350000003</v>
      </c>
      <c r="CP22">
        <v>631.42451949999997</v>
      </c>
      <c r="CQ22">
        <v>636.32060799999999</v>
      </c>
      <c r="CR22">
        <v>641.24993500000005</v>
      </c>
      <c r="CS22">
        <v>646.21340450000002</v>
      </c>
      <c r="CT22">
        <v>651.296064</v>
      </c>
      <c r="CU22">
        <v>656.42167600000005</v>
      </c>
      <c r="CV22">
        <v>661.59016150000002</v>
      </c>
      <c r="CW22">
        <v>666.77556300000003</v>
      </c>
      <c r="CX22">
        <v>671.9725085</v>
      </c>
      <c r="CY22">
        <v>677.22344199999998</v>
      </c>
      <c r="CZ22">
        <v>682.524404</v>
      </c>
      <c r="DA22">
        <v>687.87515350000001</v>
      </c>
      <c r="DB22">
        <v>693.27524249999999</v>
      </c>
      <c r="DC22">
        <v>698.72452599999997</v>
      </c>
      <c r="DD22">
        <v>704.22388999999998</v>
      </c>
      <c r="DE22">
        <v>709.77407300000004</v>
      </c>
      <c r="DF22">
        <v>715.41879449999999</v>
      </c>
      <c r="DG22">
        <v>721.12948800000004</v>
      </c>
      <c r="DH22">
        <v>726.90939000000003</v>
      </c>
      <c r="DI22">
        <v>732.75669700000003</v>
      </c>
      <c r="DJ22">
        <v>738.66626299999996</v>
      </c>
      <c r="DK22">
        <v>744.66063999999994</v>
      </c>
      <c r="DL22">
        <v>750.73255549999999</v>
      </c>
      <c r="DM22">
        <v>756.87682500000005</v>
      </c>
      <c r="DN22">
        <v>763.08042399999999</v>
      </c>
      <c r="DO22">
        <v>769.27185050000003</v>
      </c>
      <c r="DP22">
        <v>775.57358250000004</v>
      </c>
    </row>
    <row r="23" spans="1:120" x14ac:dyDescent="0.25">
      <c r="A23" t="s">
        <v>129</v>
      </c>
      <c r="B23" t="s">
        <v>130</v>
      </c>
      <c r="C23" s="116" t="s">
        <v>62</v>
      </c>
      <c r="D23" s="116" t="s">
        <v>132</v>
      </c>
      <c r="E23" s="116">
        <v>5</v>
      </c>
      <c r="F23" s="116" t="s">
        <v>135</v>
      </c>
      <c r="G23" s="116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1.0188013970000001</v>
      </c>
      <c r="AP23">
        <v>1.0485049660000001</v>
      </c>
      <c r="AQ23">
        <v>1.077044828</v>
      </c>
      <c r="AR23">
        <v>1.107171779</v>
      </c>
      <c r="AS23">
        <v>1.1340916029999999</v>
      </c>
      <c r="AT23">
        <v>1.1578300930000001</v>
      </c>
      <c r="AU23">
        <v>1.1857288580000001</v>
      </c>
      <c r="AV23">
        <v>1.210728279</v>
      </c>
      <c r="AW23">
        <v>1.236531289</v>
      </c>
      <c r="AX23">
        <v>1.2639368280000001</v>
      </c>
      <c r="AY23">
        <v>1.2935303279999999</v>
      </c>
      <c r="AZ23">
        <v>1.3228013679999999</v>
      </c>
      <c r="BA23">
        <v>1.351204377</v>
      </c>
      <c r="BB23">
        <v>1.3836086620000001</v>
      </c>
      <c r="BC23">
        <v>1.418711348</v>
      </c>
      <c r="BD23">
        <v>1.4583341809999999</v>
      </c>
      <c r="BE23">
        <v>1.4877878280000001</v>
      </c>
      <c r="BF23">
        <v>1.5092613479999999</v>
      </c>
      <c r="BG23">
        <v>1.537609456</v>
      </c>
      <c r="BH23">
        <v>1.5618070930000001</v>
      </c>
      <c r="BI23">
        <v>1.5875196519999999</v>
      </c>
      <c r="BJ23">
        <v>1.6131274360000001</v>
      </c>
      <c r="BK23">
        <v>1.637876917</v>
      </c>
      <c r="BL23">
        <v>1.664729417</v>
      </c>
      <c r="BM23">
        <v>1.6957299459999999</v>
      </c>
      <c r="BN23">
        <v>1.7328384750000001</v>
      </c>
      <c r="BO23">
        <v>1.766677799</v>
      </c>
      <c r="BP23">
        <v>1.796989299</v>
      </c>
      <c r="BQ23">
        <v>1.8237477989999999</v>
      </c>
      <c r="BR23">
        <v>1.8473878379999999</v>
      </c>
      <c r="BS23">
        <v>1.87353126</v>
      </c>
      <c r="BT23">
        <v>1.9010026719999999</v>
      </c>
      <c r="BU23">
        <v>1.9262551720000001</v>
      </c>
      <c r="BV23">
        <v>1.9529097010000001</v>
      </c>
      <c r="BW23">
        <v>1.9838164069999999</v>
      </c>
      <c r="BX23">
        <v>2.0139475249999998</v>
      </c>
      <c r="BY23">
        <v>2.0431720250000001</v>
      </c>
      <c r="BZ23">
        <v>2.0723205249999999</v>
      </c>
      <c r="CA23">
        <v>2.0999069750000001</v>
      </c>
      <c r="CB23">
        <v>2.1257434750000002</v>
      </c>
      <c r="CC23">
        <v>2.1488784070000002</v>
      </c>
      <c r="CD23">
        <v>2.173035907</v>
      </c>
      <c r="CE23">
        <v>2.1976504069999998</v>
      </c>
      <c r="CF23">
        <v>2.2228431130000001</v>
      </c>
      <c r="CG23">
        <v>2.2490486129999998</v>
      </c>
      <c r="CH23">
        <v>2.2775416129999999</v>
      </c>
      <c r="CI23">
        <v>2.308167181</v>
      </c>
      <c r="CJ23">
        <v>2.3389922790000002</v>
      </c>
      <c r="CK23">
        <v>2.3676752300000001</v>
      </c>
      <c r="CL23">
        <v>2.3936273190000001</v>
      </c>
      <c r="CM23">
        <v>2.4195450250000001</v>
      </c>
      <c r="CN23">
        <v>2.4431272989999999</v>
      </c>
      <c r="CO23">
        <v>2.4687842789999999</v>
      </c>
      <c r="CP23">
        <v>2.4941734069999999</v>
      </c>
      <c r="CQ23">
        <v>2.5156597600000001</v>
      </c>
      <c r="CR23">
        <v>2.541982446</v>
      </c>
      <c r="CS23">
        <v>2.5705524460000002</v>
      </c>
      <c r="CT23">
        <v>2.6005930249999998</v>
      </c>
      <c r="CU23">
        <v>2.6299305249999998</v>
      </c>
      <c r="CV23">
        <v>2.6594605250000001</v>
      </c>
      <c r="CW23">
        <v>2.6881056619999999</v>
      </c>
      <c r="CX23">
        <v>2.717967926</v>
      </c>
      <c r="CY23">
        <v>2.7452824260000002</v>
      </c>
      <c r="CZ23">
        <v>2.7725614260000002</v>
      </c>
      <c r="DA23">
        <v>2.7989199259999999</v>
      </c>
      <c r="DB23">
        <v>2.825309426</v>
      </c>
      <c r="DC23">
        <v>2.8524469259999998</v>
      </c>
      <c r="DD23">
        <v>2.880042907</v>
      </c>
      <c r="DE23">
        <v>2.909097407</v>
      </c>
      <c r="DF23">
        <v>2.9396559259999999</v>
      </c>
      <c r="DG23">
        <v>2.971018495</v>
      </c>
      <c r="DH23">
        <v>3.0021059069999998</v>
      </c>
      <c r="DI23">
        <v>3.031873907</v>
      </c>
      <c r="DJ23">
        <v>3.0599949070000001</v>
      </c>
      <c r="DK23">
        <v>3.0867027889999998</v>
      </c>
      <c r="DL23">
        <v>3.1124198380000001</v>
      </c>
      <c r="DM23">
        <v>3.1387743380000002</v>
      </c>
      <c r="DN23">
        <v>3.1641332109999998</v>
      </c>
      <c r="DO23">
        <v>3.1936317700000001</v>
      </c>
      <c r="DP23">
        <v>3.223620623</v>
      </c>
    </row>
    <row r="24" spans="1:120" x14ac:dyDescent="0.25">
      <c r="A24" t="s">
        <v>129</v>
      </c>
      <c r="B24" t="s">
        <v>130</v>
      </c>
      <c r="C24" s="116" t="s">
        <v>62</v>
      </c>
      <c r="D24" s="116" t="s">
        <v>132</v>
      </c>
      <c r="E24" s="116">
        <v>17</v>
      </c>
      <c r="F24" s="116" t="s">
        <v>133</v>
      </c>
      <c r="G24" s="116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419.9576687</v>
      </c>
      <c r="AQ24">
        <v>423.0136789</v>
      </c>
      <c r="AR24">
        <v>426.13867310000001</v>
      </c>
      <c r="AS24">
        <v>429.29638360000001</v>
      </c>
      <c r="AT24">
        <v>432.55646389999998</v>
      </c>
      <c r="AU24">
        <v>435.83956560000001</v>
      </c>
      <c r="AV24">
        <v>439.19476220000001</v>
      </c>
      <c r="AW24">
        <v>442.5731356</v>
      </c>
      <c r="AX24">
        <v>446.0319336</v>
      </c>
      <c r="AY24">
        <v>449.5737044</v>
      </c>
      <c r="AZ24">
        <v>453.11338439999997</v>
      </c>
      <c r="BA24">
        <v>456.74320899999998</v>
      </c>
      <c r="BB24">
        <v>460.41677090000002</v>
      </c>
      <c r="BC24">
        <v>464.11955399999999</v>
      </c>
      <c r="BD24">
        <v>467.87973440000002</v>
      </c>
      <c r="BE24">
        <v>471.67566060000001</v>
      </c>
      <c r="BF24">
        <v>475.56670439999999</v>
      </c>
      <c r="BG24">
        <v>479.38591050000002</v>
      </c>
      <c r="BH24">
        <v>483.31111479999998</v>
      </c>
      <c r="BI24">
        <v>487.34607069999998</v>
      </c>
      <c r="BJ24">
        <v>491.32737789999999</v>
      </c>
      <c r="BK24">
        <v>495.3255992</v>
      </c>
      <c r="BL24">
        <v>499.45138609999998</v>
      </c>
      <c r="BM24">
        <v>503.56865959999999</v>
      </c>
      <c r="BN24">
        <v>507.74086549999998</v>
      </c>
      <c r="BO24">
        <v>512.01039279999998</v>
      </c>
      <c r="BP24">
        <v>516.29653619999999</v>
      </c>
      <c r="BQ24">
        <v>520.63281340000003</v>
      </c>
      <c r="BR24">
        <v>525.00849970000002</v>
      </c>
      <c r="BS24">
        <v>529.38207639999996</v>
      </c>
      <c r="BT24">
        <v>533.75197890000004</v>
      </c>
      <c r="BU24">
        <v>538.14202609999995</v>
      </c>
      <c r="BV24">
        <v>542.55722690000005</v>
      </c>
      <c r="BW24">
        <v>546.99320929999999</v>
      </c>
      <c r="BX24">
        <v>551.48733440000001</v>
      </c>
      <c r="BY24">
        <v>556.02008599999999</v>
      </c>
      <c r="BZ24">
        <v>560.60930929999995</v>
      </c>
      <c r="CA24">
        <v>565.24790910000002</v>
      </c>
      <c r="CB24">
        <v>569.94625480000002</v>
      </c>
      <c r="CC24">
        <v>574.62760949999995</v>
      </c>
      <c r="CD24">
        <v>579.38563669999996</v>
      </c>
      <c r="CE24">
        <v>584.15715350000005</v>
      </c>
      <c r="CF24">
        <v>588.88628759999995</v>
      </c>
      <c r="CG24">
        <v>593.64275880000002</v>
      </c>
      <c r="CH24">
        <v>598.49739939999995</v>
      </c>
      <c r="CI24">
        <v>603.38344199999995</v>
      </c>
      <c r="CJ24">
        <v>608.27253480000002</v>
      </c>
      <c r="CK24">
        <v>613.19643550000001</v>
      </c>
      <c r="CL24">
        <v>618.19425339999998</v>
      </c>
      <c r="CM24">
        <v>623.23197990000006</v>
      </c>
      <c r="CN24">
        <v>628.30398490000005</v>
      </c>
      <c r="CO24">
        <v>633.416336</v>
      </c>
      <c r="CP24">
        <v>638.55643359999999</v>
      </c>
      <c r="CQ24">
        <v>643.75513880000005</v>
      </c>
      <c r="CR24">
        <v>648.9318346</v>
      </c>
      <c r="CS24">
        <v>654.13193850000005</v>
      </c>
      <c r="CT24">
        <v>659.36514039999997</v>
      </c>
      <c r="CU24">
        <v>664.67023519999998</v>
      </c>
      <c r="CV24">
        <v>670.03488730000004</v>
      </c>
      <c r="CW24">
        <v>675.42347740000002</v>
      </c>
      <c r="CX24">
        <v>680.86707360000003</v>
      </c>
      <c r="CY24">
        <v>686.36529570000005</v>
      </c>
      <c r="CZ24">
        <v>691.91308179999999</v>
      </c>
      <c r="DA24">
        <v>697.5052025</v>
      </c>
      <c r="DB24">
        <v>703.13548790000004</v>
      </c>
      <c r="DC24">
        <v>708.79157970000006</v>
      </c>
      <c r="DD24">
        <v>714.54420300000004</v>
      </c>
      <c r="DE24">
        <v>720.34811279999997</v>
      </c>
      <c r="DF24">
        <v>726.19289979999996</v>
      </c>
      <c r="DG24">
        <v>732.11504790000004</v>
      </c>
      <c r="DH24">
        <v>738.10000560000003</v>
      </c>
      <c r="DI24">
        <v>744.09664969999994</v>
      </c>
      <c r="DJ24">
        <v>750.15384640000002</v>
      </c>
      <c r="DK24">
        <v>756.33144279999999</v>
      </c>
      <c r="DL24">
        <v>762.58892949999995</v>
      </c>
      <c r="DM24">
        <v>768.91154940000001</v>
      </c>
      <c r="DN24">
        <v>775.26844449999999</v>
      </c>
      <c r="DO24">
        <v>781.66434630000003</v>
      </c>
      <c r="DP24">
        <v>788.12310300000001</v>
      </c>
    </row>
    <row r="25" spans="1:120" x14ac:dyDescent="0.25">
      <c r="A25" t="s">
        <v>129</v>
      </c>
      <c r="B25" t="s">
        <v>130</v>
      </c>
      <c r="C25" s="116" t="s">
        <v>62</v>
      </c>
      <c r="D25" s="116" t="s">
        <v>132</v>
      </c>
      <c r="E25" s="116">
        <v>17</v>
      </c>
      <c r="F25" s="116" t="s">
        <v>135</v>
      </c>
      <c r="G25" s="116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1.119150748</v>
      </c>
      <c r="AP25">
        <v>1.1533364740000001</v>
      </c>
      <c r="AQ25">
        <v>1.187551177</v>
      </c>
      <c r="AR25">
        <v>1.2172663109999999</v>
      </c>
      <c r="AS25" s="116">
        <v>1.2498993970000001</v>
      </c>
      <c r="AT25" s="116">
        <v>1.2781910480000001</v>
      </c>
      <c r="AU25" s="116">
        <v>1.3105921599999999</v>
      </c>
      <c r="AV25" s="116">
        <v>1.34279456</v>
      </c>
      <c r="AW25">
        <v>1.3700874810000001</v>
      </c>
      <c r="AX25">
        <v>1.4003981400000001</v>
      </c>
      <c r="AY25" s="116">
        <v>1.429789132</v>
      </c>
      <c r="AZ25" s="116">
        <v>1.4575911319999999</v>
      </c>
      <c r="BA25" s="116">
        <v>1.4884253439999999</v>
      </c>
      <c r="BB25">
        <v>1.52359654</v>
      </c>
      <c r="BC25">
        <v>1.5613578400000001</v>
      </c>
      <c r="BD25">
        <v>1.597418475</v>
      </c>
      <c r="BE25">
        <v>1.63190214</v>
      </c>
      <c r="BF25">
        <v>1.6660876069999999</v>
      </c>
      <c r="BG25">
        <v>1.697906954</v>
      </c>
      <c r="BH25">
        <v>1.733214354</v>
      </c>
      <c r="BI25">
        <v>1.763206056</v>
      </c>
      <c r="BJ25">
        <v>1.794549285</v>
      </c>
      <c r="BK25">
        <v>1.8251171399999999</v>
      </c>
      <c r="BL25">
        <v>1.861454862</v>
      </c>
      <c r="BM25">
        <v>1.8991856170000001</v>
      </c>
      <c r="BN25">
        <v>1.9362538170000001</v>
      </c>
      <c r="BO25">
        <v>1.974937419</v>
      </c>
      <c r="BP25">
        <v>2.0135238090000001</v>
      </c>
      <c r="BQ25">
        <v>2.0469632600000001</v>
      </c>
      <c r="BR25">
        <v>2.0757920599999999</v>
      </c>
      <c r="BS25">
        <v>2.1039754890000002</v>
      </c>
      <c r="BT25">
        <v>2.1316055739999999</v>
      </c>
      <c r="BU25">
        <v>2.157544326</v>
      </c>
      <c r="BV25">
        <v>2.1866131260000001</v>
      </c>
      <c r="BW25">
        <v>2.2213975619999999</v>
      </c>
      <c r="BX25">
        <v>2.25325906</v>
      </c>
      <c r="BY25">
        <v>2.2873889680000001</v>
      </c>
      <c r="BZ25">
        <v>2.3188376260000001</v>
      </c>
      <c r="CA25">
        <v>2.3510264400000001</v>
      </c>
      <c r="CB25">
        <v>2.3801608600000002</v>
      </c>
      <c r="CC25">
        <v>2.406181299</v>
      </c>
      <c r="CD25">
        <v>2.4338418260000001</v>
      </c>
      <c r="CE25">
        <v>2.4611309260000001</v>
      </c>
      <c r="CF25">
        <v>2.4898778500000001</v>
      </c>
      <c r="CG25">
        <v>2.5198318500000001</v>
      </c>
      <c r="CH25">
        <v>2.5541337049999999</v>
      </c>
      <c r="CI25">
        <v>2.587336283</v>
      </c>
      <c r="CJ25">
        <v>2.6208115259999998</v>
      </c>
      <c r="CK25">
        <v>2.6536968500000002</v>
      </c>
      <c r="CL25">
        <v>2.6836319500000001</v>
      </c>
      <c r="CM25">
        <v>2.7116688500000001</v>
      </c>
      <c r="CN25">
        <v>2.7396319500000001</v>
      </c>
      <c r="CO25">
        <v>2.7684236750000002</v>
      </c>
      <c r="CP25">
        <v>2.7967853749999998</v>
      </c>
      <c r="CQ25">
        <v>2.8256230750000002</v>
      </c>
      <c r="CR25">
        <v>2.8547752750000002</v>
      </c>
      <c r="CS25">
        <v>2.8850530440000002</v>
      </c>
      <c r="CT25">
        <v>2.9162773789999998</v>
      </c>
      <c r="CU25">
        <v>2.9501396440000001</v>
      </c>
      <c r="CV25">
        <v>2.9838730930000001</v>
      </c>
      <c r="CW25">
        <v>3.016189426</v>
      </c>
      <c r="CX25">
        <v>3.047831344</v>
      </c>
      <c r="CY25">
        <v>3.0770545500000002</v>
      </c>
      <c r="CZ25">
        <v>3.1065263500000002</v>
      </c>
      <c r="DA25">
        <v>3.1345691499999999</v>
      </c>
      <c r="DB25">
        <v>3.162416517</v>
      </c>
      <c r="DC25">
        <v>3.1915644169999999</v>
      </c>
      <c r="DD25">
        <v>3.2197916229999999</v>
      </c>
      <c r="DE25">
        <v>3.248224923</v>
      </c>
      <c r="DF25">
        <v>3.2823589809999998</v>
      </c>
      <c r="DG25">
        <v>3.3179530640000001</v>
      </c>
      <c r="DH25">
        <v>3.3559528969999999</v>
      </c>
      <c r="DI25">
        <v>3.390913077</v>
      </c>
      <c r="DJ25">
        <v>3.4207339769999998</v>
      </c>
      <c r="DK25">
        <v>3.45085606</v>
      </c>
      <c r="DL25">
        <v>3.48071156</v>
      </c>
      <c r="DM25">
        <v>3.5103718499999998</v>
      </c>
      <c r="DN25">
        <v>3.5367741399999999</v>
      </c>
      <c r="DO25">
        <v>3.56502914</v>
      </c>
      <c r="DP25">
        <v>3.5974157070000001</v>
      </c>
    </row>
    <row r="26" spans="1:120" x14ac:dyDescent="0.25">
      <c r="A26" t="s">
        <v>129</v>
      </c>
      <c r="B26" t="s">
        <v>130</v>
      </c>
      <c r="C26" s="116" t="s">
        <v>62</v>
      </c>
      <c r="D26" s="116" t="s">
        <v>132</v>
      </c>
      <c r="E26" s="116">
        <v>50</v>
      </c>
      <c r="F26" s="116" t="s">
        <v>133</v>
      </c>
      <c r="G26" s="116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420.93284499999999</v>
      </c>
      <c r="AQ26">
        <v>424.12637000000001</v>
      </c>
      <c r="AR26">
        <v>427.40526499999999</v>
      </c>
      <c r="AS26">
        <v>430.79036500000001</v>
      </c>
      <c r="AT26">
        <v>434.19932499999999</v>
      </c>
      <c r="AU26">
        <v>437.649855</v>
      </c>
      <c r="AV26">
        <v>441.18833999999998</v>
      </c>
      <c r="AW26">
        <v>444.81119000000001</v>
      </c>
      <c r="AX26">
        <v>448.49471999999997</v>
      </c>
      <c r="AY26">
        <v>452.27017999999998</v>
      </c>
      <c r="AZ26">
        <v>456.063085</v>
      </c>
      <c r="BA26">
        <v>459.99404500000003</v>
      </c>
      <c r="BB26">
        <v>463.93142499999999</v>
      </c>
      <c r="BC26">
        <v>467.90105999999997</v>
      </c>
      <c r="BD26">
        <v>471.98360500000001</v>
      </c>
      <c r="BE26">
        <v>476.103995</v>
      </c>
      <c r="BF26">
        <v>480.30855000000003</v>
      </c>
      <c r="BG26">
        <v>484.56145500000002</v>
      </c>
      <c r="BH26">
        <v>488.90169500000002</v>
      </c>
      <c r="BI26">
        <v>493.32497499999999</v>
      </c>
      <c r="BJ26">
        <v>497.75420500000001</v>
      </c>
      <c r="BK26">
        <v>502.27516000000003</v>
      </c>
      <c r="BL26">
        <v>506.80540000000002</v>
      </c>
      <c r="BM26">
        <v>511.36741499999999</v>
      </c>
      <c r="BN26">
        <v>515.95822999999996</v>
      </c>
      <c r="BO26">
        <v>520.63010999999995</v>
      </c>
      <c r="BP26">
        <v>525.32707000000005</v>
      </c>
      <c r="BQ26">
        <v>530.06023500000003</v>
      </c>
      <c r="BR26">
        <v>534.88059999999996</v>
      </c>
      <c r="BS26">
        <v>539.88869999999997</v>
      </c>
      <c r="BT26">
        <v>544.87818500000003</v>
      </c>
      <c r="BU26">
        <v>549.85163999999997</v>
      </c>
      <c r="BV26">
        <v>554.86318500000004</v>
      </c>
      <c r="BW26">
        <v>559.94916499999999</v>
      </c>
      <c r="BX26">
        <v>564.98797500000001</v>
      </c>
      <c r="BY26">
        <v>570.04849000000002</v>
      </c>
      <c r="BZ26">
        <v>575.19690000000003</v>
      </c>
      <c r="CA26">
        <v>580.34183499999995</v>
      </c>
      <c r="CB26">
        <v>585.50433999999996</v>
      </c>
      <c r="CC26">
        <v>590.82033000000001</v>
      </c>
      <c r="CD26">
        <v>596.12369999999999</v>
      </c>
      <c r="CE26">
        <v>601.49238000000003</v>
      </c>
      <c r="CF26">
        <v>606.93454999999994</v>
      </c>
      <c r="CG26">
        <v>612.42309</v>
      </c>
      <c r="CH26">
        <v>617.98587999999995</v>
      </c>
      <c r="CI26">
        <v>623.56081500000005</v>
      </c>
      <c r="CJ26">
        <v>629.15766499999995</v>
      </c>
      <c r="CK26">
        <v>634.76549499999999</v>
      </c>
      <c r="CL26">
        <v>640.40686000000005</v>
      </c>
      <c r="CM26">
        <v>646.05760499999997</v>
      </c>
      <c r="CN26">
        <v>651.78526499999998</v>
      </c>
      <c r="CO26">
        <v>657.65993000000003</v>
      </c>
      <c r="CP26">
        <v>663.47402999999997</v>
      </c>
      <c r="CQ26">
        <v>669.33725000000004</v>
      </c>
      <c r="CR26">
        <v>675.33078</v>
      </c>
      <c r="CS26">
        <v>681.28988000000004</v>
      </c>
      <c r="CT26">
        <v>687.22436000000005</v>
      </c>
      <c r="CU26">
        <v>693.24849500000005</v>
      </c>
      <c r="CV26">
        <v>699.31034</v>
      </c>
      <c r="CW26">
        <v>705.50280999999995</v>
      </c>
      <c r="CX26">
        <v>711.59585000000004</v>
      </c>
      <c r="CY26">
        <v>717.79886999999997</v>
      </c>
      <c r="CZ26">
        <v>724.16069500000003</v>
      </c>
      <c r="DA26">
        <v>730.45844499999998</v>
      </c>
      <c r="DB26">
        <v>736.99860000000001</v>
      </c>
      <c r="DC26">
        <v>743.76115500000003</v>
      </c>
      <c r="DD26">
        <v>750.38840000000005</v>
      </c>
      <c r="DE26">
        <v>757.07633499999997</v>
      </c>
      <c r="DF26">
        <v>763.82647999999995</v>
      </c>
      <c r="DG26">
        <v>770.54708500000004</v>
      </c>
      <c r="DH26">
        <v>777.330915</v>
      </c>
      <c r="DI26">
        <v>784.19186000000002</v>
      </c>
      <c r="DJ26">
        <v>791.03616999999997</v>
      </c>
      <c r="DK26">
        <v>797.930025</v>
      </c>
      <c r="DL26">
        <v>804.93398999999999</v>
      </c>
      <c r="DM26">
        <v>811.96265000000005</v>
      </c>
      <c r="DN26">
        <v>819.34963000000005</v>
      </c>
      <c r="DO26">
        <v>826.70921999999996</v>
      </c>
      <c r="DP26">
        <v>834.17766500000005</v>
      </c>
    </row>
    <row r="27" spans="1:120" x14ac:dyDescent="0.25">
      <c r="A27" t="s">
        <v>129</v>
      </c>
      <c r="B27" t="s">
        <v>130</v>
      </c>
      <c r="C27" s="116" t="s">
        <v>62</v>
      </c>
      <c r="D27" s="116" t="s">
        <v>132</v>
      </c>
      <c r="E27" s="116">
        <v>50</v>
      </c>
      <c r="F27" s="116" t="s">
        <v>135</v>
      </c>
      <c r="G27" s="116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1.2535480830000001</v>
      </c>
      <c r="AP27">
        <v>1.2933581810000001</v>
      </c>
      <c r="AQ27">
        <v>1.337285828</v>
      </c>
      <c r="AR27">
        <v>1.3756054360000001</v>
      </c>
      <c r="AS27" s="116">
        <v>1.4111948480000001</v>
      </c>
      <c r="AT27">
        <v>1.4461850439999999</v>
      </c>
      <c r="AU27">
        <v>1.481146123</v>
      </c>
      <c r="AV27">
        <v>1.518222593</v>
      </c>
      <c r="AW27">
        <v>1.5548442600000001</v>
      </c>
      <c r="AX27" s="116">
        <v>1.5925048479999999</v>
      </c>
      <c r="AY27">
        <v>1.628019946</v>
      </c>
      <c r="AZ27">
        <v>1.6659098480000001</v>
      </c>
      <c r="BA27">
        <v>1.7094487700000001</v>
      </c>
      <c r="BB27">
        <v>1.756099064</v>
      </c>
      <c r="BC27">
        <v>1.800234946</v>
      </c>
      <c r="BD27">
        <v>1.843840436</v>
      </c>
      <c r="BE27">
        <v>1.8854544559999999</v>
      </c>
      <c r="BF27">
        <v>1.928011221</v>
      </c>
      <c r="BG27">
        <v>1.9674027890000001</v>
      </c>
      <c r="BH27">
        <v>2.004066221</v>
      </c>
      <c r="BI27">
        <v>2.0402600440000001</v>
      </c>
      <c r="BJ27">
        <v>2.0786024950000002</v>
      </c>
      <c r="BK27">
        <v>2.1188783770000001</v>
      </c>
      <c r="BL27">
        <v>2.1593549460000001</v>
      </c>
      <c r="BM27">
        <v>2.2008170050000002</v>
      </c>
      <c r="BN27">
        <v>2.2413530829999999</v>
      </c>
      <c r="BO27">
        <v>2.2825780830000002</v>
      </c>
      <c r="BP27">
        <v>2.325726221</v>
      </c>
      <c r="BQ27">
        <v>2.3686125929999999</v>
      </c>
      <c r="BR27">
        <v>2.4052444560000001</v>
      </c>
      <c r="BS27">
        <v>2.4400594560000002</v>
      </c>
      <c r="BT27">
        <v>2.4736373970000001</v>
      </c>
      <c r="BU27">
        <v>2.5063228870000001</v>
      </c>
      <c r="BV27">
        <v>2.542484162</v>
      </c>
      <c r="BW27">
        <v>2.5828549459999999</v>
      </c>
      <c r="BX27">
        <v>2.6249880829999999</v>
      </c>
      <c r="BY27">
        <v>2.6652424950000002</v>
      </c>
      <c r="BZ27">
        <v>2.7046454359999998</v>
      </c>
      <c r="CA27">
        <v>2.7432311230000002</v>
      </c>
      <c r="CB27">
        <v>2.7780306320000001</v>
      </c>
      <c r="CC27">
        <v>2.8104971029999999</v>
      </c>
      <c r="CD27">
        <v>2.8440931809999999</v>
      </c>
      <c r="CE27">
        <v>2.8806381810000001</v>
      </c>
      <c r="CF27">
        <v>2.9176581810000002</v>
      </c>
      <c r="CG27">
        <v>2.9536920050000002</v>
      </c>
      <c r="CH27">
        <v>2.9891384749999999</v>
      </c>
      <c r="CI27">
        <v>3.0307134750000002</v>
      </c>
      <c r="CJ27">
        <v>3.0706703380000002</v>
      </c>
      <c r="CK27">
        <v>3.1077653380000001</v>
      </c>
      <c r="CL27">
        <v>3.1435140640000001</v>
      </c>
      <c r="CM27">
        <v>3.1814319069999999</v>
      </c>
      <c r="CN27">
        <v>3.2210177889999998</v>
      </c>
      <c r="CO27">
        <v>3.255766613</v>
      </c>
      <c r="CP27">
        <v>3.2922438679999999</v>
      </c>
      <c r="CQ27">
        <v>3.3269411230000001</v>
      </c>
      <c r="CR27">
        <v>3.3656011229999998</v>
      </c>
      <c r="CS27">
        <v>3.4059506320000001</v>
      </c>
      <c r="CT27">
        <v>3.4468806320000001</v>
      </c>
      <c r="CU27">
        <v>3.4891506319999999</v>
      </c>
      <c r="CV27">
        <v>3.531740632</v>
      </c>
      <c r="CW27">
        <v>3.5729739660000002</v>
      </c>
      <c r="CX27">
        <v>3.611863966</v>
      </c>
      <c r="CY27">
        <v>3.6491189660000001</v>
      </c>
      <c r="CZ27">
        <v>3.685883966</v>
      </c>
      <c r="DA27">
        <v>3.7212939660000002</v>
      </c>
      <c r="DB27">
        <v>3.7564039660000001</v>
      </c>
      <c r="DC27">
        <v>3.792618966</v>
      </c>
      <c r="DD27">
        <v>3.8327930829999999</v>
      </c>
      <c r="DE27">
        <v>3.8734633770000002</v>
      </c>
      <c r="DF27">
        <v>3.9176275930000002</v>
      </c>
      <c r="DG27">
        <v>3.965732397</v>
      </c>
      <c r="DH27">
        <v>4.0138199459999999</v>
      </c>
      <c r="DI27">
        <v>4.0556953379999996</v>
      </c>
      <c r="DJ27">
        <v>4.0925014170000003</v>
      </c>
      <c r="DK27">
        <v>4.1270614170000002</v>
      </c>
      <c r="DL27">
        <v>4.1639907300000001</v>
      </c>
      <c r="DM27">
        <v>4.2023080830000001</v>
      </c>
      <c r="DN27">
        <v>4.2403630830000001</v>
      </c>
      <c r="DO27">
        <v>4.2798348480000001</v>
      </c>
      <c r="DP27">
        <v>4.3227648480000003</v>
      </c>
    </row>
    <row r="28" spans="1:120" x14ac:dyDescent="0.25">
      <c r="A28" t="s">
        <v>129</v>
      </c>
      <c r="B28" t="s">
        <v>130</v>
      </c>
      <c r="C28" s="116" t="s">
        <v>62</v>
      </c>
      <c r="D28" s="116" t="s">
        <v>132</v>
      </c>
      <c r="E28" s="116">
        <v>83</v>
      </c>
      <c r="F28" s="116" t="s">
        <v>133</v>
      </c>
      <c r="G28" s="116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422.35411679999999</v>
      </c>
      <c r="AQ28">
        <v>425.7389278</v>
      </c>
      <c r="AR28">
        <v>429.22455869999999</v>
      </c>
      <c r="AS28">
        <v>432.77445280000001</v>
      </c>
      <c r="AT28">
        <v>436.4290924</v>
      </c>
      <c r="AU28">
        <v>440.15991750000001</v>
      </c>
      <c r="AV28">
        <v>443.92751509999999</v>
      </c>
      <c r="AW28">
        <v>447.81186330000003</v>
      </c>
      <c r="AX28">
        <v>451.76137640000002</v>
      </c>
      <c r="AY28">
        <v>455.7876066</v>
      </c>
      <c r="AZ28">
        <v>459.91284630000001</v>
      </c>
      <c r="BA28">
        <v>464.0904266</v>
      </c>
      <c r="BB28">
        <v>468.29902429999999</v>
      </c>
      <c r="BC28">
        <v>472.5760148</v>
      </c>
      <c r="BD28">
        <v>476.9323349</v>
      </c>
      <c r="BE28">
        <v>481.3856371</v>
      </c>
      <c r="BF28">
        <v>485.95982500000002</v>
      </c>
      <c r="BG28">
        <v>490.5688293</v>
      </c>
      <c r="BH28">
        <v>495.23995960000002</v>
      </c>
      <c r="BI28">
        <v>500.10806700000001</v>
      </c>
      <c r="BJ28">
        <v>505.05937180000001</v>
      </c>
      <c r="BK28">
        <v>509.91925900000001</v>
      </c>
      <c r="BL28">
        <v>514.78033500000004</v>
      </c>
      <c r="BM28">
        <v>519.76946239999995</v>
      </c>
      <c r="BN28">
        <v>524.87210359999995</v>
      </c>
      <c r="BO28">
        <v>530.05202450000002</v>
      </c>
      <c r="BP28">
        <v>535.31491689999996</v>
      </c>
      <c r="BQ28">
        <v>540.67911849999996</v>
      </c>
      <c r="BR28">
        <v>546.06970720000004</v>
      </c>
      <c r="BS28">
        <v>551.53741090000005</v>
      </c>
      <c r="BT28">
        <v>557.06995510000002</v>
      </c>
      <c r="BU28">
        <v>562.61128340000005</v>
      </c>
      <c r="BV28">
        <v>568.14326449999999</v>
      </c>
      <c r="BW28">
        <v>573.71929</v>
      </c>
      <c r="BX28">
        <v>579.42246999999998</v>
      </c>
      <c r="BY28">
        <v>585.10893020000003</v>
      </c>
      <c r="BZ28">
        <v>590.879909</v>
      </c>
      <c r="CA28">
        <v>596.60573350000004</v>
      </c>
      <c r="CB28">
        <v>602.42578279999998</v>
      </c>
      <c r="CC28">
        <v>608.29308040000001</v>
      </c>
      <c r="CD28">
        <v>614.20568509999998</v>
      </c>
      <c r="CE28">
        <v>620.18864840000003</v>
      </c>
      <c r="CF28">
        <v>626.16857789999995</v>
      </c>
      <c r="CG28">
        <v>632.24791740000001</v>
      </c>
      <c r="CH28">
        <v>638.44664899999998</v>
      </c>
      <c r="CI28">
        <v>644.62146419999999</v>
      </c>
      <c r="CJ28">
        <v>650.90207729999997</v>
      </c>
      <c r="CK28">
        <v>657.40494530000001</v>
      </c>
      <c r="CL28">
        <v>663.71567149999998</v>
      </c>
      <c r="CM28">
        <v>670.30213670000001</v>
      </c>
      <c r="CN28">
        <v>676.66523510000002</v>
      </c>
      <c r="CO28">
        <v>683.01185390000001</v>
      </c>
      <c r="CP28">
        <v>689.70289290000005</v>
      </c>
      <c r="CQ28">
        <v>696.39887920000001</v>
      </c>
      <c r="CR28">
        <v>703.04567250000002</v>
      </c>
      <c r="CS28">
        <v>709.62055020000003</v>
      </c>
      <c r="CT28">
        <v>716.25172540000005</v>
      </c>
      <c r="CU28">
        <v>723.02235719999999</v>
      </c>
      <c r="CV28">
        <v>729.85473990000003</v>
      </c>
      <c r="CW28">
        <v>736.65691219999997</v>
      </c>
      <c r="CX28">
        <v>743.8153102</v>
      </c>
      <c r="CY28">
        <v>750.99527179999995</v>
      </c>
      <c r="CZ28">
        <v>758.21338119999996</v>
      </c>
      <c r="DA28">
        <v>765.46432279999999</v>
      </c>
      <c r="DB28">
        <v>772.83509040000001</v>
      </c>
      <c r="DC28">
        <v>780.25303810000003</v>
      </c>
      <c r="DD28">
        <v>787.56680719999997</v>
      </c>
      <c r="DE28">
        <v>794.98241040000005</v>
      </c>
      <c r="DF28">
        <v>802.56971599999997</v>
      </c>
      <c r="DG28">
        <v>810.04790549999996</v>
      </c>
      <c r="DH28">
        <v>818.08086260000005</v>
      </c>
      <c r="DI28">
        <v>825.8222763</v>
      </c>
      <c r="DJ28">
        <v>833.62198190000004</v>
      </c>
      <c r="DK28">
        <v>841.61369009999999</v>
      </c>
      <c r="DL28">
        <v>849.50347590000001</v>
      </c>
      <c r="DM28">
        <v>857.52946680000002</v>
      </c>
      <c r="DN28">
        <v>865.70829089999995</v>
      </c>
      <c r="DO28">
        <v>873.86659350000002</v>
      </c>
      <c r="DP28">
        <v>881.7300219</v>
      </c>
    </row>
    <row r="29" spans="1:120" x14ac:dyDescent="0.25">
      <c r="A29" t="s">
        <v>129</v>
      </c>
      <c r="B29" t="s">
        <v>130</v>
      </c>
      <c r="C29" s="116" t="s">
        <v>62</v>
      </c>
      <c r="D29" s="116" t="s">
        <v>132</v>
      </c>
      <c r="E29" s="116">
        <v>83</v>
      </c>
      <c r="F29" s="116" t="s">
        <v>135</v>
      </c>
      <c r="G29" s="116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1.3821155380000001</v>
      </c>
      <c r="AP29">
        <v>1.430435356</v>
      </c>
      <c r="AQ29">
        <v>1.48083863</v>
      </c>
      <c r="AR29">
        <v>1.5305701970000001</v>
      </c>
      <c r="AS29">
        <v>1.574912034</v>
      </c>
      <c r="AT29">
        <v>1.619330189</v>
      </c>
      <c r="AU29">
        <v>1.656870874</v>
      </c>
      <c r="AV29">
        <v>1.7010512229999999</v>
      </c>
      <c r="AW29">
        <v>1.7435529110000001</v>
      </c>
      <c r="AX29">
        <v>1.787505428</v>
      </c>
      <c r="AY29">
        <v>1.8392661969999999</v>
      </c>
      <c r="AZ29">
        <v>1.8853317970000001</v>
      </c>
      <c r="BA29">
        <v>1.9342817210000001</v>
      </c>
      <c r="BB29">
        <v>1.984520721</v>
      </c>
      <c r="BC29">
        <v>2.036822183</v>
      </c>
      <c r="BD29">
        <v>2.0934093050000002</v>
      </c>
      <c r="BE29">
        <v>2.1455324170000001</v>
      </c>
      <c r="BF29">
        <v>2.2021864130000002</v>
      </c>
      <c r="BG29">
        <v>2.2533406829999998</v>
      </c>
      <c r="BH29">
        <v>2.302923995</v>
      </c>
      <c r="BI29">
        <v>2.347766558</v>
      </c>
      <c r="BJ29">
        <v>2.3935460850000001</v>
      </c>
      <c r="BK29">
        <v>2.4452307850000001</v>
      </c>
      <c r="BL29">
        <v>2.498135209</v>
      </c>
      <c r="BM29">
        <v>2.5512581660000002</v>
      </c>
      <c r="BN29">
        <v>2.6107040129999999</v>
      </c>
      <c r="BO29">
        <v>2.667818923</v>
      </c>
      <c r="BP29">
        <v>2.721521203</v>
      </c>
      <c r="BQ29">
        <v>2.7671617949999998</v>
      </c>
      <c r="BR29">
        <v>2.8089420230000002</v>
      </c>
      <c r="BS29">
        <v>2.8496663230000001</v>
      </c>
      <c r="BT29">
        <v>2.8899387230000002</v>
      </c>
      <c r="BU29">
        <v>2.9346167749999998</v>
      </c>
      <c r="BV29">
        <v>2.9809620720000001</v>
      </c>
      <c r="BW29">
        <v>3.027595372</v>
      </c>
      <c r="BX29">
        <v>3.0780660379999998</v>
      </c>
      <c r="BY29">
        <v>3.1282646719999998</v>
      </c>
      <c r="BZ29">
        <v>3.1776599499999998</v>
      </c>
      <c r="CA29">
        <v>3.2287092089999998</v>
      </c>
      <c r="CB29">
        <v>3.2789913089999998</v>
      </c>
      <c r="CC29">
        <v>3.321226942</v>
      </c>
      <c r="CD29">
        <v>3.3648154419999998</v>
      </c>
      <c r="CE29">
        <v>3.4075122420000001</v>
      </c>
      <c r="CF29">
        <v>3.455185309</v>
      </c>
      <c r="CG29">
        <v>3.5010059089999999</v>
      </c>
      <c r="CH29">
        <v>3.5486731420000002</v>
      </c>
      <c r="CI29">
        <v>3.601868772</v>
      </c>
      <c r="CJ29">
        <v>3.6533707849999999</v>
      </c>
      <c r="CK29">
        <v>3.7061070850000002</v>
      </c>
      <c r="CL29">
        <v>3.753156003</v>
      </c>
      <c r="CM29">
        <v>3.793351403</v>
      </c>
      <c r="CN29">
        <v>3.8328915029999999</v>
      </c>
      <c r="CO29">
        <v>3.8740447090000001</v>
      </c>
      <c r="CP29">
        <v>3.918149975</v>
      </c>
      <c r="CQ29">
        <v>3.9621794910000001</v>
      </c>
      <c r="CR29">
        <v>4.0111271640000004</v>
      </c>
      <c r="CS29">
        <v>4.0522655700000003</v>
      </c>
      <c r="CT29">
        <v>4.0988196419999996</v>
      </c>
      <c r="CU29">
        <v>4.1494572420000004</v>
      </c>
      <c r="CV29">
        <v>4.2009730479999998</v>
      </c>
      <c r="CW29">
        <v>4.2533683480000004</v>
      </c>
      <c r="CX29">
        <v>4.3041813480000002</v>
      </c>
      <c r="CY29">
        <v>4.3546640830000003</v>
      </c>
      <c r="CZ29">
        <v>4.4050424499999998</v>
      </c>
      <c r="DA29">
        <v>4.4592171619999998</v>
      </c>
      <c r="DB29">
        <v>4.508136983</v>
      </c>
      <c r="DC29">
        <v>4.5523431170000004</v>
      </c>
      <c r="DD29">
        <v>4.600531428</v>
      </c>
      <c r="DE29">
        <v>4.6468117170000003</v>
      </c>
      <c r="DF29">
        <v>4.6996829169999996</v>
      </c>
      <c r="DG29">
        <v>4.7542151830000003</v>
      </c>
      <c r="DH29">
        <v>4.8098426830000003</v>
      </c>
      <c r="DI29">
        <v>4.8615050829999999</v>
      </c>
      <c r="DJ29">
        <v>4.9077738829999999</v>
      </c>
      <c r="DK29">
        <v>4.9556959029999996</v>
      </c>
      <c r="DL29">
        <v>5.0010574830000003</v>
      </c>
      <c r="DM29">
        <v>5.044153283</v>
      </c>
      <c r="DN29">
        <v>5.0880730830000003</v>
      </c>
      <c r="DO29">
        <v>5.1343201829999998</v>
      </c>
      <c r="DP29">
        <v>5.1841387829999999</v>
      </c>
    </row>
    <row r="30" spans="1:120" x14ac:dyDescent="0.25">
      <c r="A30" t="s">
        <v>129</v>
      </c>
      <c r="B30" t="s">
        <v>130</v>
      </c>
      <c r="C30" s="116" t="s">
        <v>62</v>
      </c>
      <c r="D30" s="116" t="s">
        <v>132</v>
      </c>
      <c r="E30" s="116">
        <v>95</v>
      </c>
      <c r="F30" s="116" t="s">
        <v>133</v>
      </c>
      <c r="G30" s="116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423.24417599999998</v>
      </c>
      <c r="AQ30">
        <v>426.77610850000002</v>
      </c>
      <c r="AR30">
        <v>430.45508050000001</v>
      </c>
      <c r="AS30">
        <v>434.22440699999999</v>
      </c>
      <c r="AT30">
        <v>438.0606545</v>
      </c>
      <c r="AU30">
        <v>441.98002350000002</v>
      </c>
      <c r="AV30">
        <v>446.00167199999999</v>
      </c>
      <c r="AW30">
        <v>450.10437150000001</v>
      </c>
      <c r="AX30">
        <v>454.32394399999998</v>
      </c>
      <c r="AY30">
        <v>458.59103449999998</v>
      </c>
      <c r="AZ30">
        <v>462.93465850000001</v>
      </c>
      <c r="BA30">
        <v>467.40275450000001</v>
      </c>
      <c r="BB30">
        <v>471.84441500000003</v>
      </c>
      <c r="BC30">
        <v>476.25177000000002</v>
      </c>
      <c r="BD30">
        <v>480.79071149999999</v>
      </c>
      <c r="BE30">
        <v>485.7015055</v>
      </c>
      <c r="BF30">
        <v>490.63392049999999</v>
      </c>
      <c r="BG30">
        <v>495.49902600000001</v>
      </c>
      <c r="BH30">
        <v>500.42803950000001</v>
      </c>
      <c r="BI30">
        <v>505.69232049999999</v>
      </c>
      <c r="BJ30">
        <v>510.84301950000003</v>
      </c>
      <c r="BK30">
        <v>516.01264200000003</v>
      </c>
      <c r="BL30">
        <v>521.51063350000004</v>
      </c>
      <c r="BM30">
        <v>526.93511000000001</v>
      </c>
      <c r="BN30">
        <v>532.31732450000004</v>
      </c>
      <c r="BO30">
        <v>538.14199550000001</v>
      </c>
      <c r="BP30">
        <v>543.54591149999999</v>
      </c>
      <c r="BQ30">
        <v>549.27518399999997</v>
      </c>
      <c r="BR30">
        <v>555.18485950000002</v>
      </c>
      <c r="BS30">
        <v>561.14388299999996</v>
      </c>
      <c r="BT30">
        <v>567.18589799999995</v>
      </c>
      <c r="BU30">
        <v>573.29609400000004</v>
      </c>
      <c r="BV30">
        <v>579.49613799999997</v>
      </c>
      <c r="BW30">
        <v>585.75111300000003</v>
      </c>
      <c r="BX30">
        <v>592.06914649999999</v>
      </c>
      <c r="BY30">
        <v>598.45680900000002</v>
      </c>
      <c r="BZ30">
        <v>604.90863249999995</v>
      </c>
      <c r="CA30">
        <v>611.42300399999999</v>
      </c>
      <c r="CB30">
        <v>617.98381800000004</v>
      </c>
      <c r="CC30">
        <v>624.49780699999997</v>
      </c>
      <c r="CD30">
        <v>630.71618049999995</v>
      </c>
      <c r="CE30">
        <v>636.94857500000001</v>
      </c>
      <c r="CF30">
        <v>643.2001295</v>
      </c>
      <c r="CG30">
        <v>649.48398499999996</v>
      </c>
      <c r="CH30">
        <v>655.80541500000004</v>
      </c>
      <c r="CI30">
        <v>662.17485750000003</v>
      </c>
      <c r="CJ30">
        <v>668.59905349999997</v>
      </c>
      <c r="CK30">
        <v>675.30296050000004</v>
      </c>
      <c r="CL30">
        <v>682.1279045</v>
      </c>
      <c r="CM30">
        <v>689.02564649999999</v>
      </c>
      <c r="CN30">
        <v>696.0990875</v>
      </c>
      <c r="CO30">
        <v>703.13489000000004</v>
      </c>
      <c r="CP30">
        <v>710.09764399999995</v>
      </c>
      <c r="CQ30">
        <v>717.57713249999995</v>
      </c>
      <c r="CR30">
        <v>724.83823700000005</v>
      </c>
      <c r="CS30">
        <v>732.13879450000002</v>
      </c>
      <c r="CT30">
        <v>739.48286250000001</v>
      </c>
      <c r="CU30">
        <v>746.96332749999999</v>
      </c>
      <c r="CV30">
        <v>754.52776300000005</v>
      </c>
      <c r="CW30">
        <v>762.12891049999996</v>
      </c>
      <c r="CX30">
        <v>769.80646049999996</v>
      </c>
      <c r="CY30">
        <v>777.55665950000002</v>
      </c>
      <c r="CZ30">
        <v>785.37494500000003</v>
      </c>
      <c r="DA30">
        <v>793.26047849999998</v>
      </c>
      <c r="DB30">
        <v>801.21007999999995</v>
      </c>
      <c r="DC30">
        <v>809.22361650000005</v>
      </c>
      <c r="DD30">
        <v>817.30523249999999</v>
      </c>
      <c r="DE30">
        <v>825.45800599999995</v>
      </c>
      <c r="DF30">
        <v>833.71853199999998</v>
      </c>
      <c r="DG30">
        <v>842.14623749999998</v>
      </c>
      <c r="DH30">
        <v>850.54540750000001</v>
      </c>
      <c r="DI30">
        <v>858.91837799999996</v>
      </c>
      <c r="DJ30">
        <v>867.50824250000005</v>
      </c>
      <c r="DK30">
        <v>876.16905999999994</v>
      </c>
      <c r="DL30">
        <v>885.06410149999999</v>
      </c>
      <c r="DM30">
        <v>894.34187599999996</v>
      </c>
      <c r="DN30">
        <v>903.49364400000002</v>
      </c>
      <c r="DO30">
        <v>912.39205749999996</v>
      </c>
      <c r="DP30">
        <v>921.36106749999999</v>
      </c>
    </row>
    <row r="31" spans="1:120" x14ac:dyDescent="0.25">
      <c r="A31" t="s">
        <v>129</v>
      </c>
      <c r="B31" t="s">
        <v>130</v>
      </c>
      <c r="C31" s="116" t="s">
        <v>62</v>
      </c>
      <c r="D31" s="116" t="s">
        <v>132</v>
      </c>
      <c r="E31" s="116">
        <v>95</v>
      </c>
      <c r="F31" s="116" t="s">
        <v>135</v>
      </c>
      <c r="G31" s="116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1.4826351419999999</v>
      </c>
      <c r="AP31">
        <v>1.5357304949999999</v>
      </c>
      <c r="AQ31">
        <v>1.5889604850000001</v>
      </c>
      <c r="AR31" s="116">
        <v>1.6409158770000001</v>
      </c>
      <c r="AS31">
        <v>1.700153711</v>
      </c>
      <c r="AT31" s="116">
        <v>1.7439281230000001</v>
      </c>
      <c r="AU31" s="116">
        <v>1.7991298870000001</v>
      </c>
      <c r="AV31" s="116">
        <v>1.8465897790000001</v>
      </c>
      <c r="AW31">
        <v>1.8990022790000001</v>
      </c>
      <c r="AX31">
        <v>1.9538027790000001</v>
      </c>
      <c r="AY31" s="116">
        <v>2.0061457599999999</v>
      </c>
      <c r="AZ31" s="116">
        <v>2.0603253769999998</v>
      </c>
      <c r="BA31" s="116">
        <v>2.1164114660000002</v>
      </c>
      <c r="BB31">
        <v>2.1772053090000001</v>
      </c>
      <c r="BC31">
        <v>2.2413331319999998</v>
      </c>
      <c r="BD31">
        <v>2.3055765149999998</v>
      </c>
      <c r="BE31">
        <v>2.370857515</v>
      </c>
      <c r="BF31">
        <v>2.4316657890000002</v>
      </c>
      <c r="BG31">
        <v>2.4957101420000001</v>
      </c>
      <c r="BH31">
        <v>2.5581826419999998</v>
      </c>
      <c r="BI31">
        <v>2.6190966420000001</v>
      </c>
      <c r="BJ31">
        <v>2.6796721419999998</v>
      </c>
      <c r="BK31">
        <v>2.737122426</v>
      </c>
      <c r="BL31">
        <v>2.7946604260000001</v>
      </c>
      <c r="BM31">
        <v>2.8568044260000001</v>
      </c>
      <c r="BN31">
        <v>2.9213159260000001</v>
      </c>
      <c r="BO31">
        <v>2.9869815740000001</v>
      </c>
      <c r="BP31">
        <v>3.050376574</v>
      </c>
      <c r="BQ31">
        <v>3.1084790739999999</v>
      </c>
      <c r="BR31">
        <v>3.1605470740000001</v>
      </c>
      <c r="BS31">
        <v>3.2103865740000002</v>
      </c>
      <c r="BT31">
        <v>3.2625877399999998</v>
      </c>
      <c r="BU31">
        <v>3.3163670930000002</v>
      </c>
      <c r="BV31">
        <v>3.3733337890000001</v>
      </c>
      <c r="BW31">
        <v>3.4379482499999998</v>
      </c>
      <c r="BX31">
        <v>3.5055432500000001</v>
      </c>
      <c r="BY31">
        <v>3.5725657499999999</v>
      </c>
      <c r="BZ31">
        <v>3.6382087209999998</v>
      </c>
      <c r="CA31">
        <v>3.7033561910000001</v>
      </c>
      <c r="CB31">
        <v>3.7654787399999998</v>
      </c>
      <c r="CC31">
        <v>3.824121485</v>
      </c>
      <c r="CD31">
        <v>3.881677485</v>
      </c>
      <c r="CE31">
        <v>3.9384713279999999</v>
      </c>
      <c r="CF31">
        <v>3.9880147890000002</v>
      </c>
      <c r="CG31">
        <v>4.0471417890000003</v>
      </c>
      <c r="CH31">
        <v>4.1145975049999999</v>
      </c>
      <c r="CI31">
        <v>4.1840740050000003</v>
      </c>
      <c r="CJ31">
        <v>4.2541163089999996</v>
      </c>
      <c r="CK31">
        <v>4.3190739459999996</v>
      </c>
      <c r="CL31">
        <v>4.3809804459999997</v>
      </c>
      <c r="CM31">
        <v>4.4405379460000001</v>
      </c>
      <c r="CN31">
        <v>4.499048191</v>
      </c>
      <c r="CO31">
        <v>4.5579386910000004</v>
      </c>
      <c r="CP31">
        <v>4.6150291619999999</v>
      </c>
      <c r="CQ31">
        <v>4.6674221620000003</v>
      </c>
      <c r="CR31">
        <v>4.7202746619999996</v>
      </c>
      <c r="CS31">
        <v>4.774933162</v>
      </c>
      <c r="CT31">
        <v>4.8356427890000004</v>
      </c>
      <c r="CU31">
        <v>4.9017102890000004</v>
      </c>
      <c r="CV31">
        <v>4.9689177889999998</v>
      </c>
      <c r="CW31">
        <v>5.0345356519999998</v>
      </c>
      <c r="CX31">
        <v>5.0981101520000003</v>
      </c>
      <c r="CY31">
        <v>5.1583686520000001</v>
      </c>
      <c r="CZ31">
        <v>5.2171441520000004</v>
      </c>
      <c r="DA31">
        <v>5.273122152</v>
      </c>
      <c r="DB31">
        <v>5.3279476519999998</v>
      </c>
      <c r="DC31">
        <v>5.3845286520000002</v>
      </c>
      <c r="DD31">
        <v>5.4431771519999996</v>
      </c>
      <c r="DE31">
        <v>5.5056061520000004</v>
      </c>
      <c r="DF31">
        <v>5.5731371520000001</v>
      </c>
      <c r="DG31">
        <v>5.6432621520000001</v>
      </c>
      <c r="DH31">
        <v>5.7155806519999999</v>
      </c>
      <c r="DI31">
        <v>5.7835821520000001</v>
      </c>
      <c r="DJ31">
        <v>5.8448051520000002</v>
      </c>
      <c r="DK31">
        <v>5.9021871519999998</v>
      </c>
      <c r="DL31">
        <v>5.9569966519999999</v>
      </c>
      <c r="DM31">
        <v>6.012208652</v>
      </c>
      <c r="DN31">
        <v>6.0685166519999996</v>
      </c>
      <c r="DO31">
        <v>6.1280351519999998</v>
      </c>
      <c r="DP31">
        <v>6.1925551519999997</v>
      </c>
    </row>
    <row r="32" spans="1:120" x14ac:dyDescent="0.25">
      <c r="C32" s="116"/>
      <c r="D32" s="116"/>
      <c r="E32" s="116"/>
      <c r="F32" s="116"/>
      <c r="G32" s="116"/>
    </row>
    <row r="33" spans="3:7" x14ac:dyDescent="0.25">
      <c r="C33" s="116"/>
      <c r="D33" s="116"/>
      <c r="E33" s="116"/>
      <c r="F33" s="116"/>
      <c r="G33" s="116"/>
    </row>
    <row r="34" spans="3:7" x14ac:dyDescent="0.25">
      <c r="C34" s="116"/>
      <c r="D34" s="116"/>
      <c r="E34" s="116"/>
      <c r="F34" s="116"/>
      <c r="G34" s="116"/>
    </row>
    <row r="35" spans="3:7" x14ac:dyDescent="0.25">
      <c r="C35" s="116"/>
      <c r="D35" s="116"/>
      <c r="E35" s="116"/>
      <c r="F35" s="116"/>
      <c r="G35" s="116"/>
    </row>
    <row r="36" spans="3:7" x14ac:dyDescent="0.25">
      <c r="C36" s="116"/>
      <c r="D36" s="116"/>
      <c r="E36" s="116"/>
      <c r="F36" s="116"/>
      <c r="G36" s="116"/>
    </row>
    <row r="37" spans="3:7" x14ac:dyDescent="0.25">
      <c r="C37" s="116"/>
      <c r="D37" s="116"/>
      <c r="E37" s="116"/>
      <c r="F37" s="116"/>
      <c r="G37" s="116"/>
    </row>
    <row r="38" spans="3:7" x14ac:dyDescent="0.25">
      <c r="C38" s="116"/>
      <c r="D38" s="116"/>
      <c r="E38" s="116"/>
      <c r="F38" s="116"/>
      <c r="G38" s="116"/>
    </row>
    <row r="39" spans="3:7" x14ac:dyDescent="0.25">
      <c r="C39" s="116"/>
      <c r="D39" s="116"/>
      <c r="E39" s="116"/>
      <c r="F39" s="116"/>
      <c r="G39" s="116"/>
    </row>
    <row r="40" spans="3:7" x14ac:dyDescent="0.25">
      <c r="C40" s="116"/>
      <c r="D40" s="116"/>
      <c r="E40" s="116"/>
      <c r="F40" s="116"/>
      <c r="G40" s="116"/>
    </row>
    <row r="41" spans="3:7" x14ac:dyDescent="0.25">
      <c r="C41" s="116"/>
      <c r="D41" s="116"/>
      <c r="E41" s="116"/>
      <c r="F41" s="116"/>
      <c r="G41" s="116"/>
    </row>
    <row r="42" spans="3:7" x14ac:dyDescent="0.25">
      <c r="C42" s="116"/>
      <c r="D42" s="116"/>
      <c r="E42" s="116"/>
      <c r="F42" s="116"/>
      <c r="G42" s="116"/>
    </row>
    <row r="43" spans="3:7" x14ac:dyDescent="0.25">
      <c r="C43" s="116"/>
      <c r="D43" s="116"/>
      <c r="E43" s="116"/>
      <c r="F43" s="116"/>
      <c r="G43" s="116"/>
    </row>
    <row r="44" spans="3:7" x14ac:dyDescent="0.25">
      <c r="C44" s="116"/>
      <c r="D44" s="116"/>
      <c r="E44" s="116"/>
      <c r="F44" s="116"/>
      <c r="G44" s="116"/>
    </row>
    <row r="45" spans="3:7" x14ac:dyDescent="0.25">
      <c r="C45" s="116"/>
      <c r="D45" s="116"/>
      <c r="E45" s="116"/>
      <c r="F45" s="116"/>
      <c r="G45" s="116"/>
    </row>
    <row r="46" spans="3:7" x14ac:dyDescent="0.25">
      <c r="C46" s="116"/>
      <c r="D46" s="116"/>
      <c r="E46" s="116"/>
      <c r="F46" s="116"/>
      <c r="G46" s="116"/>
    </row>
    <row r="47" spans="3:7" x14ac:dyDescent="0.25">
      <c r="C47" s="116"/>
      <c r="D47" s="116"/>
      <c r="E47" s="116"/>
      <c r="F47" s="116"/>
      <c r="G47" s="116"/>
    </row>
    <row r="48" spans="3:7" x14ac:dyDescent="0.25">
      <c r="C48" s="116"/>
      <c r="D48" s="116"/>
      <c r="E48" s="116"/>
      <c r="F48" s="116"/>
      <c r="G48" s="116"/>
    </row>
    <row r="49" spans="3:7" x14ac:dyDescent="0.25">
      <c r="C49" s="116"/>
      <c r="D49" s="116"/>
      <c r="E49" s="116"/>
      <c r="F49" s="116"/>
      <c r="G49" s="116"/>
    </row>
    <row r="50" spans="3:7" x14ac:dyDescent="0.25">
      <c r="C50" s="116"/>
      <c r="D50" s="116"/>
      <c r="E50" s="116"/>
      <c r="F50" s="116"/>
      <c r="G50" s="116"/>
    </row>
    <row r="51" spans="3:7" x14ac:dyDescent="0.25">
      <c r="C51" s="116"/>
      <c r="D51" s="116"/>
      <c r="E51" s="116"/>
      <c r="F51" s="116"/>
      <c r="G51" s="116"/>
    </row>
    <row r="52" spans="3:7" x14ac:dyDescent="0.25">
      <c r="C52" s="116"/>
      <c r="D52" s="116"/>
      <c r="E52" s="116"/>
      <c r="F52" s="116"/>
      <c r="G52" s="116"/>
    </row>
    <row r="53" spans="3:7" x14ac:dyDescent="0.25">
      <c r="C53" s="116"/>
      <c r="D53" s="116"/>
      <c r="E53" s="116"/>
      <c r="F53" s="116"/>
      <c r="G53" s="116"/>
    </row>
    <row r="54" spans="3:7" x14ac:dyDescent="0.25">
      <c r="C54" s="116"/>
      <c r="D54" s="116"/>
      <c r="E54" s="116"/>
      <c r="F54" s="116"/>
      <c r="G54" s="116"/>
    </row>
    <row r="55" spans="3:7" x14ac:dyDescent="0.25">
      <c r="C55" s="116"/>
      <c r="D55" s="116"/>
      <c r="E55" s="116"/>
      <c r="F55" s="116"/>
      <c r="G55" s="116"/>
    </row>
    <row r="56" spans="3:7" x14ac:dyDescent="0.25">
      <c r="C56" s="116"/>
      <c r="D56" s="116"/>
      <c r="E56" s="116"/>
      <c r="F56" s="116"/>
      <c r="G56" s="116"/>
    </row>
    <row r="57" spans="3:7" x14ac:dyDescent="0.25">
      <c r="C57" s="116"/>
      <c r="D57" s="116"/>
      <c r="E57" s="116"/>
      <c r="F57" s="116"/>
      <c r="G57" s="116"/>
    </row>
    <row r="58" spans="3:7" x14ac:dyDescent="0.25">
      <c r="C58" s="116"/>
      <c r="D58" s="116"/>
      <c r="E58" s="116"/>
      <c r="F58" s="116"/>
      <c r="G58" s="116"/>
    </row>
    <row r="59" spans="3:7" x14ac:dyDescent="0.25">
      <c r="C59" s="116"/>
      <c r="D59" s="116"/>
      <c r="E59" s="116"/>
      <c r="F59" s="116"/>
      <c r="G59" s="116"/>
    </row>
    <row r="60" spans="3:7" x14ac:dyDescent="0.25">
      <c r="C60" s="116"/>
      <c r="D60" s="116"/>
      <c r="E60" s="116"/>
      <c r="F60" s="116"/>
      <c r="G60" s="116"/>
    </row>
    <row r="61" spans="3:7" x14ac:dyDescent="0.25">
      <c r="C61" s="116"/>
      <c r="D61" s="116"/>
      <c r="E61" s="116"/>
      <c r="F61" s="116"/>
      <c r="G61" s="116"/>
    </row>
    <row r="62" spans="3:7" x14ac:dyDescent="0.25">
      <c r="C62" s="116"/>
      <c r="D62" s="116"/>
      <c r="E62" s="116"/>
      <c r="F62" s="116"/>
      <c r="G62" s="116"/>
    </row>
    <row r="63" spans="3:7" x14ac:dyDescent="0.25">
      <c r="C63" s="116"/>
      <c r="D63" s="116"/>
      <c r="E63" s="116"/>
      <c r="F63" s="116"/>
      <c r="G63" s="116"/>
    </row>
    <row r="64" spans="3:7" x14ac:dyDescent="0.25">
      <c r="C64" s="116"/>
      <c r="D64" s="116"/>
      <c r="E64" s="116"/>
      <c r="F64" s="116"/>
      <c r="G64" s="116"/>
    </row>
    <row r="65" spans="3:7" x14ac:dyDescent="0.25">
      <c r="C65" s="116"/>
      <c r="D65" s="116"/>
      <c r="E65" s="116"/>
      <c r="F65" s="116"/>
      <c r="G65" s="116"/>
    </row>
    <row r="66" spans="3:7" x14ac:dyDescent="0.25">
      <c r="C66" s="116"/>
      <c r="D66" s="116"/>
      <c r="E66" s="116"/>
      <c r="F66" s="116"/>
      <c r="G66" s="116"/>
    </row>
    <row r="67" spans="3:7" x14ac:dyDescent="0.25">
      <c r="C67" s="116"/>
      <c r="D67" s="116"/>
      <c r="E67" s="116"/>
      <c r="F67" s="116"/>
      <c r="G67" s="116"/>
    </row>
    <row r="68" spans="3:7" x14ac:dyDescent="0.25">
      <c r="C68" s="116"/>
      <c r="D68" s="116"/>
      <c r="E68" s="116"/>
      <c r="F68" s="116"/>
      <c r="G68" s="116"/>
    </row>
    <row r="69" spans="3:7" x14ac:dyDescent="0.25">
      <c r="C69" s="116"/>
      <c r="D69" s="116"/>
      <c r="E69" s="116"/>
      <c r="F69" s="116"/>
      <c r="G69" s="116"/>
    </row>
    <row r="70" spans="3:7" x14ac:dyDescent="0.25">
      <c r="C70" s="116"/>
      <c r="D70" s="116"/>
      <c r="E70" s="116"/>
      <c r="F70" s="116"/>
      <c r="G70" s="116"/>
    </row>
    <row r="71" spans="3:7" x14ac:dyDescent="0.25">
      <c r="C71" s="116"/>
      <c r="D71" s="116"/>
      <c r="E71" s="116"/>
      <c r="F71" s="116"/>
      <c r="G71" s="116"/>
    </row>
    <row r="72" spans="3:7" x14ac:dyDescent="0.25">
      <c r="C72" s="116"/>
      <c r="D72" s="116"/>
      <c r="E72" s="116"/>
      <c r="F72" s="116"/>
      <c r="G72" s="116"/>
    </row>
    <row r="73" spans="3:7" x14ac:dyDescent="0.25">
      <c r="C73" s="116"/>
      <c r="D73" s="116"/>
      <c r="E73" s="116"/>
      <c r="F73" s="116"/>
      <c r="G73" s="116"/>
    </row>
    <row r="74" spans="3:7" x14ac:dyDescent="0.25">
      <c r="C74" s="116"/>
      <c r="D74" s="116"/>
      <c r="E74" s="116"/>
      <c r="F74" s="116"/>
      <c r="G74" s="116"/>
    </row>
    <row r="75" spans="3:7" x14ac:dyDescent="0.25">
      <c r="C75" s="116"/>
      <c r="D75" s="116"/>
      <c r="E75" s="116"/>
      <c r="F75" s="116"/>
      <c r="G75" s="116"/>
    </row>
    <row r="76" spans="3:7" x14ac:dyDescent="0.25">
      <c r="C76" s="116"/>
      <c r="D76" s="116"/>
      <c r="E76" s="116"/>
      <c r="F76" s="116"/>
      <c r="G76" s="116"/>
    </row>
    <row r="77" spans="3:7" x14ac:dyDescent="0.25">
      <c r="C77" s="116"/>
      <c r="D77" s="116"/>
      <c r="E77" s="116"/>
      <c r="F77" s="116"/>
      <c r="G77" s="116"/>
    </row>
    <row r="78" spans="3:7" x14ac:dyDescent="0.25">
      <c r="C78" s="116"/>
      <c r="D78" s="116"/>
      <c r="E78" s="116"/>
      <c r="F78" s="116"/>
      <c r="G78" s="116"/>
    </row>
    <row r="79" spans="3:7" x14ac:dyDescent="0.25">
      <c r="C79" s="116"/>
      <c r="D79" s="116"/>
      <c r="E79" s="116"/>
      <c r="F79" s="116"/>
      <c r="G79" s="116"/>
    </row>
    <row r="80" spans="3:7" x14ac:dyDescent="0.25">
      <c r="C80" s="116"/>
      <c r="D80" s="116"/>
      <c r="E80" s="116"/>
      <c r="F80" s="116"/>
      <c r="G80" s="116"/>
    </row>
    <row r="81" spans="3:7" x14ac:dyDescent="0.25">
      <c r="C81" s="116"/>
      <c r="D81" s="116"/>
      <c r="E81" s="116"/>
      <c r="F81" s="116"/>
      <c r="G81" s="116"/>
    </row>
    <row r="82" spans="3:7" x14ac:dyDescent="0.25">
      <c r="C82" s="116"/>
      <c r="D82" s="116"/>
      <c r="E82" s="116"/>
      <c r="F82" s="116"/>
      <c r="G82" s="116"/>
    </row>
    <row r="83" spans="3:7" x14ac:dyDescent="0.25">
      <c r="C83" s="116"/>
      <c r="D83" s="116"/>
      <c r="E83" s="116"/>
      <c r="F83" s="116"/>
      <c r="G83" s="116"/>
    </row>
    <row r="84" spans="3:7" x14ac:dyDescent="0.25">
      <c r="C84" s="116"/>
      <c r="D84" s="116"/>
      <c r="E84" s="116"/>
      <c r="F84" s="116"/>
      <c r="G84" s="116"/>
    </row>
    <row r="85" spans="3:7" x14ac:dyDescent="0.25">
      <c r="C85" s="116"/>
      <c r="D85" s="116"/>
      <c r="E85" s="116"/>
      <c r="F85" s="116"/>
      <c r="G85" s="116"/>
    </row>
    <row r="86" spans="3:7" x14ac:dyDescent="0.25">
      <c r="C86" s="116"/>
      <c r="D86" s="116"/>
      <c r="E86" s="116"/>
      <c r="F86" s="116"/>
      <c r="G86" s="116"/>
    </row>
    <row r="87" spans="3:7" x14ac:dyDescent="0.25">
      <c r="C87" s="116"/>
      <c r="D87" s="116"/>
      <c r="E87" s="116"/>
      <c r="F87" s="116"/>
      <c r="G87" s="116"/>
    </row>
    <row r="88" spans="3:7" x14ac:dyDescent="0.25">
      <c r="C88" s="116"/>
      <c r="D88" s="116"/>
      <c r="E88" s="116"/>
      <c r="F88" s="116"/>
      <c r="G88" s="116"/>
    </row>
    <row r="89" spans="3:7" x14ac:dyDescent="0.25">
      <c r="C89" s="116"/>
      <c r="D89" s="116"/>
      <c r="E89" s="116"/>
      <c r="F89" s="116"/>
      <c r="G89" s="116"/>
    </row>
    <row r="90" spans="3:7" x14ac:dyDescent="0.25">
      <c r="C90" s="116"/>
      <c r="D90" s="116"/>
      <c r="E90" s="116"/>
      <c r="F90" s="116"/>
      <c r="G90" s="116"/>
    </row>
    <row r="91" spans="3:7" x14ac:dyDescent="0.25">
      <c r="C91" s="116"/>
      <c r="D91" s="116"/>
      <c r="E91" s="116"/>
      <c r="F91" s="116"/>
      <c r="G91" s="116"/>
    </row>
    <row r="92" spans="3:7" x14ac:dyDescent="0.25">
      <c r="C92" s="116"/>
      <c r="D92" s="116"/>
      <c r="E92" s="116"/>
      <c r="F92" s="116"/>
      <c r="G92" s="116"/>
    </row>
    <row r="93" spans="3:7" x14ac:dyDescent="0.25">
      <c r="C93" s="116"/>
      <c r="D93" s="116"/>
      <c r="E93" s="116"/>
      <c r="F93" s="116"/>
      <c r="G93" s="116"/>
    </row>
    <row r="94" spans="3:7" x14ac:dyDescent="0.25">
      <c r="C94" s="116"/>
      <c r="D94" s="116"/>
      <c r="E94" s="116"/>
      <c r="F94" s="116"/>
      <c r="G94" s="116"/>
    </row>
    <row r="95" spans="3:7" x14ac:dyDescent="0.25">
      <c r="C95" s="116"/>
      <c r="D95" s="116"/>
      <c r="E95" s="116"/>
      <c r="F95" s="116"/>
      <c r="G95" s="116"/>
    </row>
    <row r="96" spans="3:7" x14ac:dyDescent="0.25">
      <c r="C96" s="116"/>
      <c r="D96" s="116"/>
      <c r="E96" s="116"/>
      <c r="F96" s="116"/>
      <c r="G96" s="116"/>
    </row>
    <row r="97" spans="3:7" x14ac:dyDescent="0.25">
      <c r="C97" s="116"/>
      <c r="D97" s="116"/>
      <c r="E97" s="116"/>
      <c r="F97" s="116"/>
      <c r="G97" s="116"/>
    </row>
    <row r="98" spans="3:7" x14ac:dyDescent="0.25">
      <c r="C98" s="116"/>
      <c r="D98" s="116"/>
      <c r="E98" s="116"/>
      <c r="F98" s="116"/>
      <c r="G98" s="116"/>
    </row>
    <row r="99" spans="3:7" x14ac:dyDescent="0.25">
      <c r="C99" s="116"/>
      <c r="D99" s="116"/>
      <c r="E99" s="116"/>
      <c r="F99" s="116"/>
      <c r="G99" s="116"/>
    </row>
    <row r="100" spans="3:7" x14ac:dyDescent="0.25">
      <c r="C100" s="116"/>
      <c r="D100" s="116"/>
      <c r="E100" s="116"/>
      <c r="F100" s="116"/>
      <c r="G100" s="116"/>
    </row>
    <row r="101" spans="3:7" x14ac:dyDescent="0.25">
      <c r="C101" s="116"/>
      <c r="D101" s="116"/>
      <c r="E101" s="116"/>
      <c r="F101" s="116"/>
      <c r="G101" s="116"/>
    </row>
    <row r="102" spans="3:7" x14ac:dyDescent="0.25">
      <c r="C102" s="116"/>
      <c r="D102" s="116"/>
      <c r="E102" s="116"/>
      <c r="F102" s="116"/>
      <c r="G102" s="116"/>
    </row>
    <row r="103" spans="3:7" x14ac:dyDescent="0.25">
      <c r="C103" s="116"/>
      <c r="D103" s="116"/>
      <c r="E103" s="116"/>
      <c r="F103" s="116"/>
      <c r="G103" s="116"/>
    </row>
    <row r="104" spans="3:7" x14ac:dyDescent="0.25">
      <c r="C104" s="116"/>
      <c r="D104" s="116"/>
      <c r="E104" s="116"/>
      <c r="F104" s="116"/>
      <c r="G104" s="116"/>
    </row>
    <row r="105" spans="3:7" x14ac:dyDescent="0.25">
      <c r="C105" s="116"/>
      <c r="D105" s="116"/>
      <c r="E105" s="116"/>
      <c r="F105" s="116"/>
      <c r="G105" s="116"/>
    </row>
    <row r="106" spans="3:7" x14ac:dyDescent="0.25">
      <c r="C106" s="116"/>
      <c r="D106" s="116"/>
      <c r="E106" s="116"/>
      <c r="F106" s="116"/>
      <c r="G106" s="116"/>
    </row>
    <row r="107" spans="3:7" x14ac:dyDescent="0.25">
      <c r="C107" s="116"/>
      <c r="D107" s="116"/>
      <c r="E107" s="116"/>
      <c r="F107" s="116"/>
      <c r="G107" s="116"/>
    </row>
    <row r="108" spans="3:7" x14ac:dyDescent="0.25">
      <c r="C108" s="116"/>
      <c r="D108" s="116"/>
      <c r="E108" s="116"/>
      <c r="F108" s="116"/>
      <c r="G108" s="116"/>
    </row>
    <row r="109" spans="3:7" x14ac:dyDescent="0.25">
      <c r="C109" s="116"/>
      <c r="D109" s="116"/>
      <c r="E109" s="116"/>
      <c r="F109" s="116"/>
      <c r="G109" s="116"/>
    </row>
    <row r="110" spans="3:7" x14ac:dyDescent="0.25">
      <c r="C110" s="116"/>
      <c r="D110" s="116"/>
      <c r="E110" s="116"/>
      <c r="F110" s="116"/>
      <c r="G110" s="116"/>
    </row>
    <row r="111" spans="3:7" x14ac:dyDescent="0.25">
      <c r="C111" s="116"/>
      <c r="D111" s="116"/>
      <c r="E111" s="116"/>
      <c r="F111" s="116"/>
      <c r="G111" s="116"/>
    </row>
    <row r="112" spans="3:7" x14ac:dyDescent="0.25">
      <c r="C112" s="116"/>
      <c r="D112" s="116"/>
      <c r="E112" s="116"/>
      <c r="F112" s="116"/>
      <c r="G112" s="116"/>
    </row>
    <row r="113" spans="3:7" x14ac:dyDescent="0.25">
      <c r="C113" s="116"/>
      <c r="D113" s="116"/>
      <c r="E113" s="116"/>
      <c r="F113" s="116"/>
      <c r="G113" s="116"/>
    </row>
    <row r="114" spans="3:7" x14ac:dyDescent="0.25">
      <c r="C114" s="116"/>
      <c r="D114" s="116"/>
      <c r="E114" s="116"/>
      <c r="F114" s="116"/>
      <c r="G114" s="116"/>
    </row>
    <row r="115" spans="3:7" x14ac:dyDescent="0.25">
      <c r="C115" s="116"/>
      <c r="D115" s="116"/>
      <c r="E115" s="116"/>
      <c r="F115" s="116"/>
      <c r="G115" s="116"/>
    </row>
    <row r="116" spans="3:7" x14ac:dyDescent="0.25">
      <c r="C116" s="116"/>
      <c r="D116" s="116"/>
      <c r="E116" s="116"/>
      <c r="F116" s="116"/>
      <c r="G116" s="116"/>
    </row>
    <row r="117" spans="3:7" x14ac:dyDescent="0.25">
      <c r="C117" s="116"/>
      <c r="D117" s="116"/>
      <c r="E117" s="116"/>
      <c r="F117" s="116"/>
      <c r="G117" s="116"/>
    </row>
    <row r="118" spans="3:7" x14ac:dyDescent="0.25">
      <c r="C118" s="116"/>
      <c r="D118" s="116"/>
      <c r="E118" s="116"/>
      <c r="F118" s="116"/>
      <c r="G118" s="116"/>
    </row>
    <row r="119" spans="3:7" x14ac:dyDescent="0.25">
      <c r="C119" s="116"/>
      <c r="D119" s="116"/>
      <c r="E119" s="116"/>
      <c r="F119" s="116"/>
      <c r="G119" s="116"/>
    </row>
    <row r="120" spans="3:7" x14ac:dyDescent="0.25">
      <c r="C120" s="116"/>
      <c r="D120" s="116"/>
      <c r="E120" s="116"/>
      <c r="F120" s="116"/>
      <c r="G120" s="116"/>
    </row>
    <row r="121" spans="3:7" x14ac:dyDescent="0.25">
      <c r="C121" s="116"/>
      <c r="D121" s="116"/>
      <c r="E121" s="116"/>
      <c r="F121" s="116"/>
      <c r="G121" s="116"/>
    </row>
    <row r="122" spans="3:7" x14ac:dyDescent="0.25">
      <c r="C122" s="116"/>
      <c r="D122" s="116"/>
      <c r="E122" s="116"/>
      <c r="F122" s="116"/>
      <c r="G122" s="116"/>
    </row>
    <row r="123" spans="3:7" x14ac:dyDescent="0.25">
      <c r="C123" s="116"/>
      <c r="D123" s="116"/>
      <c r="E123" s="116"/>
      <c r="F123" s="116"/>
      <c r="G123" s="116"/>
    </row>
    <row r="124" spans="3:7" x14ac:dyDescent="0.25">
      <c r="C124" s="116"/>
      <c r="D124" s="116"/>
      <c r="E124" s="116"/>
      <c r="F124" s="116"/>
      <c r="G124" s="116"/>
    </row>
    <row r="125" spans="3:7" x14ac:dyDescent="0.25">
      <c r="C125" s="116"/>
      <c r="D125" s="116"/>
      <c r="E125" s="116"/>
      <c r="F125" s="116"/>
      <c r="G125" s="116"/>
    </row>
    <row r="126" spans="3:7" x14ac:dyDescent="0.25">
      <c r="C126" s="116"/>
      <c r="D126" s="116"/>
      <c r="E126" s="116"/>
      <c r="F126" s="116"/>
      <c r="G126" s="116"/>
    </row>
    <row r="127" spans="3:7" x14ac:dyDescent="0.25">
      <c r="C127" s="116"/>
      <c r="D127" s="116"/>
      <c r="E127" s="116"/>
      <c r="F127" s="116"/>
      <c r="G127" s="116"/>
    </row>
    <row r="128" spans="3:7" x14ac:dyDescent="0.25">
      <c r="C128" s="116"/>
      <c r="D128" s="116"/>
      <c r="E128" s="116"/>
      <c r="F128" s="116"/>
      <c r="G128" s="116"/>
    </row>
    <row r="129" spans="3:7" x14ac:dyDescent="0.25">
      <c r="C129" s="116"/>
      <c r="D129" s="116"/>
      <c r="E129" s="116"/>
      <c r="F129" s="116"/>
      <c r="G129" s="116"/>
    </row>
    <row r="130" spans="3:7" x14ac:dyDescent="0.25">
      <c r="C130" s="116"/>
      <c r="D130" s="116"/>
      <c r="E130" s="116"/>
      <c r="F130" s="116"/>
      <c r="G130" s="116"/>
    </row>
    <row r="131" spans="3:7" x14ac:dyDescent="0.25">
      <c r="C131" s="116"/>
      <c r="D131" s="116"/>
      <c r="E131" s="116"/>
      <c r="F131" s="116"/>
      <c r="G131" s="116"/>
    </row>
    <row r="132" spans="3:7" x14ac:dyDescent="0.25">
      <c r="C132" s="116"/>
      <c r="D132" s="116"/>
      <c r="E132" s="116"/>
      <c r="F132" s="116"/>
      <c r="G132" s="116"/>
    </row>
    <row r="133" spans="3:7" x14ac:dyDescent="0.25">
      <c r="C133" s="116"/>
      <c r="D133" s="116"/>
      <c r="E133" s="116"/>
      <c r="F133" s="116"/>
      <c r="G133" s="116"/>
    </row>
    <row r="134" spans="3:7" x14ac:dyDescent="0.25">
      <c r="C134" s="116"/>
      <c r="D134" s="116"/>
      <c r="E134" s="116"/>
      <c r="F134" s="116"/>
      <c r="G134" s="116"/>
    </row>
    <row r="135" spans="3:7" x14ac:dyDescent="0.25">
      <c r="C135" s="116"/>
      <c r="D135" s="116"/>
      <c r="E135" s="116"/>
      <c r="F135" s="116"/>
      <c r="G135" s="116"/>
    </row>
    <row r="136" spans="3:7" x14ac:dyDescent="0.25">
      <c r="C136" s="116"/>
      <c r="D136" s="116"/>
      <c r="E136" s="116"/>
      <c r="F136" s="116"/>
      <c r="G136" s="116"/>
    </row>
    <row r="137" spans="3:7" x14ac:dyDescent="0.25">
      <c r="C137" s="116"/>
      <c r="D137" s="116"/>
      <c r="E137" s="116"/>
      <c r="F137" s="116"/>
      <c r="G137" s="116"/>
    </row>
    <row r="138" spans="3:7" x14ac:dyDescent="0.25">
      <c r="C138" s="116"/>
      <c r="D138" s="116"/>
      <c r="E138" s="116"/>
      <c r="F138" s="116"/>
      <c r="G138" s="116"/>
    </row>
    <row r="139" spans="3:7" x14ac:dyDescent="0.25">
      <c r="C139" s="116"/>
      <c r="D139" s="116"/>
      <c r="E139" s="116"/>
      <c r="F139" s="116"/>
      <c r="G139" s="116"/>
    </row>
    <row r="140" spans="3:7" x14ac:dyDescent="0.25">
      <c r="C140" s="116"/>
      <c r="D140" s="116"/>
      <c r="E140" s="116"/>
      <c r="F140" s="116"/>
      <c r="G140" s="116"/>
    </row>
    <row r="141" spans="3:7" x14ac:dyDescent="0.25">
      <c r="C141" s="116"/>
      <c r="D141" s="116"/>
      <c r="E141" s="116"/>
      <c r="F141" s="116"/>
      <c r="G141" s="116"/>
    </row>
    <row r="142" spans="3:7" x14ac:dyDescent="0.25">
      <c r="C142" s="116"/>
      <c r="D142" s="116"/>
      <c r="E142" s="116"/>
      <c r="F142" s="116"/>
      <c r="G142" s="116"/>
    </row>
    <row r="143" spans="3:7" x14ac:dyDescent="0.25">
      <c r="C143" s="116"/>
      <c r="D143" s="116"/>
      <c r="E143" s="116"/>
      <c r="F143" s="116"/>
      <c r="G143" s="116"/>
    </row>
    <row r="144" spans="3:7" x14ac:dyDescent="0.25">
      <c r="C144" s="116"/>
      <c r="D144" s="116"/>
      <c r="E144" s="116"/>
      <c r="F144" s="116"/>
      <c r="G144" s="116"/>
    </row>
    <row r="145" spans="3:7" x14ac:dyDescent="0.25">
      <c r="C145" s="116"/>
      <c r="D145" s="116"/>
      <c r="E145" s="116"/>
      <c r="F145" s="116"/>
      <c r="G145" s="116"/>
    </row>
    <row r="146" spans="3:7" x14ac:dyDescent="0.25">
      <c r="C146" s="116"/>
      <c r="D146" s="116"/>
      <c r="E146" s="116"/>
      <c r="F146" s="116"/>
      <c r="G146" s="116"/>
    </row>
    <row r="147" spans="3:7" x14ac:dyDescent="0.25">
      <c r="C147" s="116"/>
      <c r="D147" s="116"/>
      <c r="E147" s="116"/>
      <c r="F147" s="116"/>
      <c r="G147" s="116"/>
    </row>
    <row r="148" spans="3:7" x14ac:dyDescent="0.25">
      <c r="C148" s="116"/>
      <c r="D148" s="116"/>
      <c r="E148" s="116"/>
      <c r="F148" s="116"/>
      <c r="G148" s="116"/>
    </row>
    <row r="149" spans="3:7" x14ac:dyDescent="0.25">
      <c r="C149" s="116"/>
      <c r="D149" s="116"/>
      <c r="E149" s="116"/>
      <c r="F149" s="116"/>
      <c r="G149" s="116"/>
    </row>
    <row r="150" spans="3:7" x14ac:dyDescent="0.25">
      <c r="C150" s="116"/>
      <c r="D150" s="116"/>
      <c r="E150" s="116"/>
      <c r="F150" s="116"/>
      <c r="G150" s="116"/>
    </row>
    <row r="151" spans="3:7" x14ac:dyDescent="0.25">
      <c r="C151" s="116"/>
      <c r="D151" s="116"/>
      <c r="E151" s="116"/>
      <c r="F151" s="116"/>
      <c r="G151" s="116"/>
    </row>
    <row r="152" spans="3:7" x14ac:dyDescent="0.25">
      <c r="C152" s="116"/>
      <c r="D152" s="116"/>
      <c r="E152" s="116"/>
      <c r="F152" s="116"/>
      <c r="G152" s="116"/>
    </row>
    <row r="153" spans="3:7" x14ac:dyDescent="0.25">
      <c r="C153" s="116"/>
      <c r="D153" s="116"/>
      <c r="E153" s="116"/>
      <c r="F153" s="116"/>
      <c r="G153" s="116"/>
    </row>
    <row r="154" spans="3:7" x14ac:dyDescent="0.25">
      <c r="C154" s="116"/>
      <c r="D154" s="116"/>
      <c r="E154" s="116"/>
      <c r="F154" s="116"/>
      <c r="G154" s="116"/>
    </row>
    <row r="155" spans="3:7" x14ac:dyDescent="0.25">
      <c r="C155" s="116"/>
      <c r="D155" s="116"/>
      <c r="E155" s="116"/>
      <c r="F155" s="116"/>
      <c r="G155" s="116"/>
    </row>
    <row r="156" spans="3:7" x14ac:dyDescent="0.25">
      <c r="C156" s="116"/>
      <c r="D156" s="116"/>
      <c r="E156" s="116"/>
      <c r="F156" s="116"/>
      <c r="G156" s="116"/>
    </row>
    <row r="157" spans="3:7" x14ac:dyDescent="0.25">
      <c r="C157" s="116"/>
      <c r="D157" s="116"/>
      <c r="E157" s="116"/>
      <c r="F157" s="116"/>
      <c r="G157" s="116"/>
    </row>
    <row r="158" spans="3:7" x14ac:dyDescent="0.25">
      <c r="C158" s="116"/>
      <c r="D158" s="116"/>
      <c r="E158" s="116"/>
      <c r="F158" s="116"/>
      <c r="G158" s="116"/>
    </row>
    <row r="159" spans="3:7" x14ac:dyDescent="0.25">
      <c r="C159" s="116"/>
      <c r="D159" s="116"/>
      <c r="E159" s="116"/>
      <c r="F159" s="116"/>
      <c r="G159" s="116"/>
    </row>
    <row r="160" spans="3:7" x14ac:dyDescent="0.25">
      <c r="C160" s="116"/>
      <c r="D160" s="116"/>
      <c r="E160" s="116"/>
      <c r="F160" s="116"/>
      <c r="G160" s="116"/>
    </row>
    <row r="161" spans="3:7" x14ac:dyDescent="0.25">
      <c r="C161" s="116"/>
      <c r="D161" s="116"/>
      <c r="E161" s="116"/>
      <c r="F161" s="116"/>
      <c r="G161" s="116"/>
    </row>
    <row r="162" spans="3:7" x14ac:dyDescent="0.25">
      <c r="C162" s="116"/>
      <c r="D162" s="116"/>
      <c r="E162" s="116"/>
      <c r="F162" s="116"/>
      <c r="G162" s="116"/>
    </row>
    <row r="163" spans="3:7" x14ac:dyDescent="0.25">
      <c r="C163" s="116"/>
      <c r="D163" s="116"/>
      <c r="E163" s="116"/>
      <c r="F163" s="116"/>
      <c r="G163" s="116"/>
    </row>
    <row r="164" spans="3:7" x14ac:dyDescent="0.25">
      <c r="C164" s="116"/>
      <c r="D164" s="116"/>
      <c r="E164" s="116"/>
      <c r="F164" s="116"/>
      <c r="G164" s="116"/>
    </row>
    <row r="165" spans="3:7" x14ac:dyDescent="0.25">
      <c r="C165" s="116"/>
      <c r="D165" s="116"/>
      <c r="E165" s="116"/>
      <c r="F165" s="116"/>
      <c r="G165" s="116"/>
    </row>
    <row r="166" spans="3:7" x14ac:dyDescent="0.25">
      <c r="C166" s="116"/>
      <c r="D166" s="116"/>
      <c r="E166" s="116"/>
      <c r="F166" s="116"/>
      <c r="G166" s="116"/>
    </row>
    <row r="167" spans="3:7" x14ac:dyDescent="0.25">
      <c r="C167" s="116"/>
      <c r="D167" s="116"/>
      <c r="E167" s="116"/>
      <c r="F167" s="116"/>
      <c r="G167" s="116"/>
    </row>
    <row r="168" spans="3:7" x14ac:dyDescent="0.25">
      <c r="C168" s="116"/>
      <c r="D168" s="116"/>
      <c r="E168" s="116"/>
      <c r="F168" s="116"/>
      <c r="G168" s="116"/>
    </row>
    <row r="169" spans="3:7" x14ac:dyDescent="0.25">
      <c r="C169" s="116"/>
      <c r="D169" s="116"/>
      <c r="E169" s="116"/>
      <c r="F169" s="116"/>
      <c r="G169" s="116"/>
    </row>
    <row r="170" spans="3:7" x14ac:dyDescent="0.25">
      <c r="C170" s="116"/>
      <c r="D170" s="116"/>
      <c r="E170" s="116"/>
      <c r="F170" s="116"/>
      <c r="G170" s="116"/>
    </row>
    <row r="171" spans="3:7" x14ac:dyDescent="0.25">
      <c r="C171" s="116"/>
      <c r="D171" s="116"/>
      <c r="E171" s="116"/>
      <c r="F171" s="116"/>
      <c r="G171" s="116"/>
    </row>
    <row r="172" spans="3:7" x14ac:dyDescent="0.25">
      <c r="C172" s="116"/>
      <c r="D172" s="116"/>
      <c r="E172" s="116"/>
      <c r="F172" s="116"/>
      <c r="G172" s="116"/>
    </row>
    <row r="173" spans="3:7" x14ac:dyDescent="0.25">
      <c r="C173" s="116"/>
      <c r="D173" s="116"/>
      <c r="E173" s="116"/>
      <c r="F173" s="116"/>
      <c r="G173" s="116"/>
    </row>
    <row r="174" spans="3:7" x14ac:dyDescent="0.25">
      <c r="C174" s="116"/>
      <c r="D174" s="116"/>
      <c r="E174" s="116"/>
      <c r="F174" s="116"/>
      <c r="G174" s="116"/>
    </row>
    <row r="175" spans="3:7" x14ac:dyDescent="0.25">
      <c r="C175" s="116"/>
      <c r="D175" s="116"/>
      <c r="E175" s="116"/>
      <c r="F175" s="116"/>
      <c r="G175" s="116"/>
    </row>
    <row r="176" spans="3:7" x14ac:dyDescent="0.25">
      <c r="C176" s="116"/>
      <c r="D176" s="116"/>
      <c r="E176" s="116"/>
      <c r="F176" s="116"/>
      <c r="G176" s="116"/>
    </row>
    <row r="177" spans="3:7" x14ac:dyDescent="0.25">
      <c r="C177" s="116"/>
      <c r="D177" s="116"/>
      <c r="E177" s="116"/>
      <c r="F177" s="116"/>
      <c r="G177" s="116"/>
    </row>
    <row r="178" spans="3:7" x14ac:dyDescent="0.25">
      <c r="C178" s="116"/>
      <c r="D178" s="116"/>
      <c r="E178" s="116"/>
      <c r="F178" s="116"/>
      <c r="G178" s="116"/>
    </row>
    <row r="179" spans="3:7" x14ac:dyDescent="0.25">
      <c r="C179" s="116"/>
      <c r="D179" s="116"/>
      <c r="E179" s="116"/>
      <c r="F179" s="116"/>
      <c r="G179" s="116"/>
    </row>
    <row r="180" spans="3:7" x14ac:dyDescent="0.25">
      <c r="C180" s="116"/>
      <c r="D180" s="116"/>
      <c r="E180" s="116"/>
      <c r="F180" s="116"/>
      <c r="G180" s="116"/>
    </row>
    <row r="181" spans="3:7" x14ac:dyDescent="0.25">
      <c r="C181" s="116"/>
      <c r="D181" s="116"/>
      <c r="E181" s="116"/>
      <c r="F181" s="116"/>
      <c r="G181" s="116"/>
    </row>
    <row r="182" spans="3:7" x14ac:dyDescent="0.25">
      <c r="C182" s="116"/>
      <c r="D182" s="116"/>
      <c r="E182" s="116"/>
      <c r="F182" s="116"/>
      <c r="G182" s="116"/>
    </row>
    <row r="183" spans="3:7" x14ac:dyDescent="0.25">
      <c r="C183" s="116"/>
      <c r="D183" s="116"/>
      <c r="E183" s="116"/>
      <c r="F183" s="116"/>
      <c r="G183" s="116"/>
    </row>
    <row r="184" spans="3:7" x14ac:dyDescent="0.25">
      <c r="C184" s="116"/>
      <c r="D184" s="116"/>
      <c r="E184" s="116"/>
      <c r="F184" s="116"/>
      <c r="G184" s="116"/>
    </row>
    <row r="185" spans="3:7" x14ac:dyDescent="0.25">
      <c r="C185" s="116"/>
      <c r="D185" s="116"/>
      <c r="E185" s="116"/>
      <c r="F185" s="116"/>
      <c r="G185" s="116"/>
    </row>
    <row r="186" spans="3:7" x14ac:dyDescent="0.25">
      <c r="C186" s="116"/>
      <c r="D186" s="116"/>
      <c r="E186" s="116"/>
      <c r="F186" s="116"/>
      <c r="G186" s="116"/>
    </row>
    <row r="187" spans="3:7" x14ac:dyDescent="0.25">
      <c r="C187" s="116"/>
      <c r="D187" s="116"/>
      <c r="E187" s="116"/>
      <c r="F187" s="116"/>
      <c r="G187" s="116"/>
    </row>
    <row r="188" spans="3:7" x14ac:dyDescent="0.25">
      <c r="C188" s="116"/>
      <c r="D188" s="116"/>
      <c r="E188" s="116"/>
      <c r="F188" s="116"/>
      <c r="G188" s="116"/>
    </row>
    <row r="189" spans="3:7" x14ac:dyDescent="0.25">
      <c r="C189" s="116"/>
      <c r="D189" s="116"/>
      <c r="E189" s="116"/>
      <c r="F189" s="116"/>
      <c r="G189" s="116"/>
    </row>
    <row r="190" spans="3:7" x14ac:dyDescent="0.25">
      <c r="C190" s="116"/>
      <c r="D190" s="116"/>
      <c r="E190" s="116"/>
      <c r="F190" s="116"/>
      <c r="G190" s="116"/>
    </row>
    <row r="191" spans="3:7" x14ac:dyDescent="0.25">
      <c r="C191" s="116"/>
      <c r="D191" s="116"/>
      <c r="E191" s="116"/>
      <c r="F191" s="116"/>
      <c r="G191" s="116"/>
    </row>
    <row r="192" spans="3:7" x14ac:dyDescent="0.25">
      <c r="C192" s="116"/>
      <c r="D192" s="116"/>
      <c r="E192" s="116"/>
      <c r="F192" s="116"/>
      <c r="G192" s="116"/>
    </row>
    <row r="193" spans="3:7" x14ac:dyDescent="0.25">
      <c r="C193" s="116"/>
      <c r="D193" s="116"/>
      <c r="E193" s="116"/>
      <c r="F193" s="116"/>
      <c r="G193" s="116"/>
    </row>
    <row r="194" spans="3:7" x14ac:dyDescent="0.25">
      <c r="C194" s="116"/>
      <c r="D194" s="116"/>
      <c r="E194" s="116"/>
      <c r="F194" s="116"/>
      <c r="G194" s="116"/>
    </row>
    <row r="195" spans="3:7" x14ac:dyDescent="0.25">
      <c r="C195" s="116"/>
      <c r="D195" s="116"/>
      <c r="E195" s="116"/>
      <c r="F195" s="116"/>
      <c r="G195" s="116"/>
    </row>
    <row r="196" spans="3:7" x14ac:dyDescent="0.25">
      <c r="C196" s="116"/>
      <c r="D196" s="116"/>
      <c r="E196" s="116"/>
      <c r="F196" s="116"/>
      <c r="G196" s="116"/>
    </row>
    <row r="197" spans="3:7" x14ac:dyDescent="0.25">
      <c r="C197" s="116"/>
      <c r="D197" s="116"/>
      <c r="E197" s="116"/>
      <c r="F197" s="116"/>
      <c r="G197" s="116"/>
    </row>
    <row r="198" spans="3:7" x14ac:dyDescent="0.25">
      <c r="C198" s="116"/>
      <c r="D198" s="116"/>
      <c r="E198" s="116"/>
      <c r="F198" s="116"/>
      <c r="G198" s="116"/>
    </row>
    <row r="199" spans="3:7" x14ac:dyDescent="0.25">
      <c r="C199" s="116"/>
      <c r="D199" s="116"/>
      <c r="E199" s="116"/>
      <c r="F199" s="116"/>
      <c r="G199" s="116"/>
    </row>
    <row r="200" spans="3:7" x14ac:dyDescent="0.25">
      <c r="C200" s="116"/>
      <c r="D200" s="116"/>
      <c r="E200" s="116"/>
      <c r="F200" s="116"/>
      <c r="G200" s="116"/>
    </row>
    <row r="201" spans="3:7" x14ac:dyDescent="0.25">
      <c r="C201" s="116"/>
      <c r="D201" s="116"/>
      <c r="E201" s="116"/>
      <c r="F201" s="116"/>
      <c r="G201" s="116"/>
    </row>
    <row r="202" spans="3:7" x14ac:dyDescent="0.25">
      <c r="C202" s="116"/>
      <c r="D202" s="116"/>
      <c r="E202" s="116"/>
      <c r="F202" s="116"/>
      <c r="G202" s="116"/>
    </row>
    <row r="203" spans="3:7" x14ac:dyDescent="0.25">
      <c r="C203" s="116"/>
      <c r="D203" s="116"/>
      <c r="E203" s="116"/>
      <c r="F203" s="116"/>
      <c r="G203" s="116"/>
    </row>
    <row r="204" spans="3:7" x14ac:dyDescent="0.25">
      <c r="C204" s="116"/>
      <c r="D204" s="116"/>
      <c r="E204" s="116"/>
      <c r="F204" s="116"/>
      <c r="G204" s="116"/>
    </row>
    <row r="205" spans="3:7" x14ac:dyDescent="0.25">
      <c r="C205" s="116"/>
      <c r="D205" s="116"/>
      <c r="E205" s="116"/>
      <c r="F205" s="116"/>
      <c r="G205" s="116"/>
    </row>
    <row r="206" spans="3:7" x14ac:dyDescent="0.25">
      <c r="C206" s="116"/>
      <c r="D206" s="116"/>
      <c r="E206" s="116"/>
      <c r="F206" s="116"/>
      <c r="G206" s="116"/>
    </row>
    <row r="207" spans="3:7" x14ac:dyDescent="0.25">
      <c r="C207" s="116"/>
      <c r="D207" s="116"/>
      <c r="E207" s="116"/>
      <c r="F207" s="116"/>
      <c r="G207" s="116"/>
    </row>
    <row r="208" spans="3:7" x14ac:dyDescent="0.25">
      <c r="C208" s="116"/>
      <c r="D208" s="116"/>
      <c r="E208" s="116"/>
      <c r="F208" s="116"/>
      <c r="G208" s="116"/>
    </row>
    <row r="209" spans="3:7" x14ac:dyDescent="0.25">
      <c r="C209" s="116"/>
      <c r="D209" s="116"/>
      <c r="E209" s="116"/>
      <c r="F209" s="116"/>
      <c r="G209" s="116"/>
    </row>
    <row r="210" spans="3:7" x14ac:dyDescent="0.25">
      <c r="C210" s="116"/>
      <c r="D210" s="116"/>
      <c r="E210" s="116"/>
      <c r="F210" s="116"/>
      <c r="G210" s="116"/>
    </row>
    <row r="211" spans="3:7" x14ac:dyDescent="0.25">
      <c r="C211" s="116"/>
      <c r="D211" s="116"/>
      <c r="E211" s="116"/>
      <c r="F211" s="116"/>
      <c r="G211" s="116"/>
    </row>
    <row r="212" spans="3:7" x14ac:dyDescent="0.25">
      <c r="C212" s="116"/>
      <c r="D212" s="116"/>
      <c r="E212" s="116"/>
      <c r="F212" s="116"/>
      <c r="G212" s="116"/>
    </row>
    <row r="213" spans="3:7" x14ac:dyDescent="0.25">
      <c r="C213" s="116"/>
      <c r="D213" s="116"/>
      <c r="E213" s="116"/>
      <c r="F213" s="116"/>
      <c r="G213" s="116"/>
    </row>
    <row r="214" spans="3:7" x14ac:dyDescent="0.25">
      <c r="C214" s="116"/>
      <c r="D214" s="116"/>
      <c r="E214" s="116"/>
      <c r="F214" s="116"/>
      <c r="G214" s="116"/>
    </row>
    <row r="215" spans="3:7" x14ac:dyDescent="0.25">
      <c r="C215" s="116"/>
      <c r="D215" s="116"/>
      <c r="E215" s="116"/>
      <c r="F215" s="116"/>
      <c r="G215" s="116"/>
    </row>
    <row r="216" spans="3:7" x14ac:dyDescent="0.25">
      <c r="C216" s="116"/>
      <c r="D216" s="116"/>
      <c r="E216" s="116"/>
      <c r="F216" s="116"/>
      <c r="G216" s="116"/>
    </row>
    <row r="217" spans="3:7" x14ac:dyDescent="0.25">
      <c r="C217" s="116"/>
      <c r="D217" s="116"/>
      <c r="E217" s="116"/>
      <c r="F217" s="116"/>
      <c r="G217" s="116"/>
    </row>
    <row r="218" spans="3:7" x14ac:dyDescent="0.25">
      <c r="C218" s="116"/>
      <c r="D218" s="116"/>
      <c r="E218" s="116"/>
      <c r="F218" s="116"/>
      <c r="G218" s="116"/>
    </row>
    <row r="219" spans="3:7" x14ac:dyDescent="0.25">
      <c r="C219" s="116"/>
      <c r="D219" s="116"/>
      <c r="E219" s="116"/>
      <c r="F219" s="116"/>
      <c r="G219" s="116"/>
    </row>
    <row r="220" spans="3:7" x14ac:dyDescent="0.25">
      <c r="C220" s="116"/>
      <c r="D220" s="116"/>
      <c r="E220" s="116"/>
      <c r="F220" s="116"/>
      <c r="G220" s="116"/>
    </row>
    <row r="221" spans="3:7" x14ac:dyDescent="0.25">
      <c r="C221" s="116"/>
      <c r="D221" s="116"/>
      <c r="E221" s="116"/>
      <c r="F221" s="116"/>
      <c r="G221" s="116"/>
    </row>
    <row r="222" spans="3:7" x14ac:dyDescent="0.25">
      <c r="C222" s="116"/>
      <c r="D222" s="116"/>
      <c r="E222" s="116"/>
      <c r="F222" s="116"/>
      <c r="G222" s="116"/>
    </row>
    <row r="223" spans="3:7" x14ac:dyDescent="0.25">
      <c r="C223" s="116"/>
      <c r="D223" s="116"/>
      <c r="E223" s="116"/>
      <c r="F223" s="116"/>
      <c r="G223" s="116"/>
    </row>
    <row r="224" spans="3:7" x14ac:dyDescent="0.25">
      <c r="C224" s="116"/>
      <c r="D224" s="116"/>
      <c r="E224" s="116"/>
      <c r="F224" s="116"/>
      <c r="G224" s="116"/>
    </row>
    <row r="225" spans="3:7" x14ac:dyDescent="0.25">
      <c r="C225" s="116"/>
      <c r="D225" s="116"/>
      <c r="E225" s="116"/>
      <c r="F225" s="116"/>
      <c r="G225" s="116"/>
    </row>
    <row r="226" spans="3:7" x14ac:dyDescent="0.25">
      <c r="C226" s="116"/>
      <c r="D226" s="116"/>
      <c r="E226" s="116"/>
      <c r="F226" s="116"/>
      <c r="G226" s="116"/>
    </row>
    <row r="227" spans="3:7" x14ac:dyDescent="0.25">
      <c r="C227" s="116"/>
      <c r="D227" s="116"/>
      <c r="E227" s="116"/>
      <c r="F227" s="116"/>
      <c r="G227" s="116"/>
    </row>
    <row r="228" spans="3:7" x14ac:dyDescent="0.25">
      <c r="C228" s="116"/>
      <c r="D228" s="116"/>
      <c r="E228" s="116"/>
      <c r="F228" s="116"/>
      <c r="G228" s="116"/>
    </row>
    <row r="229" spans="3:7" x14ac:dyDescent="0.25">
      <c r="C229" s="116"/>
      <c r="D229" s="116"/>
      <c r="E229" s="116"/>
      <c r="F229" s="116"/>
      <c r="G229" s="116"/>
    </row>
    <row r="230" spans="3:7" x14ac:dyDescent="0.25">
      <c r="C230" s="116"/>
      <c r="D230" s="116"/>
      <c r="E230" s="116"/>
      <c r="F230" s="116"/>
      <c r="G230" s="116"/>
    </row>
    <row r="231" spans="3:7" x14ac:dyDescent="0.25">
      <c r="C231" s="116"/>
      <c r="D231" s="116"/>
      <c r="E231" s="116"/>
      <c r="F231" s="116"/>
      <c r="G231" s="116"/>
    </row>
    <row r="232" spans="3:7" x14ac:dyDescent="0.25">
      <c r="C232" s="116"/>
      <c r="D232" s="116"/>
      <c r="E232" s="116"/>
      <c r="F232" s="116"/>
      <c r="G232" s="116"/>
    </row>
    <row r="233" spans="3:7" x14ac:dyDescent="0.25">
      <c r="C233" s="116"/>
      <c r="D233" s="116"/>
      <c r="E233" s="116"/>
      <c r="F233" s="116"/>
      <c r="G233" s="116"/>
    </row>
    <row r="234" spans="3:7" x14ac:dyDescent="0.25">
      <c r="C234" s="116"/>
      <c r="D234" s="116"/>
      <c r="E234" s="116"/>
      <c r="F234" s="116"/>
      <c r="G234" s="116"/>
    </row>
    <row r="235" spans="3:7" x14ac:dyDescent="0.25">
      <c r="C235" s="116"/>
      <c r="D235" s="116"/>
      <c r="E235" s="116"/>
      <c r="F235" s="116"/>
      <c r="G235" s="116"/>
    </row>
    <row r="236" spans="3:7" x14ac:dyDescent="0.25">
      <c r="C236" s="116"/>
      <c r="D236" s="116"/>
      <c r="E236" s="116"/>
      <c r="F236" s="116"/>
      <c r="G236" s="116"/>
    </row>
    <row r="237" spans="3:7" x14ac:dyDescent="0.25">
      <c r="C237" s="116"/>
      <c r="D237" s="116"/>
      <c r="E237" s="116"/>
      <c r="F237" s="116"/>
      <c r="G237" s="116"/>
    </row>
    <row r="238" spans="3:7" x14ac:dyDescent="0.25">
      <c r="C238" s="116"/>
      <c r="D238" s="116"/>
      <c r="E238" s="116"/>
      <c r="F238" s="116"/>
      <c r="G238" s="116"/>
    </row>
    <row r="239" spans="3:7" x14ac:dyDescent="0.25">
      <c r="C239" s="116"/>
      <c r="D239" s="116"/>
      <c r="E239" s="116"/>
      <c r="F239" s="116"/>
      <c r="G239" s="116"/>
    </row>
    <row r="240" spans="3:7" x14ac:dyDescent="0.25">
      <c r="C240" s="116"/>
      <c r="D240" s="116"/>
      <c r="E240" s="116"/>
      <c r="F240" s="116"/>
      <c r="G240" s="116"/>
    </row>
    <row r="241" spans="3:7" x14ac:dyDescent="0.25">
      <c r="C241" s="116"/>
      <c r="D241" s="116"/>
      <c r="E241" s="116"/>
      <c r="F241" s="116"/>
      <c r="G241" s="116"/>
    </row>
    <row r="242" spans="3:7" x14ac:dyDescent="0.25">
      <c r="C242" s="116"/>
      <c r="D242" s="116"/>
      <c r="E242" s="116"/>
      <c r="F242" s="116"/>
      <c r="G242" s="116"/>
    </row>
    <row r="243" spans="3:7" x14ac:dyDescent="0.25">
      <c r="C243" s="116"/>
      <c r="D243" s="116"/>
      <c r="E243" s="116"/>
      <c r="F243" s="116"/>
      <c r="G243" s="116"/>
    </row>
    <row r="244" spans="3:7" x14ac:dyDescent="0.25">
      <c r="C244" s="116"/>
      <c r="D244" s="116"/>
      <c r="E244" s="116"/>
      <c r="F244" s="116"/>
      <c r="G244" s="116"/>
    </row>
    <row r="245" spans="3:7" x14ac:dyDescent="0.25">
      <c r="C245" s="116"/>
      <c r="D245" s="116"/>
      <c r="E245" s="116"/>
      <c r="F245" s="116"/>
      <c r="G245" s="116"/>
    </row>
    <row r="246" spans="3:7" x14ac:dyDescent="0.25">
      <c r="C246" s="116"/>
      <c r="D246" s="116"/>
      <c r="E246" s="116"/>
      <c r="F246" s="116"/>
      <c r="G246" s="116"/>
    </row>
    <row r="247" spans="3:7" x14ac:dyDescent="0.25">
      <c r="C247" s="116"/>
      <c r="D247" s="116"/>
      <c r="E247" s="116"/>
      <c r="F247" s="116"/>
      <c r="G247" s="116"/>
    </row>
    <row r="248" spans="3:7" x14ac:dyDescent="0.25">
      <c r="C248" s="116"/>
      <c r="D248" s="116"/>
      <c r="E248" s="116"/>
      <c r="F248" s="116"/>
      <c r="G248" s="116"/>
    </row>
    <row r="249" spans="3:7" x14ac:dyDescent="0.25">
      <c r="C249" s="116"/>
      <c r="D249" s="116"/>
      <c r="E249" s="116"/>
      <c r="F249" s="116"/>
      <c r="G249" s="116"/>
    </row>
    <row r="250" spans="3:7" x14ac:dyDescent="0.25">
      <c r="C250" s="116"/>
      <c r="D250" s="116"/>
      <c r="E250" s="116"/>
      <c r="F250" s="116"/>
      <c r="G250" s="116"/>
    </row>
    <row r="251" spans="3:7" x14ac:dyDescent="0.25">
      <c r="C251" s="116"/>
      <c r="D251" s="116"/>
      <c r="E251" s="116"/>
      <c r="F251" s="116"/>
      <c r="G251" s="116"/>
    </row>
    <row r="252" spans="3:7" x14ac:dyDescent="0.25">
      <c r="C252" s="116"/>
      <c r="D252" s="116"/>
      <c r="E252" s="116"/>
      <c r="F252" s="116"/>
      <c r="G252" s="116"/>
    </row>
    <row r="253" spans="3:7" x14ac:dyDescent="0.25">
      <c r="C253" s="116"/>
      <c r="D253" s="116"/>
      <c r="E253" s="116"/>
      <c r="F253" s="116"/>
      <c r="G253" s="116"/>
    </row>
    <row r="254" spans="3:7" x14ac:dyDescent="0.25">
      <c r="C254" s="116"/>
      <c r="D254" s="116"/>
      <c r="E254" s="116"/>
      <c r="F254" s="116"/>
      <c r="G254" s="116"/>
    </row>
    <row r="255" spans="3:7" x14ac:dyDescent="0.25">
      <c r="C255" s="116"/>
      <c r="D255" s="116"/>
      <c r="E255" s="116"/>
      <c r="F255" s="116"/>
      <c r="G255" s="116"/>
    </row>
    <row r="256" spans="3:7" x14ac:dyDescent="0.25">
      <c r="C256" s="116"/>
      <c r="D256" s="116"/>
      <c r="E256" s="116"/>
      <c r="F256" s="116"/>
      <c r="G256" s="116"/>
    </row>
    <row r="257" spans="3:7" x14ac:dyDescent="0.25">
      <c r="C257" s="116"/>
      <c r="D257" s="116"/>
      <c r="E257" s="116"/>
      <c r="F257" s="116"/>
      <c r="G257" s="116"/>
    </row>
    <row r="258" spans="3:7" x14ac:dyDescent="0.25">
      <c r="C258" s="116"/>
      <c r="D258" s="116"/>
      <c r="E258" s="116"/>
      <c r="F258" s="116"/>
      <c r="G258" s="116"/>
    </row>
    <row r="259" spans="3:7" x14ac:dyDescent="0.25">
      <c r="C259" s="116"/>
      <c r="D259" s="116"/>
      <c r="E259" s="116"/>
      <c r="F259" s="116"/>
      <c r="G259" s="116"/>
    </row>
    <row r="260" spans="3:7" x14ac:dyDescent="0.25">
      <c r="C260" s="116"/>
      <c r="D260" s="116"/>
      <c r="E260" s="116"/>
      <c r="F260" s="116"/>
      <c r="G260" s="116"/>
    </row>
    <row r="261" spans="3:7" x14ac:dyDescent="0.25">
      <c r="C261" s="116"/>
      <c r="D261" s="116"/>
      <c r="E261" s="116"/>
      <c r="F261" s="116"/>
      <c r="G261" s="116"/>
    </row>
    <row r="262" spans="3:7" x14ac:dyDescent="0.25">
      <c r="C262" s="116"/>
      <c r="D262" s="116"/>
      <c r="E262" s="116"/>
      <c r="F262" s="116"/>
      <c r="G262" s="116"/>
    </row>
    <row r="263" spans="3:7" x14ac:dyDescent="0.25">
      <c r="C263" s="116"/>
      <c r="D263" s="116"/>
      <c r="E263" s="116"/>
      <c r="F263" s="116"/>
      <c r="G263" s="116"/>
    </row>
    <row r="264" spans="3:7" x14ac:dyDescent="0.25">
      <c r="C264" s="116"/>
      <c r="D264" s="116"/>
      <c r="E264" s="116"/>
      <c r="F264" s="116"/>
      <c r="G264" s="116"/>
    </row>
    <row r="265" spans="3:7" x14ac:dyDescent="0.25">
      <c r="C265" s="116"/>
      <c r="D265" s="116"/>
      <c r="E265" s="116"/>
      <c r="F265" s="116"/>
      <c r="G265" s="116"/>
    </row>
    <row r="266" spans="3:7" x14ac:dyDescent="0.25">
      <c r="C266" s="116"/>
      <c r="D266" s="116"/>
      <c r="E266" s="116"/>
      <c r="F266" s="116"/>
      <c r="G266" s="116"/>
    </row>
    <row r="267" spans="3:7" x14ac:dyDescent="0.25">
      <c r="C267" s="116"/>
      <c r="D267" s="116"/>
      <c r="E267" s="116"/>
      <c r="F267" s="116"/>
      <c r="G267" s="116"/>
    </row>
    <row r="268" spans="3:7" x14ac:dyDescent="0.25">
      <c r="C268" s="116"/>
      <c r="D268" s="116"/>
      <c r="E268" s="116"/>
      <c r="F268" s="116"/>
      <c r="G268" s="116"/>
    </row>
    <row r="269" spans="3:7" x14ac:dyDescent="0.25">
      <c r="C269" s="116"/>
      <c r="D269" s="116"/>
      <c r="E269" s="116"/>
      <c r="F269" s="116"/>
      <c r="G269" s="116"/>
    </row>
    <row r="270" spans="3:7" x14ac:dyDescent="0.25">
      <c r="C270" s="116"/>
      <c r="D270" s="116"/>
      <c r="E270" s="116"/>
      <c r="F270" s="116"/>
      <c r="G270" s="116"/>
    </row>
    <row r="271" spans="3:7" x14ac:dyDescent="0.25">
      <c r="C271" s="116"/>
      <c r="D271" s="116"/>
      <c r="E271" s="116"/>
      <c r="F271" s="116"/>
      <c r="G271" s="116"/>
    </row>
    <row r="272" spans="3:7" x14ac:dyDescent="0.25">
      <c r="C272" s="116"/>
      <c r="D272" s="116"/>
      <c r="E272" s="116"/>
      <c r="F272" s="116"/>
      <c r="G272" s="116"/>
    </row>
    <row r="273" spans="3:7" x14ac:dyDescent="0.25">
      <c r="C273" s="116"/>
      <c r="D273" s="116"/>
      <c r="E273" s="116"/>
      <c r="F273" s="116"/>
      <c r="G273" s="116"/>
    </row>
    <row r="274" spans="3:7" x14ac:dyDescent="0.25">
      <c r="C274" s="116"/>
      <c r="D274" s="116"/>
      <c r="E274" s="116"/>
      <c r="F274" s="116"/>
      <c r="G274" s="116"/>
    </row>
    <row r="275" spans="3:7" x14ac:dyDescent="0.25">
      <c r="C275" s="116"/>
      <c r="D275" s="116"/>
      <c r="E275" s="116"/>
      <c r="F275" s="116"/>
      <c r="G275" s="116"/>
    </row>
    <row r="276" spans="3:7" x14ac:dyDescent="0.25">
      <c r="C276" s="116"/>
      <c r="D276" s="116"/>
      <c r="E276" s="116"/>
      <c r="F276" s="116"/>
      <c r="G276" s="116"/>
    </row>
    <row r="277" spans="3:7" x14ac:dyDescent="0.25">
      <c r="C277" s="116"/>
      <c r="D277" s="116"/>
      <c r="E277" s="116"/>
      <c r="F277" s="116"/>
      <c r="G277" s="116"/>
    </row>
    <row r="278" spans="3:7" x14ac:dyDescent="0.25">
      <c r="C278" s="116"/>
      <c r="D278" s="116"/>
      <c r="E278" s="116"/>
      <c r="F278" s="116"/>
      <c r="G278" s="116"/>
    </row>
    <row r="279" spans="3:7" x14ac:dyDescent="0.25">
      <c r="C279" s="116"/>
      <c r="D279" s="116"/>
      <c r="E279" s="116"/>
      <c r="F279" s="116"/>
      <c r="G279" s="116"/>
    </row>
    <row r="280" spans="3:7" x14ac:dyDescent="0.25">
      <c r="C280" s="116"/>
      <c r="D280" s="116"/>
      <c r="E280" s="116"/>
      <c r="F280" s="116"/>
      <c r="G280" s="116"/>
    </row>
    <row r="281" spans="3:7" x14ac:dyDescent="0.25">
      <c r="C281" s="116"/>
      <c r="D281" s="116"/>
      <c r="E281" s="116"/>
      <c r="F281" s="116"/>
      <c r="G281" s="116"/>
    </row>
    <row r="282" spans="3:7" x14ac:dyDescent="0.25">
      <c r="C282" s="116"/>
      <c r="D282" s="116"/>
      <c r="E282" s="116"/>
      <c r="F282" s="116"/>
      <c r="G282" s="116"/>
    </row>
    <row r="283" spans="3:7" x14ac:dyDescent="0.25">
      <c r="C283" s="116"/>
      <c r="D283" s="116"/>
      <c r="E283" s="116"/>
      <c r="F283" s="116"/>
      <c r="G283" s="116"/>
    </row>
    <row r="284" spans="3:7" x14ac:dyDescent="0.25">
      <c r="C284" s="116"/>
      <c r="D284" s="116"/>
      <c r="E284" s="116"/>
      <c r="F284" s="116"/>
      <c r="G284" s="116"/>
    </row>
    <row r="285" spans="3:7" x14ac:dyDescent="0.25">
      <c r="C285" s="116"/>
      <c r="D285" s="116"/>
      <c r="E285" s="116"/>
      <c r="F285" s="116"/>
      <c r="G285" s="116"/>
    </row>
    <row r="286" spans="3:7" x14ac:dyDescent="0.25">
      <c r="C286" s="116"/>
      <c r="D286" s="116"/>
      <c r="E286" s="116"/>
      <c r="F286" s="116"/>
      <c r="G286" s="116"/>
    </row>
    <row r="287" spans="3:7" x14ac:dyDescent="0.25">
      <c r="C287" s="116"/>
      <c r="D287" s="116"/>
      <c r="E287" s="116"/>
      <c r="F287" s="116"/>
      <c r="G287" s="116"/>
    </row>
    <row r="288" spans="3:7" x14ac:dyDescent="0.25">
      <c r="C288" s="116"/>
      <c r="D288" s="116"/>
      <c r="E288" s="116"/>
      <c r="F288" s="116"/>
      <c r="G288" s="116"/>
    </row>
    <row r="289" spans="3:7" x14ac:dyDescent="0.25">
      <c r="C289" s="116"/>
      <c r="D289" s="116"/>
      <c r="E289" s="116"/>
      <c r="F289" s="116"/>
      <c r="G289" s="116"/>
    </row>
    <row r="290" spans="3:7" x14ac:dyDescent="0.25">
      <c r="C290" s="116"/>
      <c r="D290" s="116"/>
      <c r="E290" s="116"/>
      <c r="F290" s="116"/>
      <c r="G290" s="116"/>
    </row>
    <row r="291" spans="3:7" x14ac:dyDescent="0.25">
      <c r="C291" s="116"/>
      <c r="D291" s="116"/>
      <c r="E291" s="116"/>
      <c r="F291" s="116"/>
      <c r="G291" s="116"/>
    </row>
    <row r="292" spans="3:7" x14ac:dyDescent="0.25">
      <c r="C292" s="116"/>
      <c r="D292" s="116"/>
      <c r="E292" s="116"/>
      <c r="F292" s="116"/>
      <c r="G292" s="116"/>
    </row>
    <row r="293" spans="3:7" x14ac:dyDescent="0.25">
      <c r="C293" s="116"/>
      <c r="D293" s="116"/>
      <c r="E293" s="116"/>
      <c r="F293" s="116"/>
      <c r="G293" s="116"/>
    </row>
    <row r="294" spans="3:7" x14ac:dyDescent="0.25">
      <c r="C294" s="116"/>
      <c r="D294" s="116"/>
      <c r="E294" s="116"/>
      <c r="F294" s="116"/>
      <c r="G294" s="116"/>
    </row>
    <row r="295" spans="3:7" x14ac:dyDescent="0.25">
      <c r="C295" s="116"/>
      <c r="D295" s="116"/>
      <c r="E295" s="116"/>
      <c r="F295" s="116"/>
      <c r="G295" s="116"/>
    </row>
    <row r="296" spans="3:7" x14ac:dyDescent="0.25">
      <c r="C296" s="116"/>
      <c r="D296" s="116"/>
      <c r="E296" s="116"/>
      <c r="F296" s="116"/>
      <c r="G296" s="116"/>
    </row>
    <row r="297" spans="3:7" x14ac:dyDescent="0.25">
      <c r="C297" s="116"/>
      <c r="D297" s="116"/>
      <c r="E297" s="116"/>
      <c r="F297" s="116"/>
      <c r="G297" s="116"/>
    </row>
    <row r="298" spans="3:7" x14ac:dyDescent="0.25">
      <c r="C298" s="116"/>
      <c r="D298" s="116"/>
      <c r="E298" s="116"/>
      <c r="F298" s="116"/>
      <c r="G298" s="116"/>
    </row>
    <row r="299" spans="3:7" x14ac:dyDescent="0.25">
      <c r="C299" s="116"/>
      <c r="D299" s="116"/>
      <c r="E299" s="116"/>
      <c r="F299" s="116"/>
      <c r="G299" s="116"/>
    </row>
    <row r="300" spans="3:7" x14ac:dyDescent="0.25">
      <c r="C300" s="116"/>
      <c r="D300" s="116"/>
      <c r="E300" s="116"/>
      <c r="F300" s="116"/>
      <c r="G300" s="116"/>
    </row>
    <row r="301" spans="3:7" x14ac:dyDescent="0.25">
      <c r="C301" s="116"/>
      <c r="D301" s="116"/>
      <c r="E301" s="116"/>
      <c r="F301" s="116"/>
      <c r="G301" s="116"/>
    </row>
    <row r="302" spans="3:7" x14ac:dyDescent="0.25">
      <c r="C302" s="116"/>
      <c r="D302" s="116"/>
      <c r="E302" s="116"/>
      <c r="F302" s="116"/>
      <c r="G302" s="116"/>
    </row>
    <row r="303" spans="3:7" x14ac:dyDescent="0.25">
      <c r="C303" s="116"/>
      <c r="D303" s="116"/>
      <c r="E303" s="116"/>
      <c r="F303" s="116"/>
      <c r="G303" s="116"/>
    </row>
    <row r="304" spans="3:7" x14ac:dyDescent="0.25">
      <c r="C304" s="116"/>
      <c r="D304" s="116"/>
      <c r="E304" s="116"/>
      <c r="F304" s="116"/>
      <c r="G304" s="116"/>
    </row>
    <row r="305" spans="3:7" x14ac:dyDescent="0.25">
      <c r="C305" s="116"/>
      <c r="D305" s="116"/>
      <c r="E305" s="116"/>
      <c r="F305" s="116"/>
      <c r="G305" s="116"/>
    </row>
    <row r="306" spans="3:7" x14ac:dyDescent="0.25">
      <c r="C306" s="116"/>
      <c r="D306" s="116"/>
      <c r="E306" s="116"/>
      <c r="F306" s="116"/>
      <c r="G306" s="116"/>
    </row>
    <row r="307" spans="3:7" x14ac:dyDescent="0.25">
      <c r="C307" s="116"/>
      <c r="D307" s="116"/>
      <c r="E307" s="116"/>
      <c r="F307" s="116"/>
      <c r="G307" s="116"/>
    </row>
    <row r="308" spans="3:7" x14ac:dyDescent="0.25">
      <c r="C308" s="116"/>
      <c r="D308" s="116"/>
      <c r="E308" s="116"/>
      <c r="F308" s="116"/>
      <c r="G308" s="116"/>
    </row>
    <row r="309" spans="3:7" x14ac:dyDescent="0.25">
      <c r="C309" s="116"/>
      <c r="D309" s="116"/>
      <c r="E309" s="116"/>
      <c r="F309" s="116"/>
      <c r="G309" s="116"/>
    </row>
    <row r="310" spans="3:7" x14ac:dyDescent="0.25">
      <c r="C310" s="116"/>
      <c r="D310" s="116"/>
      <c r="E310" s="116"/>
      <c r="F310" s="116"/>
      <c r="G310" s="116"/>
    </row>
    <row r="311" spans="3:7" x14ac:dyDescent="0.25">
      <c r="C311" s="116"/>
      <c r="D311" s="116"/>
      <c r="E311" s="116"/>
      <c r="F311" s="116"/>
      <c r="G311" s="116"/>
    </row>
    <row r="312" spans="3:7" x14ac:dyDescent="0.25">
      <c r="C312" s="116"/>
      <c r="D312" s="116"/>
      <c r="E312" s="116"/>
      <c r="F312" s="116"/>
      <c r="G312" s="116"/>
    </row>
    <row r="313" spans="3:7" x14ac:dyDescent="0.25">
      <c r="C313" s="116"/>
      <c r="D313" s="116"/>
      <c r="E313" s="116"/>
      <c r="F313" s="116"/>
      <c r="G313" s="116"/>
    </row>
    <row r="314" spans="3:7" x14ac:dyDescent="0.25">
      <c r="C314" s="116"/>
      <c r="D314" s="116"/>
      <c r="E314" s="116"/>
      <c r="F314" s="116"/>
      <c r="G314" s="116"/>
    </row>
    <row r="315" spans="3:7" x14ac:dyDescent="0.25">
      <c r="C315" s="116"/>
      <c r="D315" s="116"/>
      <c r="E315" s="116"/>
      <c r="F315" s="116"/>
      <c r="G315" s="116"/>
    </row>
    <row r="316" spans="3:7" x14ac:dyDescent="0.25">
      <c r="C316" s="116"/>
      <c r="D316" s="116"/>
      <c r="E316" s="116"/>
      <c r="F316" s="116"/>
      <c r="G316" s="116"/>
    </row>
    <row r="317" spans="3:7" x14ac:dyDescent="0.25">
      <c r="C317" s="116"/>
      <c r="D317" s="116"/>
      <c r="E317" s="116"/>
      <c r="F317" s="116"/>
      <c r="G317" s="116"/>
    </row>
    <row r="318" spans="3:7" x14ac:dyDescent="0.25">
      <c r="C318" s="116"/>
      <c r="D318" s="116"/>
      <c r="E318" s="116"/>
      <c r="F318" s="116"/>
      <c r="G318" s="116"/>
    </row>
    <row r="319" spans="3:7" x14ac:dyDescent="0.25">
      <c r="C319" s="116"/>
      <c r="D319" s="116"/>
      <c r="E319" s="116"/>
      <c r="F319" s="116"/>
      <c r="G319" s="116"/>
    </row>
    <row r="320" spans="3:7" x14ac:dyDescent="0.25">
      <c r="C320" s="116"/>
      <c r="D320" s="116"/>
      <c r="E320" s="116"/>
      <c r="F320" s="116"/>
      <c r="G320" s="116"/>
    </row>
    <row r="321" spans="3:7" x14ac:dyDescent="0.25">
      <c r="C321" s="116"/>
      <c r="D321" s="116"/>
      <c r="E321" s="116"/>
      <c r="F321" s="116"/>
      <c r="G321" s="116"/>
    </row>
    <row r="322" spans="3:7" x14ac:dyDescent="0.25">
      <c r="C322" s="116"/>
      <c r="D322" s="116"/>
      <c r="E322" s="116"/>
      <c r="F322" s="116"/>
      <c r="G322" s="116"/>
    </row>
    <row r="323" spans="3:7" x14ac:dyDescent="0.25">
      <c r="C323" s="116"/>
      <c r="D323" s="116"/>
      <c r="E323" s="116"/>
      <c r="F323" s="116"/>
      <c r="G323" s="116"/>
    </row>
    <row r="324" spans="3:7" x14ac:dyDescent="0.25">
      <c r="C324" s="116"/>
      <c r="D324" s="116"/>
      <c r="E324" s="116"/>
      <c r="F324" s="116"/>
      <c r="G324" s="116"/>
    </row>
    <row r="325" spans="3:7" x14ac:dyDescent="0.25">
      <c r="C325" s="116"/>
      <c r="D325" s="116"/>
      <c r="E325" s="116"/>
      <c r="F325" s="116"/>
      <c r="G325" s="116"/>
    </row>
    <row r="326" spans="3:7" x14ac:dyDescent="0.25">
      <c r="C326" s="116"/>
      <c r="D326" s="116"/>
      <c r="E326" s="116"/>
      <c r="F326" s="116"/>
      <c r="G326" s="116"/>
    </row>
    <row r="327" spans="3:7" x14ac:dyDescent="0.25">
      <c r="C327" s="116"/>
      <c r="D327" s="116"/>
      <c r="E327" s="116"/>
      <c r="F327" s="116"/>
      <c r="G327" s="116"/>
    </row>
    <row r="328" spans="3:7" x14ac:dyDescent="0.25">
      <c r="C328" s="116"/>
      <c r="D328" s="116"/>
      <c r="E328" s="116"/>
      <c r="F328" s="116"/>
      <c r="G328" s="116"/>
    </row>
    <row r="329" spans="3:7" x14ac:dyDescent="0.25">
      <c r="C329" s="116"/>
      <c r="D329" s="116"/>
      <c r="E329" s="116"/>
      <c r="F329" s="116"/>
      <c r="G329" s="116"/>
    </row>
    <row r="330" spans="3:7" x14ac:dyDescent="0.25">
      <c r="C330" s="116"/>
      <c r="D330" s="116"/>
      <c r="E330" s="116"/>
      <c r="F330" s="116"/>
      <c r="G330" s="116"/>
    </row>
    <row r="331" spans="3:7" x14ac:dyDescent="0.25">
      <c r="C331" s="116"/>
      <c r="D331" s="116"/>
      <c r="E331" s="116"/>
      <c r="F331" s="116"/>
      <c r="G331" s="116"/>
    </row>
    <row r="332" spans="3:7" x14ac:dyDescent="0.25">
      <c r="C332" s="116"/>
      <c r="D332" s="116"/>
      <c r="E332" s="116"/>
      <c r="F332" s="116"/>
      <c r="G332" s="116"/>
    </row>
    <row r="333" spans="3:7" x14ac:dyDescent="0.25">
      <c r="C333" s="116"/>
      <c r="D333" s="116"/>
      <c r="E333" s="116"/>
      <c r="F333" s="116"/>
      <c r="G333" s="116"/>
    </row>
    <row r="334" spans="3:7" x14ac:dyDescent="0.25">
      <c r="C334" s="116"/>
      <c r="D334" s="116"/>
      <c r="E334" s="116"/>
      <c r="F334" s="116"/>
      <c r="G334" s="116"/>
    </row>
    <row r="335" spans="3:7" x14ac:dyDescent="0.25">
      <c r="C335" s="116"/>
      <c r="D335" s="116"/>
      <c r="E335" s="116"/>
      <c r="F335" s="116"/>
      <c r="G335" s="116"/>
    </row>
    <row r="336" spans="3:7" x14ac:dyDescent="0.25">
      <c r="C336" s="116"/>
      <c r="D336" s="116"/>
      <c r="E336" s="116"/>
      <c r="F336" s="116"/>
      <c r="G336" s="116"/>
    </row>
    <row r="337" spans="3:7" x14ac:dyDescent="0.25">
      <c r="C337" s="116"/>
      <c r="D337" s="116"/>
      <c r="E337" s="116"/>
      <c r="F337" s="116"/>
      <c r="G337" s="116"/>
    </row>
    <row r="338" spans="3:7" x14ac:dyDescent="0.25">
      <c r="C338" s="116"/>
      <c r="D338" s="116"/>
      <c r="E338" s="116"/>
      <c r="F338" s="116"/>
      <c r="G338" s="116"/>
    </row>
    <row r="339" spans="3:7" x14ac:dyDescent="0.25">
      <c r="C339" s="116"/>
      <c r="D339" s="116"/>
      <c r="E339" s="116"/>
      <c r="F339" s="116"/>
      <c r="G339" s="116"/>
    </row>
    <row r="340" spans="3:7" x14ac:dyDescent="0.25">
      <c r="C340" s="116"/>
      <c r="D340" s="116"/>
      <c r="E340" s="116"/>
      <c r="F340" s="116"/>
      <c r="G340" s="116"/>
    </row>
    <row r="341" spans="3:7" x14ac:dyDescent="0.25">
      <c r="C341" s="116"/>
      <c r="D341" s="116"/>
      <c r="E341" s="116"/>
      <c r="F341" s="116"/>
      <c r="G341" s="116"/>
    </row>
    <row r="342" spans="3:7" x14ac:dyDescent="0.25">
      <c r="C342" s="116"/>
      <c r="D342" s="116"/>
      <c r="E342" s="116"/>
      <c r="F342" s="116"/>
      <c r="G342" s="116"/>
    </row>
    <row r="343" spans="3:7" x14ac:dyDescent="0.25">
      <c r="C343" s="116"/>
      <c r="D343" s="116"/>
      <c r="E343" s="116"/>
      <c r="F343" s="116"/>
      <c r="G343" s="116"/>
    </row>
    <row r="344" spans="3:7" x14ac:dyDescent="0.25">
      <c r="C344" s="116"/>
      <c r="D344" s="116"/>
      <c r="E344" s="116"/>
      <c r="F344" s="116"/>
      <c r="G344" s="116"/>
    </row>
    <row r="345" spans="3:7" x14ac:dyDescent="0.25">
      <c r="C345" s="116"/>
      <c r="D345" s="116"/>
      <c r="E345" s="116"/>
      <c r="F345" s="116"/>
      <c r="G345" s="116"/>
    </row>
    <row r="346" spans="3:7" x14ac:dyDescent="0.25">
      <c r="C346" s="116"/>
      <c r="D346" s="116"/>
      <c r="E346" s="116"/>
      <c r="F346" s="116"/>
      <c r="G346" s="116"/>
    </row>
    <row r="347" spans="3:7" x14ac:dyDescent="0.25">
      <c r="C347" s="116"/>
      <c r="D347" s="116"/>
      <c r="E347" s="116"/>
      <c r="F347" s="116"/>
      <c r="G347" s="116"/>
    </row>
    <row r="348" spans="3:7" x14ac:dyDescent="0.25">
      <c r="C348" s="116"/>
      <c r="D348" s="116"/>
      <c r="E348" s="116"/>
      <c r="F348" s="116"/>
      <c r="G348" s="116"/>
    </row>
    <row r="349" spans="3:7" x14ac:dyDescent="0.25">
      <c r="C349" s="116"/>
      <c r="D349" s="116"/>
      <c r="E349" s="116"/>
      <c r="F349" s="116"/>
      <c r="G349" s="116"/>
    </row>
    <row r="350" spans="3:7" x14ac:dyDescent="0.25">
      <c r="C350" s="116"/>
      <c r="D350" s="116"/>
      <c r="E350" s="116"/>
      <c r="F350" s="116"/>
      <c r="G350" s="116"/>
    </row>
    <row r="351" spans="3:7" x14ac:dyDescent="0.25">
      <c r="C351" s="116"/>
      <c r="D351" s="116"/>
      <c r="E351" s="116"/>
      <c r="F351" s="116"/>
      <c r="G351" s="116"/>
    </row>
    <row r="352" spans="3:7" x14ac:dyDescent="0.25">
      <c r="C352" s="116"/>
      <c r="D352" s="116"/>
      <c r="E352" s="116"/>
      <c r="F352" s="116"/>
      <c r="G352" s="116"/>
    </row>
    <row r="353" spans="3:7" x14ac:dyDescent="0.25">
      <c r="C353" s="116"/>
      <c r="D353" s="116"/>
      <c r="E353" s="116"/>
      <c r="F353" s="116"/>
      <c r="G353" s="116"/>
    </row>
    <row r="354" spans="3:7" x14ac:dyDescent="0.25">
      <c r="C354" s="116"/>
      <c r="D354" s="116"/>
      <c r="E354" s="116"/>
      <c r="F354" s="116"/>
      <c r="G354" s="116"/>
    </row>
    <row r="355" spans="3:7" x14ac:dyDescent="0.25">
      <c r="C355" s="116"/>
      <c r="D355" s="116"/>
      <c r="E355" s="116"/>
      <c r="F355" s="116"/>
      <c r="G355" s="116"/>
    </row>
    <row r="356" spans="3:7" x14ac:dyDescent="0.25">
      <c r="C356" s="116"/>
      <c r="D356" s="116"/>
      <c r="E356" s="116"/>
      <c r="F356" s="116"/>
      <c r="G356" s="1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CD7DD-DDCE-42DD-B01D-4DE54CB009AF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85"/>
      <c r="B1" s="186" t="s">
        <v>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1" x14ac:dyDescent="0.25">
      <c r="A2" s="185"/>
      <c r="B2" s="185"/>
      <c r="C2" s="185" t="s">
        <v>142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x14ac:dyDescent="0.25">
      <c r="A3" s="185"/>
      <c r="B3" s="185"/>
      <c r="C3" s="185"/>
      <c r="D3" s="113" t="s">
        <v>115</v>
      </c>
      <c r="E3" s="114" t="s">
        <v>116</v>
      </c>
      <c r="F3" s="114" t="s">
        <v>117</v>
      </c>
      <c r="G3" s="114" t="s">
        <v>118</v>
      </c>
      <c r="H3" s="114" t="s">
        <v>119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x14ac:dyDescent="0.25">
      <c r="A4" s="185"/>
      <c r="B4" s="185"/>
      <c r="C4" s="185"/>
      <c r="D4" s="113">
        <f>VLOOKUP($B$1,'ICF SLR Lookup'!$A$5:$F$7,2,FALSE)</f>
        <v>5.0204760649369504E-2</v>
      </c>
      <c r="E4" s="113">
        <f>VLOOKUP($B$1,'ICF SLR Lookup'!$A$5:$F$7,3,FALSE)</f>
        <v>0</v>
      </c>
      <c r="F4" s="113">
        <f>VLOOKUP($B$1,'ICF SLR Lookup'!$A$5:$F$7,4,FALSE)</f>
        <v>0</v>
      </c>
      <c r="G4" s="113">
        <f>VLOOKUP($B$1,'ICF SLR Lookup'!$A$5:$F$7,5,FALSE)</f>
        <v>0.20014414173847508</v>
      </c>
      <c r="H4" s="113">
        <f>VLOOKUP($B$1,'ICF SLR Lookup'!$A$5:$F$7,6,FALSE)</f>
        <v>0.23477832540634516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3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x14ac:dyDescent="0.25">
      <c r="A6" s="185"/>
      <c r="B6" s="187"/>
      <c r="C6" s="188" t="s">
        <v>143</v>
      </c>
      <c r="D6" s="188" t="s">
        <v>144</v>
      </c>
      <c r="E6" s="188" t="s">
        <v>116</v>
      </c>
      <c r="F6" s="188" t="s">
        <v>117</v>
      </c>
      <c r="G6" s="188" t="s">
        <v>118</v>
      </c>
      <c r="H6" s="188" t="s">
        <v>119</v>
      </c>
      <c r="I6" s="185"/>
      <c r="J6" s="189" t="s">
        <v>145</v>
      </c>
      <c r="K6" s="190" t="s">
        <v>146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x14ac:dyDescent="0.25">
      <c r="A7" s="185"/>
      <c r="B7" s="185">
        <v>1950</v>
      </c>
      <c r="C7" s="191">
        <v>-0.5</v>
      </c>
      <c r="D7" s="192"/>
      <c r="E7" s="192"/>
      <c r="F7" s="192"/>
      <c r="G7" s="192"/>
      <c r="H7" s="192"/>
      <c r="I7" s="191"/>
      <c r="J7" s="191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x14ac:dyDescent="0.25">
      <c r="A8" s="185"/>
      <c r="B8" s="185">
        <v>1955</v>
      </c>
      <c r="C8" s="191">
        <v>-0.5</v>
      </c>
      <c r="D8" s="192"/>
      <c r="E8" s="192"/>
      <c r="F8" s="192"/>
      <c r="G8" s="192"/>
      <c r="H8" s="192"/>
      <c r="I8" s="191"/>
      <c r="J8" s="191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x14ac:dyDescent="0.25">
      <c r="A9" s="185"/>
      <c r="B9" s="185">
        <v>1960</v>
      </c>
      <c r="C9" s="191">
        <v>-0.7</v>
      </c>
      <c r="D9" s="192"/>
      <c r="E9" s="192"/>
      <c r="F9" s="192"/>
      <c r="G9" s="192"/>
      <c r="H9" s="192"/>
      <c r="I9" s="191"/>
      <c r="J9" s="19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x14ac:dyDescent="0.25">
      <c r="A10" s="185"/>
      <c r="B10" s="185">
        <v>1965</v>
      </c>
      <c r="C10" s="191">
        <v>-0.5</v>
      </c>
      <c r="D10" s="192"/>
      <c r="E10" s="192"/>
      <c r="F10" s="192"/>
      <c r="G10" s="192"/>
      <c r="H10" s="192"/>
      <c r="I10" s="191"/>
      <c r="J10" s="191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x14ac:dyDescent="0.25">
      <c r="A11" s="185"/>
      <c r="B11" s="185">
        <v>1970</v>
      </c>
      <c r="C11" s="191">
        <v>-0.5</v>
      </c>
      <c r="D11" s="192"/>
      <c r="E11" s="192"/>
      <c r="F11" s="192"/>
      <c r="G11" s="192"/>
      <c r="H11" s="192"/>
      <c r="I11" s="191"/>
      <c r="J11" s="191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x14ac:dyDescent="0.25">
      <c r="A12" s="185"/>
      <c r="B12" s="185">
        <v>1975</v>
      </c>
      <c r="C12" s="191">
        <v>-0.5</v>
      </c>
      <c r="D12" s="192"/>
      <c r="E12" s="192"/>
      <c r="F12" s="192"/>
      <c r="G12" s="192"/>
      <c r="H12" s="192"/>
      <c r="I12" s="191"/>
      <c r="J12" s="19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x14ac:dyDescent="0.25">
      <c r="A13" s="185"/>
      <c r="B13" s="185">
        <v>1980</v>
      </c>
      <c r="C13" s="191">
        <v>-0.5</v>
      </c>
      <c r="D13" s="191"/>
      <c r="E13" s="191"/>
      <c r="F13" s="191"/>
      <c r="G13" s="191"/>
      <c r="H13" s="191"/>
      <c r="I13" s="191"/>
      <c r="J13" s="191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x14ac:dyDescent="0.25">
      <c r="A14" s="185"/>
      <c r="B14" s="185">
        <v>1985</v>
      </c>
      <c r="C14" s="191">
        <v>-0.2</v>
      </c>
      <c r="D14" s="192"/>
      <c r="E14" s="191"/>
      <c r="F14" s="191"/>
      <c r="G14" s="191"/>
      <c r="H14" s="191"/>
      <c r="I14" s="191"/>
      <c r="J14" s="191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x14ac:dyDescent="0.25">
      <c r="A15" s="185"/>
      <c r="B15" s="185">
        <v>1990</v>
      </c>
      <c r="C15" s="191">
        <f>HLOOKUP(B15,'CO2 and Temp Alt 0 Alt 1'!$J$1:$DP$7,7,FALSE)</f>
        <v>0.63959318099999996</v>
      </c>
      <c r="D15" s="191"/>
      <c r="E15" s="191">
        <f>AVERAGE(C9:C14)</f>
        <v>-0.48333333333333339</v>
      </c>
      <c r="F15" s="191">
        <f>E15*E15</f>
        <v>0.23361111111111116</v>
      </c>
      <c r="G15" s="191">
        <f>AVERAGE($C$7:C15)</f>
        <v>-0.36226742433333337</v>
      </c>
      <c r="H15" s="191">
        <f>G15*G15</f>
        <v>0.13123768673310743</v>
      </c>
      <c r="I15" s="191"/>
      <c r="J15" s="191">
        <f>(SUMPRODUCT(E15:H15,$E$4:$H$4)+$D$4)*100</f>
        <v>0.85108222477680151</v>
      </c>
      <c r="K15" s="193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5">
      <c r="A16" s="185"/>
      <c r="B16" s="185">
        <v>1995</v>
      </c>
      <c r="C16" s="191">
        <f>HLOOKUP(B16,'CO2 and Temp Alt 0 Alt 1'!$J$1:$DP$7,7,FALSE)</f>
        <v>0.54236465199999995</v>
      </c>
      <c r="D16" s="191"/>
      <c r="E16" s="191">
        <f>AVERAGE(C10:C15)</f>
        <v>-0.26006780316666672</v>
      </c>
      <c r="F16" s="191">
        <f>E16*E16</f>
        <v>6.7635262243936109E-2</v>
      </c>
      <c r="G16" s="191">
        <f>AVERAGE($C$7:C16)</f>
        <v>-0.27180421670000005</v>
      </c>
      <c r="H16" s="191">
        <f>G16*G16</f>
        <v>7.3877532215900585E-2</v>
      </c>
      <c r="I16" s="191"/>
      <c r="J16" s="191">
        <f t="shared" ref="J16:J36" si="0">(SUMPRODUCT(E16:H16,$E$4:$H$4)+$D$4)*100</f>
        <v>1.3149582275851959</v>
      </c>
      <c r="K16" s="193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x14ac:dyDescent="0.25">
      <c r="A17" s="185"/>
      <c r="B17" s="185">
        <v>2000</v>
      </c>
      <c r="C17" s="191">
        <f>HLOOKUP(B17,'CO2 and Temp Alt 0 Alt 1'!$J$1:$DP$7,7,FALSE)</f>
        <v>0.77213053399999998</v>
      </c>
      <c r="D17" s="191"/>
      <c r="E17" s="191">
        <f>AVERAGE(C11:C16)</f>
        <v>-8.6340361166666671E-2</v>
      </c>
      <c r="F17" s="191">
        <f>E17*E17</f>
        <v>7.4546579663904424E-3</v>
      </c>
      <c r="G17" s="191">
        <f>AVERAGE($C$7:C17)</f>
        <v>-0.1769010575454546</v>
      </c>
      <c r="H17" s="191">
        <f>G17*G17</f>
        <v>3.1293984160700242E-2</v>
      </c>
      <c r="I17" s="191"/>
      <c r="J17" s="191">
        <f t="shared" si="0"/>
        <v>2.2146199510847793</v>
      </c>
      <c r="K17" s="193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x14ac:dyDescent="0.25">
      <c r="A18" s="185"/>
      <c r="B18" s="185">
        <v>2005</v>
      </c>
      <c r="C18" s="191">
        <f>HLOOKUP(B18,'CO2 and Temp Alt 0 Alt 1'!$J$1:$DP$7,7,FALSE)</f>
        <v>0.86815092599999999</v>
      </c>
      <c r="D18" s="191"/>
      <c r="E18" s="191">
        <f>AVERAGE(C12:C17)</f>
        <v>0.12568139449999999</v>
      </c>
      <c r="F18" s="191">
        <f>E18*E18</f>
        <v>1.5795812923464627E-2</v>
      </c>
      <c r="G18" s="191">
        <f>AVERAGE($C$7:C18)</f>
        <v>-8.9813392250000054E-2</v>
      </c>
      <c r="H18" s="191">
        <f>G18*G18</f>
        <v>8.0664454274523706E-3</v>
      </c>
      <c r="I18" s="191"/>
      <c r="J18" s="191">
        <f t="shared" si="0"/>
        <v>3.4122962890311164</v>
      </c>
      <c r="K18" s="193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x14ac:dyDescent="0.25">
      <c r="A19" s="185"/>
      <c r="B19" s="185">
        <v>2010</v>
      </c>
      <c r="C19" s="191">
        <f>HLOOKUP(B19,'CO2 and Temp Alt 0 Alt 1'!$J$1:$DP$7,7,FALSE)</f>
        <v>0.97556141699999999</v>
      </c>
      <c r="D19" s="191"/>
      <c r="E19" s="191">
        <f>AVERAGE(C13:C18)</f>
        <v>0.3537065488333333</v>
      </c>
      <c r="F19" s="191">
        <f>E19*E19</f>
        <v>0.1251083226875872</v>
      </c>
      <c r="G19" s="191">
        <f>AVERAGE($C$7:C19)</f>
        <v>-7.8614838461538925E-3</v>
      </c>
      <c r="H19" s="191">
        <f>G19*G19</f>
        <v>6.1802928263338593E-5</v>
      </c>
      <c r="I19" s="191"/>
      <c r="J19" s="191">
        <f t="shared" si="0"/>
        <v>4.8645840700193022</v>
      </c>
      <c r="K19" s="193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x14ac:dyDescent="0.25">
      <c r="A20" s="185"/>
      <c r="B20" s="185">
        <v>2015</v>
      </c>
      <c r="C20" s="191">
        <f>HLOOKUP(B20,'CO2 and Temp Alt 0 Alt 1'!$J$1:$DP$7,7,FALSE)</f>
        <v>1.1153566130000001</v>
      </c>
      <c r="D20" s="191"/>
      <c r="E20" s="191">
        <f t="shared" ref="E20:E36" si="1">AVERAGE(C14:C19)</f>
        <v>0.59963345166666659</v>
      </c>
      <c r="F20" s="191">
        <f t="shared" ref="F20:F36" si="2">E20*E20</f>
        <v>0.35956027635768056</v>
      </c>
      <c r="G20" s="191">
        <f>AVERAGE($C$7:C20)</f>
        <v>7.2368380214285682E-2</v>
      </c>
      <c r="H20" s="191">
        <f t="shared" ref="H20:H36" si="3">G20*G20</f>
        <v>5.2371824548394152E-3</v>
      </c>
      <c r="I20" s="191"/>
      <c r="J20" s="191">
        <f t="shared" si="0"/>
        <v>6.5918444922956034</v>
      </c>
      <c r="K20" s="193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x14ac:dyDescent="0.25">
      <c r="A21" s="185"/>
      <c r="B21" s="185">
        <v>2020</v>
      </c>
      <c r="C21" s="191">
        <f>HLOOKUP(B21,'CO2 and Temp Alt 0 Alt 1'!$J$1:$DP$7,7,FALSE)</f>
        <v>1.2183734749999999</v>
      </c>
      <c r="D21" s="191"/>
      <c r="E21" s="191">
        <f t="shared" si="1"/>
        <v>0.81885955383333331</v>
      </c>
      <c r="F21" s="191">
        <f t="shared" si="2"/>
        <v>0.67053096890412567</v>
      </c>
      <c r="G21" s="191">
        <f>AVERAGE($C$7:C21)</f>
        <v>0.14876871986666665</v>
      </c>
      <c r="H21" s="191">
        <f t="shared" si="3"/>
        <v>2.2132132010766737E-2</v>
      </c>
      <c r="I21" s="191"/>
      <c r="J21" s="191">
        <f t="shared" si="0"/>
        <v>8.5176093295775104</v>
      </c>
      <c r="K21" s="193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x14ac:dyDescent="0.25">
      <c r="A22" s="185"/>
      <c r="B22" s="185">
        <v>2025</v>
      </c>
      <c r="C22" s="191">
        <f>HLOOKUP(B22,'CO2 and Temp Alt 0 Alt 1'!$J$1:$DP$7,7,FALSE)</f>
        <v>1.410985436</v>
      </c>
      <c r="D22" s="191"/>
      <c r="E22" s="191">
        <f t="shared" si="1"/>
        <v>0.9153229361666666</v>
      </c>
      <c r="F22" s="191">
        <f t="shared" si="2"/>
        <v>0.83781607747276765</v>
      </c>
      <c r="G22" s="191">
        <f>AVERAGE($C$7:C22)</f>
        <v>0.22765726462499997</v>
      </c>
      <c r="H22" s="191">
        <f t="shared" si="3"/>
        <v>5.1827830136537259E-2</v>
      </c>
      <c r="I22" s="191"/>
      <c r="J22" s="191">
        <f t="shared" si="0"/>
        <v>10.793707965716976</v>
      </c>
      <c r="K22" s="193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x14ac:dyDescent="0.25">
      <c r="A23" s="185"/>
      <c r="B23" s="185">
        <v>2030</v>
      </c>
      <c r="C23" s="191">
        <f>HLOOKUP(B23,'CO2 and Temp Alt 0 Alt 1'!$J$1:$DP$7,7,FALSE)</f>
        <v>1.5939998479999999</v>
      </c>
      <c r="D23" s="191"/>
      <c r="E23" s="191">
        <f t="shared" si="1"/>
        <v>1.0600930668333333</v>
      </c>
      <c r="F23" s="191">
        <f t="shared" si="2"/>
        <v>1.123797310348102</v>
      </c>
      <c r="G23" s="191">
        <f>AVERAGE($C$7:C23)</f>
        <v>0.30803035776470589</v>
      </c>
      <c r="H23" s="191">
        <f t="shared" si="3"/>
        <v>9.4882701304652706E-2</v>
      </c>
      <c r="I23" s="191"/>
      <c r="J23" s="191">
        <f t="shared" si="0"/>
        <v>13.413163395591878</v>
      </c>
      <c r="K23" s="193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x14ac:dyDescent="0.25">
      <c r="A24" s="185"/>
      <c r="B24" s="185">
        <v>2035</v>
      </c>
      <c r="C24" s="191">
        <f>HLOOKUP(B24,'CO2 and Temp Alt 0 Alt 1'!$J$1:$DP$7,7,FALSE)</f>
        <v>1.8032599460000001</v>
      </c>
      <c r="D24" s="191"/>
      <c r="E24" s="191">
        <f t="shared" si="1"/>
        <v>1.1970712858333334</v>
      </c>
      <c r="F24" s="191">
        <f t="shared" si="2"/>
        <v>1.4329796633666703</v>
      </c>
      <c r="G24" s="191">
        <f>AVERAGE($C$7:C24)</f>
        <v>0.39109866822222217</v>
      </c>
      <c r="H24" s="191">
        <f t="shared" si="3"/>
        <v>0.15295816828519582</v>
      </c>
      <c r="I24" s="191"/>
      <c r="J24" s="191">
        <f t="shared" si="0"/>
        <v>16.439213054298701</v>
      </c>
      <c r="K24" s="193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x14ac:dyDescent="0.25">
      <c r="A25" s="185"/>
      <c r="B25" s="185">
        <v>2040</v>
      </c>
      <c r="C25" s="191">
        <f>HLOOKUP(B25,'CO2 and Temp Alt 0 Alt 1'!$J$1:$DP$7,7,FALSE)</f>
        <v>2.007971221</v>
      </c>
      <c r="D25" s="191"/>
      <c r="E25" s="191">
        <f t="shared" si="1"/>
        <v>1.3529227891666666</v>
      </c>
      <c r="F25" s="191">
        <f t="shared" si="2"/>
        <v>1.8304000734465127</v>
      </c>
      <c r="G25" s="191">
        <f>AVERAGE($C$7:C25)</f>
        <v>0.47619722363157896</v>
      </c>
      <c r="H25" s="191">
        <f t="shared" si="3"/>
        <v>0.22676379579442402</v>
      </c>
      <c r="I25" s="191"/>
      <c r="J25" s="191">
        <f t="shared" si="0"/>
        <v>19.875206951075786</v>
      </c>
      <c r="K25" s="193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x14ac:dyDescent="0.25">
      <c r="A26" s="185"/>
      <c r="B26" s="185">
        <v>2045</v>
      </c>
      <c r="C26" s="191">
        <f>HLOOKUP(B26,'CO2 and Temp Alt 0 Alt 1'!$J$1:$DP$7,7,FALSE)</f>
        <v>2.2077180830000001</v>
      </c>
      <c r="D26" s="191"/>
      <c r="E26" s="191">
        <f t="shared" si="1"/>
        <v>1.5249910898333334</v>
      </c>
      <c r="F26" s="191">
        <f t="shared" si="2"/>
        <v>2.3255978240710582</v>
      </c>
      <c r="G26" s="191">
        <f>AVERAGE($C$7:C26)</f>
        <v>0.56277326660000004</v>
      </c>
      <c r="H26" s="191">
        <f t="shared" si="3"/>
        <v>0.31671374959963472</v>
      </c>
      <c r="I26" s="191"/>
      <c r="J26" s="191">
        <f t="shared" si="0"/>
        <v>23.719805685055128</v>
      </c>
      <c r="K26" s="193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x14ac:dyDescent="0.25">
      <c r="A27" s="185"/>
      <c r="B27" s="185">
        <v>2050</v>
      </c>
      <c r="C27" s="191">
        <f>HLOOKUP(B27,'CO2 and Temp Alt 0 Alt 1'!$J$1:$DP$7,7,FALSE)</f>
        <v>2.4136644559999998</v>
      </c>
      <c r="D27" s="191"/>
      <c r="E27" s="191">
        <f t="shared" si="1"/>
        <v>1.7070513348333332</v>
      </c>
      <c r="F27" s="191">
        <f t="shared" si="2"/>
        <v>2.9140242597562644</v>
      </c>
      <c r="G27" s="191">
        <f>AVERAGE($C$7:C27)</f>
        <v>0.65091094228571422</v>
      </c>
      <c r="H27" s="191">
        <f t="shared" si="3"/>
        <v>0.42368505478727642</v>
      </c>
      <c r="I27" s="191"/>
      <c r="J27" s="191">
        <f t="shared" si="0"/>
        <v>27.995284020397825</v>
      </c>
      <c r="K27" s="193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x14ac:dyDescent="0.25">
      <c r="A28" s="185"/>
      <c r="B28" s="185">
        <v>2055</v>
      </c>
      <c r="C28" s="191">
        <f>HLOOKUP(B28,'CO2 and Temp Alt 0 Alt 1'!$J$1:$DP$7,7,FALSE)</f>
        <v>2.5930085740000002</v>
      </c>
      <c r="D28" s="191"/>
      <c r="E28" s="191">
        <f t="shared" si="1"/>
        <v>1.9062664983333333</v>
      </c>
      <c r="F28" s="191">
        <f t="shared" si="2"/>
        <v>3.6338519626680283</v>
      </c>
      <c r="G28" s="191">
        <f>AVERAGE($C$7:C28)</f>
        <v>0.73918810736363627</v>
      </c>
      <c r="H28" s="191">
        <f t="shared" si="3"/>
        <v>0.54639905806783462</v>
      </c>
      <c r="I28" s="191"/>
      <c r="J28" s="191">
        <f t="shared" si="0"/>
        <v>32.643158583772284</v>
      </c>
      <c r="K28" s="193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x14ac:dyDescent="0.25">
      <c r="A29" s="185"/>
      <c r="B29" s="185">
        <v>2060</v>
      </c>
      <c r="C29" s="191">
        <f>HLOOKUP(B29,'CO2 and Temp Alt 0 Alt 1'!$J$1:$DP$7,7,FALSE)</f>
        <v>2.788310632</v>
      </c>
      <c r="D29" s="191"/>
      <c r="E29" s="191">
        <f t="shared" si="1"/>
        <v>2.1032703546666665</v>
      </c>
      <c r="F29" s="191">
        <f t="shared" si="2"/>
        <v>4.4237461848196453</v>
      </c>
      <c r="G29" s="191">
        <f>AVERAGE($C$7:C29)</f>
        <v>0.82828039104347828</v>
      </c>
      <c r="H29" s="191">
        <f t="shared" si="3"/>
        <v>0.68604840618713725</v>
      </c>
      <c r="I29" s="191"/>
      <c r="J29" s="191">
        <f t="shared" si="0"/>
        <v>37.704952458588316</v>
      </c>
      <c r="K29" s="193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x14ac:dyDescent="0.25">
      <c r="A30" s="185"/>
      <c r="B30" s="185">
        <v>2065</v>
      </c>
      <c r="C30" s="191">
        <f>HLOOKUP(B30,'CO2 and Temp Alt 0 Alt 1'!$J$1:$DP$7,7,FALSE)</f>
        <v>2.965027005</v>
      </c>
      <c r="D30" s="191"/>
      <c r="E30" s="191">
        <f t="shared" si="1"/>
        <v>2.3023221519999999</v>
      </c>
      <c r="F30" s="191">
        <f t="shared" si="2"/>
        <v>5.3006872915899104</v>
      </c>
      <c r="G30" s="191">
        <f>AVERAGE($C$7:C30)</f>
        <v>0.91731149995833328</v>
      </c>
      <c r="H30" s="191">
        <f t="shared" si="3"/>
        <v>0.84146038795580724</v>
      </c>
      <c r="I30" s="191"/>
      <c r="J30" s="191">
        <f t="shared" si="0"/>
        <v>43.135594429540127</v>
      </c>
      <c r="K30" s="193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x14ac:dyDescent="0.25">
      <c r="A31" s="185"/>
      <c r="B31" s="185">
        <v>2070</v>
      </c>
      <c r="C31" s="191">
        <f>HLOOKUP(B31,'CO2 and Temp Alt 0 Alt 1'!$J$1:$DP$7,7,FALSE)</f>
        <v>3.1570892599999998</v>
      </c>
      <c r="D31" s="191"/>
      <c r="E31" s="191">
        <f t="shared" si="1"/>
        <v>2.4959499951666664</v>
      </c>
      <c r="F31" s="191">
        <f t="shared" si="2"/>
        <v>6.2297663783724815</v>
      </c>
      <c r="G31" s="191">
        <f>AVERAGE($C$7:C31)</f>
        <v>1.0069026103600001</v>
      </c>
      <c r="H31" s="191">
        <f t="shared" si="3"/>
        <v>1.0138528667497821</v>
      </c>
      <c r="I31" s="191"/>
      <c r="J31" s="191">
        <f t="shared" si="0"/>
        <v>48.97610976780382</v>
      </c>
      <c r="K31" s="193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x14ac:dyDescent="0.25">
      <c r="A32" s="185"/>
      <c r="B32" s="185">
        <v>2075</v>
      </c>
      <c r="C32" s="191">
        <f>HLOOKUP(B32,'CO2 and Temp Alt 0 Alt 1'!$J$1:$DP$7,7,FALSE)</f>
        <v>3.340821123</v>
      </c>
      <c r="D32" s="191"/>
      <c r="E32" s="191">
        <f t="shared" si="1"/>
        <v>2.6874696683333332</v>
      </c>
      <c r="F32" s="191">
        <f t="shared" si="2"/>
        <v>7.2224932182116763</v>
      </c>
      <c r="G32" s="191">
        <f>AVERAGE($C$7:C32)</f>
        <v>1.0966687070000001</v>
      </c>
      <c r="H32" s="191">
        <f t="shared" si="3"/>
        <v>1.2026822529130521</v>
      </c>
      <c r="I32" s="191"/>
      <c r="J32" s="191">
        <f t="shared" si="0"/>
        <v>55.206030311818466</v>
      </c>
      <c r="K32" s="193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x14ac:dyDescent="0.25">
      <c r="A33" s="185"/>
      <c r="B33" s="185">
        <v>2080</v>
      </c>
      <c r="C33" s="191">
        <f>HLOOKUP(B33,'CO2 and Temp Alt 0 Alt 1'!$J$1:$DP$7,7,FALSE)</f>
        <v>3.5451556320000002</v>
      </c>
      <c r="D33" s="191"/>
      <c r="E33" s="191">
        <f t="shared" si="1"/>
        <v>2.876320175</v>
      </c>
      <c r="F33" s="191">
        <f t="shared" si="2"/>
        <v>8.27321774911203</v>
      </c>
      <c r="G33" s="191">
        <f>AVERAGE($C$7:C33)</f>
        <v>1.1873534079259258</v>
      </c>
      <c r="H33" s="191">
        <f t="shared" si="3"/>
        <v>1.40980811531331</v>
      </c>
      <c r="I33" s="191"/>
      <c r="J33" s="191">
        <f t="shared" si="0"/>
        <v>61.88389778764919</v>
      </c>
      <c r="K33" s="193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x14ac:dyDescent="0.25">
      <c r="A34" s="185"/>
      <c r="B34" s="185">
        <v>2085</v>
      </c>
      <c r="C34" s="191">
        <f>HLOOKUP(B34,'CO2 and Temp Alt 0 Alt 1'!$J$1:$DP$7,7,FALSE)</f>
        <v>3.7345289660000001</v>
      </c>
      <c r="D34" s="191"/>
      <c r="E34" s="191">
        <f t="shared" si="1"/>
        <v>3.0649020376666662</v>
      </c>
      <c r="F34" s="191">
        <f t="shared" si="2"/>
        <v>9.3936245004932832</v>
      </c>
      <c r="G34" s="191">
        <f>AVERAGE($C$7:C34)</f>
        <v>1.2783239635714285</v>
      </c>
      <c r="H34" s="191">
        <f t="shared" si="3"/>
        <v>1.6341121558409668</v>
      </c>
      <c r="I34" s="191"/>
      <c r="J34" s="191">
        <f t="shared" si="0"/>
        <v>68.970792867659355</v>
      </c>
      <c r="K34" s="193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x14ac:dyDescent="0.25">
      <c r="A35" s="185"/>
      <c r="B35" s="185">
        <v>2090</v>
      </c>
      <c r="C35" s="191">
        <f>HLOOKUP(B35,'CO2 and Temp Alt 0 Alt 1'!$J$1:$DP$7,7,FALSE)</f>
        <v>3.9347525929999998</v>
      </c>
      <c r="D35" s="191"/>
      <c r="E35" s="191">
        <f t="shared" si="1"/>
        <v>3.2551554363333328</v>
      </c>
      <c r="F35" s="191">
        <f t="shared" si="2"/>
        <v>10.596036914690451</v>
      </c>
      <c r="G35" s="191">
        <f>AVERAGE($C$7:C35)</f>
        <v>1.3699249507931033</v>
      </c>
      <c r="H35" s="191">
        <f t="shared" si="3"/>
        <v>1.8766943708054864</v>
      </c>
      <c r="I35" s="191"/>
      <c r="J35" s="191">
        <f t="shared" si="0"/>
        <v>76.499437584920457</v>
      </c>
      <c r="K35" s="193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x14ac:dyDescent="0.25">
      <c r="A36" s="185"/>
      <c r="B36" s="185">
        <v>2095</v>
      </c>
      <c r="C36" s="191">
        <f>HLOOKUP(B36,'CO2 and Temp Alt 0 Alt 1'!$J$1:$DP$7,7,FALSE)</f>
        <v>4.1431107300000001</v>
      </c>
      <c r="D36" s="191"/>
      <c r="E36" s="191">
        <f t="shared" si="1"/>
        <v>3.4462290964999998</v>
      </c>
      <c r="F36" s="191">
        <f t="shared" si="2"/>
        <v>11.876494985563205</v>
      </c>
      <c r="G36" s="191">
        <f>AVERAGE($C$7:C36)</f>
        <v>1.4623644767666666</v>
      </c>
      <c r="H36" s="191">
        <f t="shared" si="3"/>
        <v>2.1385098629090464</v>
      </c>
      <c r="I36" s="191"/>
      <c r="J36" s="191">
        <f t="shared" si="0"/>
        <v>84.496420823940682</v>
      </c>
      <c r="K36" s="193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x14ac:dyDescent="0.25">
      <c r="A37" s="185"/>
      <c r="B37" s="185">
        <v>2100</v>
      </c>
      <c r="C37" s="191">
        <f>HLOOKUP(B37,'CO2 and Temp Alt 0 Alt 1'!$J$1:$DP$7,7,FALSE)</f>
        <v>4.3395398480000003</v>
      </c>
      <c r="D37" s="191"/>
      <c r="E37" s="191">
        <f>AVERAGE(C31:C36)</f>
        <v>3.6425763839999998</v>
      </c>
      <c r="F37" s="191">
        <f>E37*E37</f>
        <v>13.268362713274515</v>
      </c>
      <c r="G37" s="191">
        <f>AVERAGE($C$7:C37)</f>
        <v>1.555176585516129</v>
      </c>
      <c r="H37" s="191">
        <f>G37*G37</f>
        <v>2.4185742121376057</v>
      </c>
      <c r="I37" s="191"/>
      <c r="J37" s="191">
        <f>(SUMPRODUCT(E37:H37,$E$4:$H$4)+$D$4)*100</f>
        <v>92.929304700590492</v>
      </c>
      <c r="K37" s="193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x14ac:dyDescent="0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1:31" x14ac:dyDescent="0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</row>
    <row r="40" spans="1:31" x14ac:dyDescent="0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</row>
    <row r="41" spans="1:31" x14ac:dyDescent="0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</row>
    <row r="42" spans="1:31" x14ac:dyDescent="0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834A-2A63-4CF3-8F8E-D2FAD3AD58BE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85"/>
      <c r="B1" s="186" t="s">
        <v>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1" x14ac:dyDescent="0.25">
      <c r="A2" s="185"/>
      <c r="B2" s="185"/>
      <c r="C2" s="185" t="s">
        <v>142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x14ac:dyDescent="0.25">
      <c r="A3" s="185"/>
      <c r="B3" s="185"/>
      <c r="C3" s="185"/>
      <c r="D3" s="113" t="s">
        <v>115</v>
      </c>
      <c r="E3" s="114" t="s">
        <v>116</v>
      </c>
      <c r="F3" s="114" t="s">
        <v>117</v>
      </c>
      <c r="G3" s="114" t="s">
        <v>118</v>
      </c>
      <c r="H3" s="114" t="s">
        <v>119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x14ac:dyDescent="0.25">
      <c r="A4" s="185"/>
      <c r="B4" s="185"/>
      <c r="C4" s="185"/>
      <c r="D4" s="113">
        <f>VLOOKUP($B$1,'ICF SLR Lookup'!$A$5:$F$7,2,FALSE)</f>
        <v>5.0204760649369504E-2</v>
      </c>
      <c r="E4" s="113">
        <f>VLOOKUP($B$1,'ICF SLR Lookup'!$A$5:$F$7,3,FALSE)</f>
        <v>0</v>
      </c>
      <c r="F4" s="113">
        <f>VLOOKUP($B$1,'ICF SLR Lookup'!$A$5:$F$7,4,FALSE)</f>
        <v>0</v>
      </c>
      <c r="G4" s="113">
        <f>VLOOKUP($B$1,'ICF SLR Lookup'!$A$5:$F$7,5,FALSE)</f>
        <v>0.20014414173847508</v>
      </c>
      <c r="H4" s="113">
        <f>VLOOKUP($B$1,'ICF SLR Lookup'!$A$5:$F$7,6,FALSE)</f>
        <v>0.23477832540634516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3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x14ac:dyDescent="0.25">
      <c r="A6" s="185"/>
      <c r="B6" s="187"/>
      <c r="C6" s="188" t="s">
        <v>143</v>
      </c>
      <c r="D6" s="188" t="s">
        <v>144</v>
      </c>
      <c r="E6" s="188" t="s">
        <v>116</v>
      </c>
      <c r="F6" s="188" t="s">
        <v>117</v>
      </c>
      <c r="G6" s="188" t="s">
        <v>118</v>
      </c>
      <c r="H6" s="188" t="s">
        <v>119</v>
      </c>
      <c r="I6" s="185"/>
      <c r="J6" s="189" t="s">
        <v>145</v>
      </c>
      <c r="K6" s="190" t="s">
        <v>147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x14ac:dyDescent="0.25">
      <c r="A7" s="185"/>
      <c r="B7" s="185">
        <v>1950</v>
      </c>
      <c r="C7" s="191">
        <v>-0.5</v>
      </c>
      <c r="D7" s="192"/>
      <c r="E7" s="192"/>
      <c r="F7" s="192"/>
      <c r="G7" s="192"/>
      <c r="H7" s="192"/>
      <c r="I7" s="191"/>
      <c r="J7" s="191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x14ac:dyDescent="0.25">
      <c r="A8" s="185"/>
      <c r="B8" s="185">
        <v>1955</v>
      </c>
      <c r="C8" s="191">
        <v>-0.5</v>
      </c>
      <c r="D8" s="192"/>
      <c r="E8" s="192"/>
      <c r="F8" s="192"/>
      <c r="G8" s="192"/>
      <c r="H8" s="192"/>
      <c r="I8" s="191"/>
      <c r="J8" s="191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x14ac:dyDescent="0.25">
      <c r="A9" s="185"/>
      <c r="B9" s="185">
        <v>1960</v>
      </c>
      <c r="C9" s="191">
        <v>-0.7</v>
      </c>
      <c r="D9" s="192"/>
      <c r="E9" s="192"/>
      <c r="F9" s="192"/>
      <c r="G9" s="192"/>
      <c r="H9" s="192"/>
      <c r="I9" s="191"/>
      <c r="J9" s="19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x14ac:dyDescent="0.25">
      <c r="A10" s="185"/>
      <c r="B10" s="185">
        <v>1965</v>
      </c>
      <c r="C10" s="191">
        <v>-0.5</v>
      </c>
      <c r="D10" s="192"/>
      <c r="E10" s="192"/>
      <c r="F10" s="192"/>
      <c r="G10" s="192"/>
      <c r="H10" s="192"/>
      <c r="I10" s="191"/>
      <c r="J10" s="191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x14ac:dyDescent="0.25">
      <c r="A11" s="185"/>
      <c r="B11" s="185">
        <v>1970</v>
      </c>
      <c r="C11" s="191">
        <v>-0.5</v>
      </c>
      <c r="D11" s="192"/>
      <c r="E11" s="192"/>
      <c r="F11" s="192"/>
      <c r="G11" s="192"/>
      <c r="H11" s="192"/>
      <c r="I11" s="191"/>
      <c r="J11" s="191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x14ac:dyDescent="0.25">
      <c r="A12" s="185"/>
      <c r="B12" s="185">
        <v>1975</v>
      </c>
      <c r="C12" s="191">
        <v>-0.5</v>
      </c>
      <c r="D12" s="192"/>
      <c r="E12" s="192"/>
      <c r="F12" s="192"/>
      <c r="G12" s="192"/>
      <c r="H12" s="192"/>
      <c r="I12" s="191"/>
      <c r="J12" s="19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x14ac:dyDescent="0.25">
      <c r="A13" s="185"/>
      <c r="B13" s="185">
        <v>1980</v>
      </c>
      <c r="C13" s="191">
        <v>-0.5</v>
      </c>
      <c r="D13" s="191"/>
      <c r="E13" s="191"/>
      <c r="F13" s="191"/>
      <c r="G13" s="191"/>
      <c r="H13" s="191"/>
      <c r="I13" s="191"/>
      <c r="J13" s="191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x14ac:dyDescent="0.25">
      <c r="A14" s="185"/>
      <c r="B14" s="185">
        <v>1985</v>
      </c>
      <c r="C14" s="191">
        <v>-0.2</v>
      </c>
      <c r="D14" s="192"/>
      <c r="E14" s="191"/>
      <c r="F14" s="191"/>
      <c r="G14" s="191"/>
      <c r="H14" s="191"/>
      <c r="I14" s="191"/>
      <c r="J14" s="191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x14ac:dyDescent="0.25">
      <c r="A15" s="185"/>
      <c r="B15" s="185">
        <v>1990</v>
      </c>
      <c r="C15" s="191">
        <f>HLOOKUP(B15,'CO2 and Temp Alt 0 Alt 1'!$J$1:$DP$27,27,FALSE)</f>
        <v>0.63959318099999996</v>
      </c>
      <c r="D15" s="191"/>
      <c r="E15" s="191">
        <f>AVERAGE(C9:C14)</f>
        <v>-0.48333333333333339</v>
      </c>
      <c r="F15" s="191">
        <f>E15*E15</f>
        <v>0.23361111111111116</v>
      </c>
      <c r="G15" s="191">
        <f>AVERAGE($C$7:C15)</f>
        <v>-0.36226742433333337</v>
      </c>
      <c r="H15" s="191">
        <f>G15*G15</f>
        <v>0.13123768673310743</v>
      </c>
      <c r="I15" s="191"/>
      <c r="J15" s="191">
        <f>(SUMPRODUCT(E15:H15,$E$4:$H$4)+$D$4)*100</f>
        <v>0.85108222477680151</v>
      </c>
      <c r="K15" s="194">
        <f>J15-'ICF SLR Module (1)'!J15</f>
        <v>0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5">
      <c r="A16" s="185"/>
      <c r="B16" s="185">
        <v>1995</v>
      </c>
      <c r="C16" s="191">
        <f>HLOOKUP(B16,'CO2 and Temp Alt 0 Alt 1'!$J$1:$DP$27,27,FALSE)</f>
        <v>0.54236465199999995</v>
      </c>
      <c r="D16" s="191"/>
      <c r="E16" s="191">
        <f>AVERAGE(C10:C15)</f>
        <v>-0.26006780316666672</v>
      </c>
      <c r="F16" s="191">
        <f>E16*E16</f>
        <v>6.7635262243936109E-2</v>
      </c>
      <c r="G16" s="191">
        <f>AVERAGE($C$7:C16)</f>
        <v>-0.27180421670000005</v>
      </c>
      <c r="H16" s="191">
        <f>G16*G16</f>
        <v>7.3877532215900585E-2</v>
      </c>
      <c r="I16" s="191"/>
      <c r="J16" s="191">
        <f t="shared" ref="J16:J36" si="0">(SUMPRODUCT(E16:H16,$E$4:$H$4)+$D$4)*100</f>
        <v>1.3149582275851959</v>
      </c>
      <c r="K16" s="194">
        <f>J16-'ICF SLR Module (1)'!J16</f>
        <v>0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x14ac:dyDescent="0.25">
      <c r="A17" s="185"/>
      <c r="B17" s="185">
        <v>2000</v>
      </c>
      <c r="C17" s="191">
        <f>HLOOKUP(B17,'CO2 and Temp Alt 0 Alt 1'!$J$1:$DP$27,27,FALSE)</f>
        <v>0.77213053399999998</v>
      </c>
      <c r="D17" s="191"/>
      <c r="E17" s="191">
        <f>AVERAGE(C11:C16)</f>
        <v>-8.6340361166666671E-2</v>
      </c>
      <c r="F17" s="191">
        <f>E17*E17</f>
        <v>7.4546579663904424E-3</v>
      </c>
      <c r="G17" s="191">
        <f>AVERAGE($C$7:C17)</f>
        <v>-0.1769010575454546</v>
      </c>
      <c r="H17" s="191">
        <f>G17*G17</f>
        <v>3.1293984160700242E-2</v>
      </c>
      <c r="I17" s="191"/>
      <c r="J17" s="191">
        <f t="shared" si="0"/>
        <v>2.2146199510847793</v>
      </c>
      <c r="K17" s="194">
        <f>J17-'ICF SLR Module (1)'!J17</f>
        <v>0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x14ac:dyDescent="0.25">
      <c r="A18" s="185"/>
      <c r="B18" s="185">
        <v>2005</v>
      </c>
      <c r="C18" s="191">
        <f>HLOOKUP(B18,'CO2 and Temp Alt 0 Alt 1'!$J$1:$DP$27,27,FALSE)</f>
        <v>0.86815092599999999</v>
      </c>
      <c r="D18" s="191"/>
      <c r="E18" s="191">
        <f>AVERAGE(C12:C17)</f>
        <v>0.12568139449999999</v>
      </c>
      <c r="F18" s="191">
        <f>E18*E18</f>
        <v>1.5795812923464627E-2</v>
      </c>
      <c r="G18" s="191">
        <f>AVERAGE($C$7:C18)</f>
        <v>-8.9813392250000054E-2</v>
      </c>
      <c r="H18" s="191">
        <f>G18*G18</f>
        <v>8.0664454274523706E-3</v>
      </c>
      <c r="I18" s="191"/>
      <c r="J18" s="191">
        <f t="shared" si="0"/>
        <v>3.4122962890311164</v>
      </c>
      <c r="K18" s="194">
        <f>J18-'ICF SLR Module (1)'!J18</f>
        <v>0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x14ac:dyDescent="0.25">
      <c r="A19" s="185"/>
      <c r="B19" s="185">
        <v>2010</v>
      </c>
      <c r="C19" s="191">
        <f>HLOOKUP(B19,'CO2 and Temp Alt 0 Alt 1'!$J$1:$DP$27,27,FALSE)</f>
        <v>0.97556141699999999</v>
      </c>
      <c r="D19" s="191"/>
      <c r="E19" s="191">
        <f>AVERAGE(C13:C18)</f>
        <v>0.3537065488333333</v>
      </c>
      <c r="F19" s="191">
        <f>E19*E19</f>
        <v>0.1251083226875872</v>
      </c>
      <c r="G19" s="191">
        <f>AVERAGE($C$7:C19)</f>
        <v>-7.8614838461538925E-3</v>
      </c>
      <c r="H19" s="191">
        <f>G19*G19</f>
        <v>6.1802928263338593E-5</v>
      </c>
      <c r="I19" s="191"/>
      <c r="J19" s="191">
        <f t="shared" si="0"/>
        <v>4.8645840700193022</v>
      </c>
      <c r="K19" s="194">
        <f>J19-'ICF SLR Module (1)'!J19</f>
        <v>0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x14ac:dyDescent="0.25">
      <c r="A20" s="185"/>
      <c r="B20" s="185">
        <v>2015</v>
      </c>
      <c r="C20" s="191">
        <f>HLOOKUP(B20,'CO2 and Temp Alt 0 Alt 1'!$J$1:$DP$27,27,FALSE)</f>
        <v>1.1153566130000001</v>
      </c>
      <c r="D20" s="191"/>
      <c r="E20" s="191">
        <f t="shared" ref="E20:E36" si="1">AVERAGE(C14:C19)</f>
        <v>0.59963345166666659</v>
      </c>
      <c r="F20" s="191">
        <f t="shared" ref="F20:F36" si="2">E20*E20</f>
        <v>0.35956027635768056</v>
      </c>
      <c r="G20" s="191">
        <f>AVERAGE($C$7:C20)</f>
        <v>7.2368380214285682E-2</v>
      </c>
      <c r="H20" s="191">
        <f t="shared" ref="H20:H36" si="3">G20*G20</f>
        <v>5.2371824548394152E-3</v>
      </c>
      <c r="I20" s="191"/>
      <c r="J20" s="191">
        <f t="shared" si="0"/>
        <v>6.5918444922956034</v>
      </c>
      <c r="K20" s="194">
        <f>J20-'ICF SLR Module (1)'!J20</f>
        <v>0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x14ac:dyDescent="0.25">
      <c r="A21" s="185"/>
      <c r="B21" s="185">
        <v>2020</v>
      </c>
      <c r="C21" s="191">
        <f>HLOOKUP(B21,'CO2 and Temp Alt 0 Alt 1'!$J$1:$DP$27,27,FALSE)</f>
        <v>1.2183734749999999</v>
      </c>
      <c r="D21" s="191"/>
      <c r="E21" s="191">
        <f t="shared" si="1"/>
        <v>0.81885955383333331</v>
      </c>
      <c r="F21" s="191">
        <f t="shared" si="2"/>
        <v>0.67053096890412567</v>
      </c>
      <c r="G21" s="191">
        <f>AVERAGE($C$7:C21)</f>
        <v>0.14876871986666665</v>
      </c>
      <c r="H21" s="191">
        <f t="shared" si="3"/>
        <v>2.2132132010766737E-2</v>
      </c>
      <c r="I21" s="191"/>
      <c r="J21" s="191">
        <f t="shared" si="0"/>
        <v>8.5176093295775104</v>
      </c>
      <c r="K21" s="194">
        <f>J21-'ICF SLR Module (1)'!J21</f>
        <v>0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x14ac:dyDescent="0.25">
      <c r="A22" s="185"/>
      <c r="B22" s="185">
        <v>2025</v>
      </c>
      <c r="C22" s="191">
        <f>HLOOKUP(B22,'CO2 and Temp Alt 0 Alt 1'!$J$1:$DP$27,27,FALSE)</f>
        <v>1.410985436</v>
      </c>
      <c r="D22" s="191"/>
      <c r="E22" s="191">
        <f t="shared" si="1"/>
        <v>0.9153229361666666</v>
      </c>
      <c r="F22" s="191">
        <f t="shared" si="2"/>
        <v>0.83781607747276765</v>
      </c>
      <c r="G22" s="191">
        <f>AVERAGE($C$7:C22)</f>
        <v>0.22765726462499997</v>
      </c>
      <c r="H22" s="191">
        <f t="shared" si="3"/>
        <v>5.1827830136537259E-2</v>
      </c>
      <c r="I22" s="191"/>
      <c r="J22" s="191">
        <f t="shared" si="0"/>
        <v>10.793707965716976</v>
      </c>
      <c r="K22" s="194">
        <f>J22-'ICF SLR Module (1)'!J22</f>
        <v>0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x14ac:dyDescent="0.25">
      <c r="A23" s="185"/>
      <c r="B23" s="185">
        <v>2030</v>
      </c>
      <c r="C23" s="191">
        <f>HLOOKUP(B23,'CO2 and Temp Alt 0 Alt 1'!$J$1:$DP$27,27,FALSE)</f>
        <v>1.5939548480000001</v>
      </c>
      <c r="D23" s="191"/>
      <c r="E23" s="191">
        <f t="shared" si="1"/>
        <v>1.0600930668333333</v>
      </c>
      <c r="F23" s="191">
        <f t="shared" si="2"/>
        <v>1.123797310348102</v>
      </c>
      <c r="G23" s="191">
        <f>AVERAGE($C$7:C23)</f>
        <v>0.30802771070588231</v>
      </c>
      <c r="H23" s="191">
        <f t="shared" si="3"/>
        <v>9.4881070562706726E-2</v>
      </c>
      <c r="I23" s="191"/>
      <c r="J23" s="191">
        <f t="shared" si="0"/>
        <v>13.413072129973919</v>
      </c>
      <c r="K23" s="194">
        <f>J23-'ICF SLR Module (1)'!J23</f>
        <v>-9.1265617959024326E-5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x14ac:dyDescent="0.25">
      <c r="A24" s="185"/>
      <c r="B24" s="185">
        <v>2035</v>
      </c>
      <c r="C24" s="191">
        <f>HLOOKUP(B24,'CO2 and Temp Alt 0 Alt 1'!$J$1:$DP$27,27,FALSE)</f>
        <v>1.803189946</v>
      </c>
      <c r="D24" s="191"/>
      <c r="E24" s="191">
        <f t="shared" si="1"/>
        <v>1.1970637858333333</v>
      </c>
      <c r="F24" s="191">
        <f t="shared" si="2"/>
        <v>1.4329617073536325</v>
      </c>
      <c r="G24" s="191">
        <f>AVERAGE($C$7:C24)</f>
        <v>0.39109227933333329</v>
      </c>
      <c r="H24" s="191">
        <f t="shared" si="3"/>
        <v>0.15295317095414199</v>
      </c>
      <c r="I24" s="191"/>
      <c r="J24" s="191">
        <f t="shared" si="0"/>
        <v>16.438967857928731</v>
      </c>
      <c r="K24" s="194">
        <f>J24-'ICF SLR Module (1)'!J24</f>
        <v>-2.4519636997055727E-4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x14ac:dyDescent="0.25">
      <c r="A25" s="185"/>
      <c r="B25" s="185">
        <v>2040</v>
      </c>
      <c r="C25" s="191">
        <f>HLOOKUP(B25,'CO2 and Temp Alt 0 Alt 1'!$J$1:$DP$27,27,FALSE)</f>
        <v>2.0078962210000002</v>
      </c>
      <c r="D25" s="191"/>
      <c r="E25" s="191">
        <f t="shared" si="1"/>
        <v>1.3529036225000002</v>
      </c>
      <c r="F25" s="191">
        <f t="shared" si="2"/>
        <v>1.8303482117736229</v>
      </c>
      <c r="G25" s="191">
        <f>AVERAGE($C$7:C25)</f>
        <v>0.47618722363157895</v>
      </c>
      <c r="H25" s="191">
        <f t="shared" si="3"/>
        <v>0.22675427194995137</v>
      </c>
      <c r="I25" s="191"/>
      <c r="J25" s="191">
        <f t="shared" si="0"/>
        <v>19.874783207708376</v>
      </c>
      <c r="K25" s="194">
        <f>J25-'ICF SLR Module (1)'!J25</f>
        <v>-4.2374336740991225E-4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x14ac:dyDescent="0.25">
      <c r="A26" s="185"/>
      <c r="B26" s="185">
        <v>2045</v>
      </c>
      <c r="C26" s="191">
        <f>HLOOKUP(B26,'CO2 and Temp Alt 0 Alt 1'!$J$1:$DP$27,27,FALSE)</f>
        <v>2.2076580830000001</v>
      </c>
      <c r="D26" s="191"/>
      <c r="E26" s="191">
        <f t="shared" si="1"/>
        <v>1.5249594231666668</v>
      </c>
      <c r="F26" s="191">
        <f t="shared" si="2"/>
        <v>2.3255012423048131</v>
      </c>
      <c r="G26" s="191">
        <f>AVERAGE($C$7:C26)</f>
        <v>0.56276076660000007</v>
      </c>
      <c r="H26" s="191">
        <f t="shared" si="3"/>
        <v>0.31669968042421975</v>
      </c>
      <c r="I26" s="191"/>
      <c r="J26" s="191">
        <f t="shared" si="0"/>
        <v>23.719225191133582</v>
      </c>
      <c r="K26" s="194">
        <f>J26-'ICF SLR Module (1)'!J26</f>
        <v>-5.8049392154657653E-4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x14ac:dyDescent="0.25">
      <c r="A27" s="185"/>
      <c r="B27" s="185">
        <v>2050</v>
      </c>
      <c r="C27" s="191">
        <f>HLOOKUP(B27,'CO2 and Temp Alt 0 Alt 1'!$J$1:$DP$27,27,FALSE)</f>
        <v>2.4136044559999998</v>
      </c>
      <c r="D27" s="191"/>
      <c r="E27" s="191">
        <f t="shared" si="1"/>
        <v>1.7070096681666664</v>
      </c>
      <c r="F27" s="191">
        <f t="shared" si="2"/>
        <v>2.9138820072144727</v>
      </c>
      <c r="G27" s="191">
        <f>AVERAGE($C$7:C27)</f>
        <v>0.65089618038095243</v>
      </c>
      <c r="H27" s="191">
        <f t="shared" si="3"/>
        <v>0.42366583763451338</v>
      </c>
      <c r="I27" s="191"/>
      <c r="J27" s="191">
        <f t="shared" si="0"/>
        <v>27.99453739242745</v>
      </c>
      <c r="K27" s="194">
        <f>J27-'ICF SLR Module (1)'!J27</f>
        <v>-7.466279703756129E-4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x14ac:dyDescent="0.25">
      <c r="A28" s="185"/>
      <c r="B28" s="185">
        <v>2055</v>
      </c>
      <c r="C28" s="191">
        <f>HLOOKUP(B28,'CO2 and Temp Alt 0 Alt 1'!$J$1:$DP$27,27,FALSE)</f>
        <v>2.5929585739999998</v>
      </c>
      <c r="D28" s="191"/>
      <c r="E28" s="191">
        <f t="shared" si="1"/>
        <v>1.9062148316666667</v>
      </c>
      <c r="F28" s="191">
        <f t="shared" si="2"/>
        <v>3.6336549844659785</v>
      </c>
      <c r="G28" s="191">
        <f>AVERAGE($C$7:C28)</f>
        <v>0.73917174372727279</v>
      </c>
      <c r="H28" s="191">
        <f t="shared" si="3"/>
        <v>0.54637486672481705</v>
      </c>
      <c r="I28" s="191"/>
      <c r="J28" s="191">
        <f t="shared" si="0"/>
        <v>32.642263114876414</v>
      </c>
      <c r="K28" s="194">
        <f>J28-'ICF SLR Module (1)'!J28</f>
        <v>-8.9546889586955558E-4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x14ac:dyDescent="0.25">
      <c r="A29" s="185"/>
      <c r="B29" s="185">
        <v>2060</v>
      </c>
      <c r="C29" s="191">
        <f>HLOOKUP(B29,'CO2 and Temp Alt 0 Alt 1'!$J$1:$DP$27,27,FALSE)</f>
        <v>2.7882706320000001</v>
      </c>
      <c r="D29" s="191"/>
      <c r="E29" s="191">
        <f t="shared" si="1"/>
        <v>2.1032103546666665</v>
      </c>
      <c r="F29" s="191">
        <f t="shared" si="2"/>
        <v>4.4234937959770848</v>
      </c>
      <c r="G29" s="191">
        <f>AVERAGE($C$7:C29)</f>
        <v>0.82826299973913042</v>
      </c>
      <c r="H29" s="191">
        <f t="shared" si="3"/>
        <v>0.68601959673686275</v>
      </c>
      <c r="I29" s="191"/>
      <c r="J29" s="191">
        <f t="shared" si="0"/>
        <v>37.703927998370943</v>
      </c>
      <c r="K29" s="194">
        <f>J29-'ICF SLR Module (1)'!J29</f>
        <v>-1.0244602173727912E-3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x14ac:dyDescent="0.25">
      <c r="A30" s="185"/>
      <c r="B30" s="185">
        <v>2065</v>
      </c>
      <c r="C30" s="191">
        <f>HLOOKUP(B30,'CO2 and Temp Alt 0 Alt 1'!$J$1:$DP$27,27,FALSE)</f>
        <v>2.9650020050000001</v>
      </c>
      <c r="D30" s="191"/>
      <c r="E30" s="191">
        <f t="shared" si="1"/>
        <v>2.3022629853333334</v>
      </c>
      <c r="F30" s="191">
        <f t="shared" si="2"/>
        <v>5.3004148536359521</v>
      </c>
      <c r="G30" s="191">
        <f>AVERAGE($C$7:C30)</f>
        <v>0.91729379162500002</v>
      </c>
      <c r="H30" s="191">
        <f t="shared" si="3"/>
        <v>0.841427900153769</v>
      </c>
      <c r="I30" s="191"/>
      <c r="J30" s="191">
        <f t="shared" si="0"/>
        <v>43.134477264446602</v>
      </c>
      <c r="K30" s="194">
        <f>J30-'ICF SLR Module (1)'!J30</f>
        <v>-1.1171650935253297E-3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x14ac:dyDescent="0.25">
      <c r="A31" s="185"/>
      <c r="B31" s="185">
        <v>2070</v>
      </c>
      <c r="C31" s="191">
        <f>HLOOKUP(B31,'CO2 and Temp Alt 0 Alt 1'!$J$1:$DP$27,27,FALSE)</f>
        <v>3.15705926</v>
      </c>
      <c r="D31" s="191"/>
      <c r="E31" s="191">
        <f t="shared" si="1"/>
        <v>2.4958983285</v>
      </c>
      <c r="F31" s="191">
        <f t="shared" si="2"/>
        <v>6.2295084662090945</v>
      </c>
      <c r="G31" s="191">
        <f>AVERAGE($C$7:C31)</f>
        <v>1.0068844103600001</v>
      </c>
      <c r="H31" s="191">
        <f t="shared" si="3"/>
        <v>1.0138162158260051</v>
      </c>
      <c r="I31" s="191"/>
      <c r="J31" s="191">
        <f t="shared" si="0"/>
        <v>48.974885021214952</v>
      </c>
      <c r="K31" s="194">
        <f>J31-'ICF SLR Module (1)'!J31</f>
        <v>-1.2247465888677311E-3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x14ac:dyDescent="0.25">
      <c r="A32" s="185"/>
      <c r="B32" s="185">
        <v>2075</v>
      </c>
      <c r="C32" s="191">
        <f>HLOOKUP(B32,'CO2 and Temp Alt 0 Alt 1'!$J$1:$DP$27,27,FALSE)</f>
        <v>3.3408061230000001</v>
      </c>
      <c r="D32" s="191"/>
      <c r="E32" s="191">
        <f t="shared" si="1"/>
        <v>2.6874255016666666</v>
      </c>
      <c r="F32" s="191">
        <f t="shared" si="2"/>
        <v>7.2222558270083344</v>
      </c>
      <c r="G32" s="191">
        <f>AVERAGE($C$7:C32)</f>
        <v>1.096650630076923</v>
      </c>
      <c r="H32" s="191">
        <f t="shared" si="3"/>
        <v>1.2026426044481122</v>
      </c>
      <c r="I32" s="191"/>
      <c r="J32" s="191">
        <f t="shared" si="0"/>
        <v>55.20473765277265</v>
      </c>
      <c r="K32" s="194">
        <f>J32-'ICF SLR Module (1)'!J32</f>
        <v>-1.2926590458164355E-3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x14ac:dyDescent="0.25">
      <c r="A33" s="185"/>
      <c r="B33" s="185">
        <v>2080</v>
      </c>
      <c r="C33" s="191">
        <f>HLOOKUP(B33,'CO2 and Temp Alt 0 Alt 1'!$J$1:$DP$27,27,FALSE)</f>
        <v>3.5451406319999998</v>
      </c>
      <c r="D33" s="191"/>
      <c r="E33" s="191">
        <f t="shared" si="1"/>
        <v>2.8762835083333336</v>
      </c>
      <c r="F33" s="191">
        <f t="shared" si="2"/>
        <v>8.2730068203103091</v>
      </c>
      <c r="G33" s="191">
        <f>AVERAGE($C$7:C33)</f>
        <v>1.1873354449629629</v>
      </c>
      <c r="H33" s="191">
        <f t="shared" si="3"/>
        <v>1.4097654588653972</v>
      </c>
      <c r="I33" s="191"/>
      <c r="J33" s="191">
        <f t="shared" si="0"/>
        <v>61.882536788527787</v>
      </c>
      <c r="K33" s="194">
        <f>J33-'ICF SLR Module (1)'!J33</f>
        <v>-1.3609991214025285E-3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x14ac:dyDescent="0.25">
      <c r="A34" s="185"/>
      <c r="B34" s="185">
        <v>2085</v>
      </c>
      <c r="C34" s="191">
        <f>HLOOKUP(B34,'CO2 and Temp Alt 0 Alt 1'!$J$1:$DP$27,27,FALSE)</f>
        <v>3.7345239659999998</v>
      </c>
      <c r="D34" s="191"/>
      <c r="E34" s="191">
        <f t="shared" si="1"/>
        <v>3.0648728710000004</v>
      </c>
      <c r="F34" s="191">
        <f t="shared" si="2"/>
        <v>9.3934457153917847</v>
      </c>
      <c r="G34" s="191">
        <f>AVERAGE($C$7:C34)</f>
        <v>1.2783064635714285</v>
      </c>
      <c r="H34" s="191">
        <f t="shared" si="3"/>
        <v>1.6340674148084919</v>
      </c>
      <c r="I34" s="191"/>
      <c r="J34" s="191">
        <f t="shared" si="0"/>
        <v>68.969392192943175</v>
      </c>
      <c r="K34" s="194">
        <f>J34-'ICF SLR Module (1)'!J34</f>
        <v>-1.4006747161801059E-3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x14ac:dyDescent="0.25">
      <c r="A35" s="185"/>
      <c r="B35" s="185">
        <v>2090</v>
      </c>
      <c r="C35" s="191">
        <f>HLOOKUP(B35,'CO2 and Temp Alt 0 Alt 1'!$J$1:$DP$27,27,FALSE)</f>
        <v>3.9347675930000001</v>
      </c>
      <c r="D35" s="191"/>
      <c r="E35" s="191">
        <f t="shared" si="1"/>
        <v>3.2551337696666671</v>
      </c>
      <c r="F35" s="191">
        <f t="shared" si="2"/>
        <v>10.595895858424326</v>
      </c>
      <c r="G35" s="191">
        <f>AVERAGE($C$7:C35)</f>
        <v>1.3699085714827586</v>
      </c>
      <c r="H35" s="191">
        <f t="shared" si="3"/>
        <v>1.8766494942219323</v>
      </c>
      <c r="I35" s="191"/>
      <c r="J35" s="191">
        <f t="shared" si="0"/>
        <v>76.498056157705648</v>
      </c>
      <c r="K35" s="194">
        <f>J35-'ICF SLR Module (1)'!J35</f>
        <v>-1.3814272148096052E-3</v>
      </c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x14ac:dyDescent="0.25">
      <c r="A36" s="185"/>
      <c r="B36" s="185">
        <v>2095</v>
      </c>
      <c r="C36" s="191">
        <f>HLOOKUP(B36,'CO2 and Temp Alt 0 Alt 1'!$J$1:$DP$27,27,FALSE)</f>
        <v>4.1431157299999999</v>
      </c>
      <c r="D36" s="191"/>
      <c r="E36" s="191">
        <f t="shared" si="1"/>
        <v>3.4462165964999998</v>
      </c>
      <c r="F36" s="191">
        <f t="shared" si="2"/>
        <v>11.876408829992043</v>
      </c>
      <c r="G36" s="191">
        <f>AVERAGE($C$7:C36)</f>
        <v>1.4623488101</v>
      </c>
      <c r="H36" s="191">
        <f t="shared" si="3"/>
        <v>2.1384640424008858</v>
      </c>
      <c r="I36" s="191"/>
      <c r="J36" s="191">
        <f t="shared" si="0"/>
        <v>84.495031498567769</v>
      </c>
      <c r="K36" s="194">
        <f>J36-'ICF SLR Module (1)'!J36</f>
        <v>-1.3893253729122534E-3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x14ac:dyDescent="0.25">
      <c r="A37" s="185"/>
      <c r="B37" s="185">
        <v>2100</v>
      </c>
      <c r="C37" s="191">
        <f>HLOOKUP(B37,'CO2 and Temp Alt 0 Alt 1'!$J$1:$DP$27,27,FALSE)</f>
        <v>4.3395548479999997</v>
      </c>
      <c r="D37" s="191"/>
      <c r="E37" s="191">
        <f>AVERAGE(C31:C36)</f>
        <v>3.6425688839999992</v>
      </c>
      <c r="F37" s="191">
        <f>E37*E37</f>
        <v>13.268308074685001</v>
      </c>
      <c r="G37" s="191">
        <f>AVERAGE($C$7:C37)</f>
        <v>1.555161908096774</v>
      </c>
      <c r="H37" s="191">
        <f>G37*G37</f>
        <v>2.4185285603951989</v>
      </c>
      <c r="I37" s="191"/>
      <c r="J37" s="191">
        <f>(SUMPRODUCT(E37:H37,$E$4:$H$4)+$D$4)*100</f>
        <v>92.927939136677111</v>
      </c>
      <c r="K37" s="194">
        <f>J37-'ICF SLR Module (1)'!J37</f>
        <v>-1.3655639133816067E-3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x14ac:dyDescent="0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1:31" x14ac:dyDescent="0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</row>
    <row r="40" spans="1:31" x14ac:dyDescent="0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</row>
    <row r="41" spans="1:31" x14ac:dyDescent="0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</row>
    <row r="42" spans="1:31" x14ac:dyDescent="0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3B10-41CC-46EC-9AF1-A90BF9859FB0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85"/>
      <c r="B1" s="186" t="s">
        <v>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1" x14ac:dyDescent="0.25">
      <c r="A2" s="185"/>
      <c r="B2" s="185"/>
      <c r="C2" s="185" t="s">
        <v>142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x14ac:dyDescent="0.25">
      <c r="A3" s="185"/>
      <c r="B3" s="185"/>
      <c r="C3" s="185"/>
      <c r="D3" s="113" t="s">
        <v>115</v>
      </c>
      <c r="E3" s="114" t="s">
        <v>116</v>
      </c>
      <c r="F3" s="114" t="s">
        <v>117</v>
      </c>
      <c r="G3" s="114" t="s">
        <v>118</v>
      </c>
      <c r="H3" s="114" t="s">
        <v>119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x14ac:dyDescent="0.25">
      <c r="A4" s="185"/>
      <c r="B4" s="185"/>
      <c r="C4" s="185"/>
      <c r="D4" s="113">
        <f>VLOOKUP($B$1,'ICF SLR Lookup'!$A$5:$F$7,2,FALSE)</f>
        <v>5.0204760649369504E-2</v>
      </c>
      <c r="E4" s="113">
        <f>VLOOKUP($B$1,'ICF SLR Lookup'!$A$5:$F$7,3,FALSE)</f>
        <v>0</v>
      </c>
      <c r="F4" s="113">
        <f>VLOOKUP($B$1,'ICF SLR Lookup'!$A$5:$F$7,4,FALSE)</f>
        <v>0</v>
      </c>
      <c r="G4" s="113">
        <f>VLOOKUP($B$1,'ICF SLR Lookup'!$A$5:$F$7,5,FALSE)</f>
        <v>0.20014414173847508</v>
      </c>
      <c r="H4" s="113">
        <f>VLOOKUP($B$1,'ICF SLR Lookup'!$A$5:$F$7,6,FALSE)</f>
        <v>0.23477832540634516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3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x14ac:dyDescent="0.25">
      <c r="A6" s="185"/>
      <c r="B6" s="187"/>
      <c r="C6" s="188" t="s">
        <v>143</v>
      </c>
      <c r="D6" s="188" t="s">
        <v>144</v>
      </c>
      <c r="E6" s="188" t="s">
        <v>116</v>
      </c>
      <c r="F6" s="188" t="s">
        <v>117</v>
      </c>
      <c r="G6" s="188" t="s">
        <v>118</v>
      </c>
      <c r="H6" s="188" t="s">
        <v>119</v>
      </c>
      <c r="I6" s="185"/>
      <c r="J6" s="189" t="s">
        <v>145</v>
      </c>
      <c r="K6" s="190" t="s">
        <v>148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x14ac:dyDescent="0.25">
      <c r="A7" s="185"/>
      <c r="B7" s="185">
        <v>1950</v>
      </c>
      <c r="C7" s="191">
        <v>-0.5</v>
      </c>
      <c r="D7" s="192"/>
      <c r="E7" s="192"/>
      <c r="F7" s="192"/>
      <c r="G7" s="192"/>
      <c r="H7" s="192"/>
      <c r="I7" s="191"/>
      <c r="J7" s="191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x14ac:dyDescent="0.25">
      <c r="A8" s="185"/>
      <c r="B8" s="185">
        <v>1955</v>
      </c>
      <c r="C8" s="191">
        <v>-0.5</v>
      </c>
      <c r="D8" s="192"/>
      <c r="E8" s="192"/>
      <c r="F8" s="192"/>
      <c r="G8" s="192"/>
      <c r="H8" s="192"/>
      <c r="I8" s="191"/>
      <c r="J8" s="191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x14ac:dyDescent="0.25">
      <c r="A9" s="185"/>
      <c r="B9" s="185">
        <v>1960</v>
      </c>
      <c r="C9" s="191">
        <v>-0.7</v>
      </c>
      <c r="D9" s="192"/>
      <c r="E9" s="192"/>
      <c r="F9" s="192"/>
      <c r="G9" s="192"/>
      <c r="H9" s="192"/>
      <c r="I9" s="191"/>
      <c r="J9" s="19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x14ac:dyDescent="0.25">
      <c r="A10" s="185"/>
      <c r="B10" s="185">
        <v>1965</v>
      </c>
      <c r="C10" s="191">
        <v>-0.5</v>
      </c>
      <c r="D10" s="192"/>
      <c r="E10" s="192"/>
      <c r="F10" s="192"/>
      <c r="G10" s="192"/>
      <c r="H10" s="192"/>
      <c r="I10" s="191"/>
      <c r="J10" s="191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x14ac:dyDescent="0.25">
      <c r="A11" s="185"/>
      <c r="B11" s="185">
        <v>1970</v>
      </c>
      <c r="C11" s="191">
        <v>-0.5</v>
      </c>
      <c r="D11" s="192"/>
      <c r="E11" s="192"/>
      <c r="F11" s="192"/>
      <c r="G11" s="192"/>
      <c r="H11" s="192"/>
      <c r="I11" s="191"/>
      <c r="J11" s="191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x14ac:dyDescent="0.25">
      <c r="A12" s="185"/>
      <c r="B12" s="185">
        <v>1975</v>
      </c>
      <c r="C12" s="191">
        <v>-0.5</v>
      </c>
      <c r="D12" s="192"/>
      <c r="E12" s="192"/>
      <c r="F12" s="192"/>
      <c r="G12" s="192"/>
      <c r="H12" s="192"/>
      <c r="I12" s="191"/>
      <c r="J12" s="19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x14ac:dyDescent="0.25">
      <c r="A13" s="185"/>
      <c r="B13" s="185">
        <v>1980</v>
      </c>
      <c r="C13" s="191">
        <v>-0.5</v>
      </c>
      <c r="D13" s="191"/>
      <c r="E13" s="191"/>
      <c r="F13" s="191"/>
      <c r="G13" s="191"/>
      <c r="H13" s="191"/>
      <c r="I13" s="191"/>
      <c r="J13" s="191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x14ac:dyDescent="0.25">
      <c r="A14" s="185"/>
      <c r="B14" s="185">
        <v>1985</v>
      </c>
      <c r="C14" s="191">
        <v>-0.2</v>
      </c>
      <c r="D14" s="192"/>
      <c r="E14" s="191"/>
      <c r="F14" s="191"/>
      <c r="G14" s="191"/>
      <c r="H14" s="191"/>
      <c r="I14" s="191"/>
      <c r="J14" s="191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x14ac:dyDescent="0.25">
      <c r="A15" s="185"/>
      <c r="B15" s="185">
        <v>1990</v>
      </c>
      <c r="C15" s="191">
        <f>HLOOKUP(B15,'CO2 and Temp Alt 2 Alt 3'!$J$1:$DP$7,7,FALSE)</f>
        <v>0.63959318099999996</v>
      </c>
      <c r="D15" s="191"/>
      <c r="E15" s="191">
        <f>AVERAGE(C9:C14)</f>
        <v>-0.48333333333333339</v>
      </c>
      <c r="F15" s="191">
        <f>E15*E15</f>
        <v>0.23361111111111116</v>
      </c>
      <c r="G15" s="191">
        <f>AVERAGE($C$7:C15)</f>
        <v>-0.36226742433333337</v>
      </c>
      <c r="H15" s="191">
        <f>G15*G15</f>
        <v>0.13123768673310743</v>
      </c>
      <c r="I15" s="191"/>
      <c r="J15" s="191">
        <f>(SUMPRODUCT(E15:H15,$E$4:$H$4)+$D$4)*100</f>
        <v>0.85108222477680151</v>
      </c>
      <c r="K15" s="195">
        <f>J15-'ICF SLR Module (1)'!J15</f>
        <v>0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5">
      <c r="A16" s="185"/>
      <c r="B16" s="185">
        <v>1995</v>
      </c>
      <c r="C16" s="191">
        <f>HLOOKUP(B16,'CO2 and Temp Alt 2 Alt 3'!$J$1:$DP$7,7,FALSE)</f>
        <v>0.54236465199999995</v>
      </c>
      <c r="D16" s="191"/>
      <c r="E16" s="191">
        <f>AVERAGE(C10:C15)</f>
        <v>-0.26006780316666672</v>
      </c>
      <c r="F16" s="191">
        <f>E16*E16</f>
        <v>6.7635262243936109E-2</v>
      </c>
      <c r="G16" s="191">
        <f>AVERAGE($C$7:C16)</f>
        <v>-0.27180421670000005</v>
      </c>
      <c r="H16" s="191">
        <f>G16*G16</f>
        <v>7.3877532215900585E-2</v>
      </c>
      <c r="I16" s="191"/>
      <c r="J16" s="191">
        <f t="shared" ref="J16:J36" si="0">(SUMPRODUCT(E16:H16,$E$4:$H$4)+$D$4)*100</f>
        <v>1.3149582275851959</v>
      </c>
      <c r="K16" s="195">
        <f>J16-'ICF SLR Module (1)'!J16</f>
        <v>0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x14ac:dyDescent="0.25">
      <c r="A17" s="185"/>
      <c r="B17" s="185">
        <v>2000</v>
      </c>
      <c r="C17" s="191">
        <f>HLOOKUP(B17,'CO2 and Temp Alt 2 Alt 3'!$J$1:$DP$7,7,FALSE)</f>
        <v>0.77213053399999998</v>
      </c>
      <c r="D17" s="191"/>
      <c r="E17" s="191">
        <f>AVERAGE(C11:C16)</f>
        <v>-8.6340361166666671E-2</v>
      </c>
      <c r="F17" s="191">
        <f>E17*E17</f>
        <v>7.4546579663904424E-3</v>
      </c>
      <c r="G17" s="191">
        <f>AVERAGE($C$7:C17)</f>
        <v>-0.1769010575454546</v>
      </c>
      <c r="H17" s="191">
        <f>G17*G17</f>
        <v>3.1293984160700242E-2</v>
      </c>
      <c r="I17" s="191"/>
      <c r="J17" s="191">
        <f t="shared" si="0"/>
        <v>2.2146199510847793</v>
      </c>
      <c r="K17" s="195">
        <f>J17-'ICF SLR Module (1)'!J17</f>
        <v>0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x14ac:dyDescent="0.25">
      <c r="A18" s="185"/>
      <c r="B18" s="185">
        <v>2005</v>
      </c>
      <c r="C18" s="191">
        <f>HLOOKUP(B18,'CO2 and Temp Alt 2 Alt 3'!$J$1:$DP$7,7,FALSE)</f>
        <v>0.86815092599999999</v>
      </c>
      <c r="D18" s="191"/>
      <c r="E18" s="191">
        <f>AVERAGE(C12:C17)</f>
        <v>0.12568139449999999</v>
      </c>
      <c r="F18" s="191">
        <f>E18*E18</f>
        <v>1.5795812923464627E-2</v>
      </c>
      <c r="G18" s="191">
        <f>AVERAGE($C$7:C18)</f>
        <v>-8.9813392250000054E-2</v>
      </c>
      <c r="H18" s="191">
        <f>G18*G18</f>
        <v>8.0664454274523706E-3</v>
      </c>
      <c r="I18" s="191"/>
      <c r="J18" s="191">
        <f t="shared" si="0"/>
        <v>3.4122962890311164</v>
      </c>
      <c r="K18" s="195">
        <f>J18-'ICF SLR Module (1)'!J18</f>
        <v>0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x14ac:dyDescent="0.25">
      <c r="A19" s="185"/>
      <c r="B19" s="185">
        <v>2010</v>
      </c>
      <c r="C19" s="191">
        <f>HLOOKUP(B19,'CO2 and Temp Alt 2 Alt 3'!$J$1:$DP$7,7,FALSE)</f>
        <v>0.97556141699999999</v>
      </c>
      <c r="D19" s="191"/>
      <c r="E19" s="191">
        <f>AVERAGE(C13:C18)</f>
        <v>0.3537065488333333</v>
      </c>
      <c r="F19" s="191">
        <f>E19*E19</f>
        <v>0.1251083226875872</v>
      </c>
      <c r="G19" s="191">
        <f>AVERAGE($C$7:C19)</f>
        <v>-7.8614838461538925E-3</v>
      </c>
      <c r="H19" s="191">
        <f>G19*G19</f>
        <v>6.1802928263338593E-5</v>
      </c>
      <c r="I19" s="191"/>
      <c r="J19" s="191">
        <f t="shared" si="0"/>
        <v>4.8645840700193022</v>
      </c>
      <c r="K19" s="195">
        <f>J19-'ICF SLR Module (1)'!J19</f>
        <v>0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x14ac:dyDescent="0.25">
      <c r="A20" s="185"/>
      <c r="B20" s="185">
        <v>2015</v>
      </c>
      <c r="C20" s="191">
        <f>HLOOKUP(B20,'CO2 and Temp Alt 2 Alt 3'!$J$1:$DP$7,7,FALSE)</f>
        <v>1.1153566130000001</v>
      </c>
      <c r="D20" s="191"/>
      <c r="E20" s="191">
        <f t="shared" ref="E20:E36" si="1">AVERAGE(C14:C19)</f>
        <v>0.59963345166666659</v>
      </c>
      <c r="F20" s="191">
        <f t="shared" ref="F20:F36" si="2">E20*E20</f>
        <v>0.35956027635768056</v>
      </c>
      <c r="G20" s="191">
        <f>AVERAGE($C$7:C20)</f>
        <v>7.2368380214285682E-2</v>
      </c>
      <c r="H20" s="191">
        <f t="shared" ref="H20:H36" si="3">G20*G20</f>
        <v>5.2371824548394152E-3</v>
      </c>
      <c r="I20" s="191"/>
      <c r="J20" s="191">
        <f t="shared" si="0"/>
        <v>6.5918444922956034</v>
      </c>
      <c r="K20" s="195">
        <f>J20-'ICF SLR Module (1)'!J20</f>
        <v>0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x14ac:dyDescent="0.25">
      <c r="A21" s="185"/>
      <c r="B21" s="185">
        <v>2020</v>
      </c>
      <c r="C21" s="191">
        <f>HLOOKUP(B21,'CO2 and Temp Alt 2 Alt 3'!$J$1:$DP$7,7,FALSE)</f>
        <v>1.2183734749999999</v>
      </c>
      <c r="D21" s="191"/>
      <c r="E21" s="191">
        <f t="shared" si="1"/>
        <v>0.81885955383333331</v>
      </c>
      <c r="F21" s="191">
        <f t="shared" si="2"/>
        <v>0.67053096890412567</v>
      </c>
      <c r="G21" s="191">
        <f>AVERAGE($C$7:C21)</f>
        <v>0.14876871986666665</v>
      </c>
      <c r="H21" s="191">
        <f t="shared" si="3"/>
        <v>2.2132132010766737E-2</v>
      </c>
      <c r="I21" s="191"/>
      <c r="J21" s="191">
        <f t="shared" si="0"/>
        <v>8.5176093295775104</v>
      </c>
      <c r="K21" s="195">
        <f>J21-'ICF SLR Module (1)'!J21</f>
        <v>0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x14ac:dyDescent="0.25">
      <c r="A22" s="185"/>
      <c r="B22" s="185">
        <v>2025</v>
      </c>
      <c r="C22" s="191">
        <f>HLOOKUP(B22,'CO2 and Temp Alt 2 Alt 3'!$J$1:$DP$7,7,FALSE)</f>
        <v>1.410985436</v>
      </c>
      <c r="D22" s="191"/>
      <c r="E22" s="191">
        <f t="shared" si="1"/>
        <v>0.9153229361666666</v>
      </c>
      <c r="F22" s="191">
        <f t="shared" si="2"/>
        <v>0.83781607747276765</v>
      </c>
      <c r="G22" s="191">
        <f>AVERAGE($C$7:C22)</f>
        <v>0.22765726462499997</v>
      </c>
      <c r="H22" s="191">
        <f t="shared" si="3"/>
        <v>5.1827830136537259E-2</v>
      </c>
      <c r="I22" s="191"/>
      <c r="J22" s="191">
        <f t="shared" si="0"/>
        <v>10.793707965716976</v>
      </c>
      <c r="K22" s="195">
        <f>J22-'ICF SLR Module (1)'!J22</f>
        <v>0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x14ac:dyDescent="0.25">
      <c r="A23" s="185"/>
      <c r="B23" s="185">
        <v>2030</v>
      </c>
      <c r="C23" s="191">
        <f>HLOOKUP(B23,'CO2 and Temp Alt 2 Alt 3'!$J$1:$DP$7,7,FALSE)</f>
        <v>1.593934848</v>
      </c>
      <c r="D23" s="191"/>
      <c r="E23" s="191">
        <f t="shared" si="1"/>
        <v>1.0600930668333333</v>
      </c>
      <c r="F23" s="191">
        <f t="shared" si="2"/>
        <v>1.123797310348102</v>
      </c>
      <c r="G23" s="191">
        <f>AVERAGE($C$7:C23)</f>
        <v>0.30802653423529408</v>
      </c>
      <c r="H23" s="191">
        <f t="shared" si="3"/>
        <v>9.488034579300679E-2</v>
      </c>
      <c r="I23" s="191"/>
      <c r="J23" s="191">
        <f t="shared" si="0"/>
        <v>13.413031567582657</v>
      </c>
      <c r="K23" s="195">
        <f>J23-'ICF SLR Module (1)'!J23</f>
        <v>-1.3182800922173499E-4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x14ac:dyDescent="0.25">
      <c r="A24" s="185"/>
      <c r="B24" s="185">
        <v>2035</v>
      </c>
      <c r="C24" s="191">
        <f>HLOOKUP(B24,'CO2 and Temp Alt 2 Alt 3'!$J$1:$DP$7,7,FALSE)</f>
        <v>1.8031249460000001</v>
      </c>
      <c r="D24" s="191"/>
      <c r="E24" s="191">
        <f t="shared" si="1"/>
        <v>1.1970604524999999</v>
      </c>
      <c r="F24" s="191">
        <f t="shared" si="2"/>
        <v>1.4329537269395045</v>
      </c>
      <c r="G24" s="191">
        <f>AVERAGE($C$7:C24)</f>
        <v>0.39108755711111104</v>
      </c>
      <c r="H24" s="191">
        <f t="shared" si="3"/>
        <v>0.15294947732713654</v>
      </c>
      <c r="I24" s="191"/>
      <c r="J24" s="191">
        <f t="shared" si="0"/>
        <v>16.438786627061059</v>
      </c>
      <c r="K24" s="195">
        <f>J24-'ICF SLR Module (1)'!J24</f>
        <v>-4.2642723764174661E-4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x14ac:dyDescent="0.25">
      <c r="A25" s="185"/>
      <c r="B25" s="185">
        <v>2040</v>
      </c>
      <c r="C25" s="191">
        <f>HLOOKUP(B25,'CO2 and Temp Alt 2 Alt 3'!$J$1:$DP$7,7,FALSE)</f>
        <v>2.0078012209999998</v>
      </c>
      <c r="D25" s="191"/>
      <c r="E25" s="191">
        <f t="shared" si="1"/>
        <v>1.3528894558333333</v>
      </c>
      <c r="F25" s="191">
        <f t="shared" si="2"/>
        <v>1.8303098797050128</v>
      </c>
      <c r="G25" s="191">
        <f>AVERAGE($C$7:C25)</f>
        <v>0.47617774994736833</v>
      </c>
      <c r="H25" s="191">
        <f t="shared" si="3"/>
        <v>0.22674524954493844</v>
      </c>
      <c r="I25" s="191"/>
      <c r="J25" s="191">
        <f t="shared" si="0"/>
        <v>19.874381770954823</v>
      </c>
      <c r="K25" s="195">
        <f>J25-'ICF SLR Module (1)'!J25</f>
        <v>-8.251801209624432E-4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x14ac:dyDescent="0.25">
      <c r="A26" s="185"/>
      <c r="B26" s="185">
        <v>2045</v>
      </c>
      <c r="C26" s="191">
        <f>HLOOKUP(B26,'CO2 and Temp Alt 2 Alt 3'!$J$1:$DP$7,7,FALSE)</f>
        <v>2.207533083</v>
      </c>
      <c r="D26" s="191"/>
      <c r="E26" s="191">
        <f t="shared" si="1"/>
        <v>1.5249294231666666</v>
      </c>
      <c r="F26" s="191">
        <f t="shared" si="2"/>
        <v>2.3254097456394223</v>
      </c>
      <c r="G26" s="191">
        <f>AVERAGE($C$7:C26)</f>
        <v>0.56274551659999994</v>
      </c>
      <c r="H26" s="191">
        <f t="shared" si="3"/>
        <v>0.31668251645340079</v>
      </c>
      <c r="I26" s="191"/>
      <c r="J26" s="191">
        <f t="shared" si="0"/>
        <v>23.718516998484805</v>
      </c>
      <c r="K26" s="195">
        <f>J26-'ICF SLR Module (1)'!J26</f>
        <v>-1.2886865703229944E-3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x14ac:dyDescent="0.25">
      <c r="A27" s="185"/>
      <c r="B27" s="185">
        <v>2050</v>
      </c>
      <c r="C27" s="191">
        <f>HLOOKUP(B27,'CO2 and Temp Alt 2 Alt 3'!$J$1:$DP$7,7,FALSE)</f>
        <v>2.4134794560000001</v>
      </c>
      <c r="D27" s="191"/>
      <c r="E27" s="191">
        <f t="shared" si="1"/>
        <v>1.7069588348333331</v>
      </c>
      <c r="F27" s="191">
        <f t="shared" si="2"/>
        <v>2.9137084638155701</v>
      </c>
      <c r="G27" s="191">
        <f>AVERAGE($C$7:C27)</f>
        <v>0.65087570419047613</v>
      </c>
      <c r="H27" s="191">
        <f t="shared" si="3"/>
        <v>0.42363918230544817</v>
      </c>
      <c r="I27" s="191"/>
      <c r="J27" s="191">
        <f t="shared" si="0"/>
        <v>27.993501764118445</v>
      </c>
      <c r="K27" s="195">
        <f>J27-'ICF SLR Module (1)'!J27</f>
        <v>-1.7822562793803343E-3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x14ac:dyDescent="0.25">
      <c r="A28" s="185"/>
      <c r="B28" s="185">
        <v>2055</v>
      </c>
      <c r="C28" s="191">
        <f>HLOOKUP(B28,'CO2 and Temp Alt 2 Alt 3'!$J$1:$DP$7,7,FALSE)</f>
        <v>2.5928285739999999</v>
      </c>
      <c r="D28" s="191"/>
      <c r="E28" s="191">
        <f t="shared" si="1"/>
        <v>1.9061431649999996</v>
      </c>
      <c r="F28" s="191">
        <f t="shared" si="2"/>
        <v>3.6333817654762157</v>
      </c>
      <c r="G28" s="191">
        <f>AVERAGE($C$7:C28)</f>
        <v>0.73914628918181802</v>
      </c>
      <c r="H28" s="191">
        <f t="shared" si="3"/>
        <v>0.54633723681125179</v>
      </c>
      <c r="I28" s="191"/>
      <c r="J28" s="191">
        <f t="shared" si="0"/>
        <v>32.640870188251867</v>
      </c>
      <c r="K28" s="195">
        <f>J28-'ICF SLR Module (1)'!J28</f>
        <v>-2.2883955204164863E-3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x14ac:dyDescent="0.25">
      <c r="A29" s="185"/>
      <c r="B29" s="185">
        <v>2060</v>
      </c>
      <c r="C29" s="191">
        <f>HLOOKUP(B29,'CO2 and Temp Alt 2 Alt 3'!$J$1:$DP$7,7,FALSE)</f>
        <v>2.7881356319999999</v>
      </c>
      <c r="D29" s="191"/>
      <c r="E29" s="191">
        <f t="shared" si="1"/>
        <v>2.1031170213333334</v>
      </c>
      <c r="F29" s="191">
        <f t="shared" si="2"/>
        <v>4.4231012054219931</v>
      </c>
      <c r="G29" s="191">
        <f>AVERAGE($C$7:C29)</f>
        <v>0.82823278234782594</v>
      </c>
      <c r="H29" s="191">
        <f t="shared" si="3"/>
        <v>0.68596954175562119</v>
      </c>
      <c r="I29" s="191"/>
      <c r="J29" s="191">
        <f t="shared" si="0"/>
        <v>37.702148032518714</v>
      </c>
      <c r="K29" s="195">
        <f>J29-'ICF SLR Module (1)'!J29</f>
        <v>-2.8044260696020729E-3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x14ac:dyDescent="0.25">
      <c r="A30" s="185"/>
      <c r="B30" s="185">
        <v>2065</v>
      </c>
      <c r="C30" s="191">
        <f>HLOOKUP(B30,'CO2 and Temp Alt 2 Alt 3'!$J$1:$DP$7,7,FALSE)</f>
        <v>2.9648470050000002</v>
      </c>
      <c r="D30" s="191"/>
      <c r="E30" s="191">
        <f t="shared" si="1"/>
        <v>2.3021504853333332</v>
      </c>
      <c r="F30" s="191">
        <f t="shared" si="2"/>
        <v>5.2998968571205021</v>
      </c>
      <c r="G30" s="191">
        <f>AVERAGE($C$7:C30)</f>
        <v>0.91725837495833318</v>
      </c>
      <c r="H30" s="191">
        <f t="shared" si="3"/>
        <v>0.84136292643120214</v>
      </c>
      <c r="I30" s="191"/>
      <c r="J30" s="191">
        <f t="shared" si="0"/>
        <v>43.132242978433311</v>
      </c>
      <c r="K30" s="195">
        <f>J30-'ICF SLR Module (1)'!J30</f>
        <v>-3.3514511068162278E-3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x14ac:dyDescent="0.25">
      <c r="A31" s="185"/>
      <c r="B31" s="185">
        <v>2070</v>
      </c>
      <c r="C31" s="191">
        <f>HLOOKUP(B31,'CO2 and Temp Alt 2 Alt 3'!$J$1:$DP$7,7,FALSE)</f>
        <v>3.1568542599999998</v>
      </c>
      <c r="D31" s="191"/>
      <c r="E31" s="191">
        <f t="shared" si="1"/>
        <v>2.4957708285</v>
      </c>
      <c r="F31" s="191">
        <f t="shared" si="2"/>
        <v>6.2288720283915762</v>
      </c>
      <c r="G31" s="191">
        <f>AVERAGE($C$7:C31)</f>
        <v>1.0068422103599999</v>
      </c>
      <c r="H31" s="191">
        <f t="shared" si="3"/>
        <v>1.0137312365626103</v>
      </c>
      <c r="I31" s="191"/>
      <c r="J31" s="191">
        <f t="shared" si="0"/>
        <v>48.972045284021412</v>
      </c>
      <c r="K31" s="195">
        <f>J31-'ICF SLR Module (1)'!J31</f>
        <v>-4.0644837824075353E-3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x14ac:dyDescent="0.25">
      <c r="A32" s="185"/>
      <c r="B32" s="185">
        <v>2075</v>
      </c>
      <c r="C32" s="191">
        <f>HLOOKUP(B32,'CO2 and Temp Alt 2 Alt 3'!$J$1:$DP$7,7,FALSE)</f>
        <v>3.3405961230000001</v>
      </c>
      <c r="D32" s="191"/>
      <c r="E32" s="191">
        <f t="shared" si="1"/>
        <v>2.6872796683333333</v>
      </c>
      <c r="F32" s="191">
        <f t="shared" si="2"/>
        <v>7.2214720158377101</v>
      </c>
      <c r="G32" s="191">
        <f>AVERAGE($C$7:C32)</f>
        <v>1.096601976230769</v>
      </c>
      <c r="H32" s="191">
        <f t="shared" si="3"/>
        <v>1.2025358942732283</v>
      </c>
      <c r="I32" s="191"/>
      <c r="J32" s="191">
        <f t="shared" si="0"/>
        <v>55.201258550928266</v>
      </c>
      <c r="K32" s="195">
        <f>J32-'ICF SLR Module (1)'!J32</f>
        <v>-4.7717608902004827E-3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x14ac:dyDescent="0.25">
      <c r="A33" s="185"/>
      <c r="B33" s="185">
        <v>2080</v>
      </c>
      <c r="C33" s="191">
        <f>HLOOKUP(B33,'CO2 and Temp Alt 2 Alt 3'!$J$1:$DP$7,7,FALSE)</f>
        <v>3.5449356320000001</v>
      </c>
      <c r="D33" s="191"/>
      <c r="E33" s="191">
        <f t="shared" si="1"/>
        <v>2.876123508333333</v>
      </c>
      <c r="F33" s="191">
        <f t="shared" si="2"/>
        <v>8.2720864351876404</v>
      </c>
      <c r="G33" s="191">
        <f>AVERAGE($C$7:C33)</f>
        <v>1.1872810005185184</v>
      </c>
      <c r="H33" s="191">
        <f t="shared" si="3"/>
        <v>1.4096361741922541</v>
      </c>
      <c r="I33" s="191"/>
      <c r="J33" s="191">
        <f t="shared" si="0"/>
        <v>61.878411790961088</v>
      </c>
      <c r="K33" s="195">
        <f>J33-'ICF SLR Module (1)'!J33</f>
        <v>-5.4859966881011246E-3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x14ac:dyDescent="0.25">
      <c r="A34" s="185"/>
      <c r="B34" s="185">
        <v>2085</v>
      </c>
      <c r="C34" s="191">
        <f>HLOOKUP(B34,'CO2 and Temp Alt 2 Alt 3'!$J$1:$DP$7,7,FALSE)</f>
        <v>3.7343139660000002</v>
      </c>
      <c r="D34" s="191"/>
      <c r="E34" s="191">
        <f t="shared" si="1"/>
        <v>3.0646995376666673</v>
      </c>
      <c r="F34" s="191">
        <f t="shared" si="2"/>
        <v>9.3923832561742842</v>
      </c>
      <c r="G34" s="191">
        <f>AVERAGE($C$7:C34)</f>
        <v>1.2782464635714283</v>
      </c>
      <c r="H34" s="191">
        <f t="shared" si="3"/>
        <v>1.6339140216328629</v>
      </c>
      <c r="I34" s="191"/>
      <c r="J34" s="191">
        <f t="shared" si="0"/>
        <v>68.964589988802445</v>
      </c>
      <c r="K34" s="195">
        <f>J34-'ICF SLR Module (1)'!J34</f>
        <v>-6.2028788569108428E-3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x14ac:dyDescent="0.25">
      <c r="A35" s="185"/>
      <c r="B35" s="185">
        <v>2090</v>
      </c>
      <c r="C35" s="191">
        <f>HLOOKUP(B35,'CO2 and Temp Alt 2 Alt 3'!$J$1:$DP$7,7,FALSE)</f>
        <v>3.934477593</v>
      </c>
      <c r="D35" s="191"/>
      <c r="E35" s="191">
        <f t="shared" si="1"/>
        <v>3.2549471029999997</v>
      </c>
      <c r="F35" s="191">
        <f t="shared" si="2"/>
        <v>10.59468064332809</v>
      </c>
      <c r="G35" s="191">
        <f>AVERAGE($C$7:C35)</f>
        <v>1.3698406404482757</v>
      </c>
      <c r="H35" s="191">
        <f t="shared" si="3"/>
        <v>1.876463380223742</v>
      </c>
      <c r="I35" s="191"/>
      <c r="J35" s="191">
        <f t="shared" si="0"/>
        <v>76.492327004563279</v>
      </c>
      <c r="K35" s="195">
        <f>J35-'ICF SLR Module (1)'!J35</f>
        <v>-7.1105803571782644E-3</v>
      </c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x14ac:dyDescent="0.25">
      <c r="A36" s="185"/>
      <c r="B36" s="185">
        <v>2095</v>
      </c>
      <c r="C36" s="191">
        <f>HLOOKUP(B36,'CO2 and Temp Alt 2 Alt 3'!$J$1:$DP$7,7,FALSE)</f>
        <v>4.1428357299999998</v>
      </c>
      <c r="D36" s="191"/>
      <c r="E36" s="191">
        <f t="shared" si="1"/>
        <v>3.4460040964999998</v>
      </c>
      <c r="F36" s="191">
        <f t="shared" si="2"/>
        <v>11.87494423309478</v>
      </c>
      <c r="G36" s="191">
        <f>AVERAGE($C$7:C36)</f>
        <v>1.4622738100999999</v>
      </c>
      <c r="H36" s="191">
        <f t="shared" si="3"/>
        <v>2.1382446957043704</v>
      </c>
      <c r="I36" s="191"/>
      <c r="J36" s="191">
        <f t="shared" si="0"/>
        <v>84.488380632495605</v>
      </c>
      <c r="K36" s="195">
        <f>J36-'ICF SLR Module (1)'!J36</f>
        <v>-8.0401914450760614E-3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x14ac:dyDescent="0.25">
      <c r="A37" s="185"/>
      <c r="B37" s="185">
        <v>2100</v>
      </c>
      <c r="C37" s="191">
        <f>HLOOKUP(B37,'CO2 and Temp Alt 2 Alt 3'!$J$1:$DP$7,7,FALSE)</f>
        <v>4.339264848</v>
      </c>
      <c r="D37" s="191"/>
      <c r="E37" s="191">
        <f>AVERAGE(C31:C36)</f>
        <v>3.6423355506666666</v>
      </c>
      <c r="F37" s="191">
        <f>E37*E37</f>
        <v>13.26660826365025</v>
      </c>
      <c r="G37" s="191">
        <f>AVERAGE($C$7:C37)</f>
        <v>1.555079972612903</v>
      </c>
      <c r="H37" s="191">
        <f>G37*G37</f>
        <v>2.4182737212217469</v>
      </c>
      <c r="I37" s="191"/>
      <c r="J37" s="191">
        <f>(SUMPRODUCT(E37:H37,$E$4:$H$4)+$D$4)*100</f>
        <v>92.920316174528281</v>
      </c>
      <c r="K37" s="195">
        <f>J37-'ICF SLR Module (1)'!J37</f>
        <v>-8.9885260622111218E-3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x14ac:dyDescent="0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1:31" x14ac:dyDescent="0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</row>
    <row r="40" spans="1:31" x14ac:dyDescent="0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</row>
    <row r="41" spans="1:31" x14ac:dyDescent="0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</row>
    <row r="42" spans="1:31" x14ac:dyDescent="0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379E-ABFF-46F2-AAF3-5717D9AD1270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85"/>
      <c r="B1" s="186" t="s">
        <v>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1" x14ac:dyDescent="0.25">
      <c r="A2" s="185"/>
      <c r="B2" s="185"/>
      <c r="C2" s="185" t="s">
        <v>142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x14ac:dyDescent="0.25">
      <c r="A3" s="185"/>
      <c r="B3" s="185"/>
      <c r="C3" s="185"/>
      <c r="D3" s="113" t="s">
        <v>115</v>
      </c>
      <c r="E3" s="114" t="s">
        <v>116</v>
      </c>
      <c r="F3" s="114" t="s">
        <v>117</v>
      </c>
      <c r="G3" s="114" t="s">
        <v>118</v>
      </c>
      <c r="H3" s="114" t="s">
        <v>119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x14ac:dyDescent="0.25">
      <c r="A4" s="185"/>
      <c r="B4" s="185"/>
      <c r="C4" s="185"/>
      <c r="D4" s="113">
        <f>VLOOKUP($B$1,'ICF SLR Lookup'!$A$5:$F$7,2,FALSE)</f>
        <v>5.0204760649369504E-2</v>
      </c>
      <c r="E4" s="113">
        <f>VLOOKUP($B$1,'ICF SLR Lookup'!$A$5:$F$7,3,FALSE)</f>
        <v>0</v>
      </c>
      <c r="F4" s="113">
        <f>VLOOKUP($B$1,'ICF SLR Lookup'!$A$5:$F$7,4,FALSE)</f>
        <v>0</v>
      </c>
      <c r="G4" s="113">
        <f>VLOOKUP($B$1,'ICF SLR Lookup'!$A$5:$F$7,5,FALSE)</f>
        <v>0.20014414173847508</v>
      </c>
      <c r="H4" s="113">
        <f>VLOOKUP($B$1,'ICF SLR Lookup'!$A$5:$F$7,6,FALSE)</f>
        <v>0.23477832540634516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3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x14ac:dyDescent="0.25">
      <c r="A6" s="185"/>
      <c r="B6" s="187"/>
      <c r="C6" s="188" t="s">
        <v>143</v>
      </c>
      <c r="D6" s="188" t="s">
        <v>144</v>
      </c>
      <c r="E6" s="188" t="s">
        <v>116</v>
      </c>
      <c r="F6" s="188" t="s">
        <v>117</v>
      </c>
      <c r="G6" s="188" t="s">
        <v>118</v>
      </c>
      <c r="H6" s="188" t="s">
        <v>119</v>
      </c>
      <c r="I6" s="185"/>
      <c r="J6" s="189" t="s">
        <v>145</v>
      </c>
      <c r="K6" s="190" t="s">
        <v>149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x14ac:dyDescent="0.25">
      <c r="A7" s="185"/>
      <c r="B7" s="185">
        <v>1950</v>
      </c>
      <c r="C7" s="191">
        <v>-0.5</v>
      </c>
      <c r="D7" s="192"/>
      <c r="E7" s="192"/>
      <c r="F7" s="192"/>
      <c r="G7" s="192"/>
      <c r="H7" s="192"/>
      <c r="I7" s="191"/>
      <c r="J7" s="191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x14ac:dyDescent="0.25">
      <c r="A8" s="185"/>
      <c r="B8" s="185">
        <v>1955</v>
      </c>
      <c r="C8" s="191">
        <v>-0.5</v>
      </c>
      <c r="D8" s="192"/>
      <c r="E8" s="192"/>
      <c r="F8" s="192"/>
      <c r="G8" s="192"/>
      <c r="H8" s="192"/>
      <c r="I8" s="191"/>
      <c r="J8" s="191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x14ac:dyDescent="0.25">
      <c r="A9" s="185"/>
      <c r="B9" s="185">
        <v>1960</v>
      </c>
      <c r="C9" s="191">
        <v>-0.7</v>
      </c>
      <c r="D9" s="192"/>
      <c r="E9" s="192"/>
      <c r="F9" s="192"/>
      <c r="G9" s="192"/>
      <c r="H9" s="192"/>
      <c r="I9" s="191"/>
      <c r="J9" s="19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x14ac:dyDescent="0.25">
      <c r="A10" s="185"/>
      <c r="B10" s="185">
        <v>1965</v>
      </c>
      <c r="C10" s="191">
        <v>-0.5</v>
      </c>
      <c r="D10" s="192"/>
      <c r="E10" s="192"/>
      <c r="F10" s="192"/>
      <c r="G10" s="192"/>
      <c r="H10" s="192"/>
      <c r="I10" s="191"/>
      <c r="J10" s="191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x14ac:dyDescent="0.25">
      <c r="A11" s="185"/>
      <c r="B11" s="185">
        <v>1970</v>
      </c>
      <c r="C11" s="191">
        <v>-0.5</v>
      </c>
      <c r="D11" s="192"/>
      <c r="E11" s="192"/>
      <c r="F11" s="192"/>
      <c r="G11" s="192"/>
      <c r="H11" s="192"/>
      <c r="I11" s="191"/>
      <c r="J11" s="191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x14ac:dyDescent="0.25">
      <c r="A12" s="185"/>
      <c r="B12" s="185">
        <v>1975</v>
      </c>
      <c r="C12" s="191">
        <v>-0.5</v>
      </c>
      <c r="D12" s="192"/>
      <c r="E12" s="192"/>
      <c r="F12" s="192"/>
      <c r="G12" s="192"/>
      <c r="H12" s="192"/>
      <c r="I12" s="191"/>
      <c r="J12" s="19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x14ac:dyDescent="0.25">
      <c r="A13" s="185"/>
      <c r="B13" s="185">
        <v>1980</v>
      </c>
      <c r="C13" s="191">
        <v>-0.5</v>
      </c>
      <c r="D13" s="191"/>
      <c r="E13" s="191"/>
      <c r="F13" s="191"/>
      <c r="G13" s="191"/>
      <c r="H13" s="191"/>
      <c r="I13" s="191"/>
      <c r="J13" s="191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x14ac:dyDescent="0.25">
      <c r="A14" s="185"/>
      <c r="B14" s="185">
        <v>1985</v>
      </c>
      <c r="C14" s="191">
        <v>-0.2</v>
      </c>
      <c r="D14" s="192"/>
      <c r="E14" s="191"/>
      <c r="F14" s="191"/>
      <c r="G14" s="191"/>
      <c r="H14" s="191"/>
      <c r="I14" s="191"/>
      <c r="J14" s="191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x14ac:dyDescent="0.25">
      <c r="A15" s="185"/>
      <c r="B15" s="185">
        <v>1990</v>
      </c>
      <c r="C15" s="191">
        <f>HLOOKUP(B15,'CO2 and Temp Alt 2 Alt 3'!$J$1:$DP$27,27,FALSE)</f>
        <v>0.63959318099999996</v>
      </c>
      <c r="D15" s="191"/>
      <c r="E15" s="191">
        <f>AVERAGE(C9:C14)</f>
        <v>-0.48333333333333339</v>
      </c>
      <c r="F15" s="191">
        <f>E15*E15</f>
        <v>0.23361111111111116</v>
      </c>
      <c r="G15" s="191">
        <f>AVERAGE($C$7:C15)</f>
        <v>-0.36226742433333337</v>
      </c>
      <c r="H15" s="191">
        <f>G15*G15</f>
        <v>0.13123768673310743</v>
      </c>
      <c r="I15" s="191"/>
      <c r="J15" s="191">
        <f>(SUMPRODUCT(E15:H15,$E$4:$H$4)+$D$4)*100</f>
        <v>0.85108222477680151</v>
      </c>
      <c r="K15" s="194">
        <f>J15-'ICF SLR Module (1)'!J15</f>
        <v>0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5">
      <c r="A16" s="185"/>
      <c r="B16" s="185">
        <v>1995</v>
      </c>
      <c r="C16" s="191">
        <f>HLOOKUP(B16,'CO2 and Temp Alt 2 Alt 3'!$J$1:$DP$27,27,FALSE)</f>
        <v>0.54236465199999995</v>
      </c>
      <c r="D16" s="191"/>
      <c r="E16" s="191">
        <f>AVERAGE(C10:C15)</f>
        <v>-0.26006780316666672</v>
      </c>
      <c r="F16" s="191">
        <f>E16*E16</f>
        <v>6.7635262243936109E-2</v>
      </c>
      <c r="G16" s="191">
        <f>AVERAGE($C$7:C16)</f>
        <v>-0.27180421670000005</v>
      </c>
      <c r="H16" s="191">
        <f>G16*G16</f>
        <v>7.3877532215900585E-2</v>
      </c>
      <c r="I16" s="191"/>
      <c r="J16" s="191">
        <f t="shared" ref="J16:J36" si="0">(SUMPRODUCT(E16:H16,$E$4:$H$4)+$D$4)*100</f>
        <v>1.3149582275851959</v>
      </c>
      <c r="K16" s="194">
        <f>J16-'ICF SLR Module (1)'!J16</f>
        <v>0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x14ac:dyDescent="0.25">
      <c r="A17" s="185"/>
      <c r="B17" s="185">
        <v>2000</v>
      </c>
      <c r="C17" s="191">
        <f>HLOOKUP(B17,'CO2 and Temp Alt 2 Alt 3'!$J$1:$DP$27,27,FALSE)</f>
        <v>0.77213053399999998</v>
      </c>
      <c r="D17" s="191"/>
      <c r="E17" s="191">
        <f>AVERAGE(C11:C16)</f>
        <v>-8.6340361166666671E-2</v>
      </c>
      <c r="F17" s="191">
        <f>E17*E17</f>
        <v>7.4546579663904424E-3</v>
      </c>
      <c r="G17" s="191">
        <f>AVERAGE($C$7:C17)</f>
        <v>-0.1769010575454546</v>
      </c>
      <c r="H17" s="191">
        <f>G17*G17</f>
        <v>3.1293984160700242E-2</v>
      </c>
      <c r="I17" s="191"/>
      <c r="J17" s="191">
        <f t="shared" si="0"/>
        <v>2.2146199510847793</v>
      </c>
      <c r="K17" s="194">
        <f>J17-'ICF SLR Module (1)'!J17</f>
        <v>0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x14ac:dyDescent="0.25">
      <c r="A18" s="185"/>
      <c r="B18" s="185">
        <v>2005</v>
      </c>
      <c r="C18" s="191">
        <f>HLOOKUP(B18,'CO2 and Temp Alt 2 Alt 3'!$J$1:$DP$27,27,FALSE)</f>
        <v>0.86815092599999999</v>
      </c>
      <c r="D18" s="191"/>
      <c r="E18" s="191">
        <f>AVERAGE(C12:C17)</f>
        <v>0.12568139449999999</v>
      </c>
      <c r="F18" s="191">
        <f>E18*E18</f>
        <v>1.5795812923464627E-2</v>
      </c>
      <c r="G18" s="191">
        <f>AVERAGE($C$7:C18)</f>
        <v>-8.9813392250000054E-2</v>
      </c>
      <c r="H18" s="191">
        <f>G18*G18</f>
        <v>8.0664454274523706E-3</v>
      </c>
      <c r="I18" s="191"/>
      <c r="J18" s="191">
        <f t="shared" si="0"/>
        <v>3.4122962890311164</v>
      </c>
      <c r="K18" s="194">
        <f>J18-'ICF SLR Module (1)'!J18</f>
        <v>0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x14ac:dyDescent="0.25">
      <c r="A19" s="185"/>
      <c r="B19" s="185">
        <v>2010</v>
      </c>
      <c r="C19" s="191">
        <f>HLOOKUP(B19,'CO2 and Temp Alt 2 Alt 3'!$J$1:$DP$27,27,FALSE)</f>
        <v>0.97556141699999999</v>
      </c>
      <c r="D19" s="191"/>
      <c r="E19" s="191">
        <f>AVERAGE(C13:C18)</f>
        <v>0.3537065488333333</v>
      </c>
      <c r="F19" s="191">
        <f>E19*E19</f>
        <v>0.1251083226875872</v>
      </c>
      <c r="G19" s="191">
        <f>AVERAGE($C$7:C19)</f>
        <v>-7.8614838461538925E-3</v>
      </c>
      <c r="H19" s="191">
        <f>G19*G19</f>
        <v>6.1802928263338593E-5</v>
      </c>
      <c r="I19" s="191"/>
      <c r="J19" s="191">
        <f t="shared" si="0"/>
        <v>4.8645840700193022</v>
      </c>
      <c r="K19" s="194">
        <f>J19-'ICF SLR Module (1)'!J19</f>
        <v>0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x14ac:dyDescent="0.25">
      <c r="A20" s="185"/>
      <c r="B20" s="185">
        <v>2015</v>
      </c>
      <c r="C20" s="191">
        <f>HLOOKUP(B20,'CO2 and Temp Alt 2 Alt 3'!$J$1:$DP$27,27,FALSE)</f>
        <v>1.1153566130000001</v>
      </c>
      <c r="D20" s="191"/>
      <c r="E20" s="191">
        <f t="shared" ref="E20:E36" si="1">AVERAGE(C14:C19)</f>
        <v>0.59963345166666659</v>
      </c>
      <c r="F20" s="191">
        <f t="shared" ref="F20:F36" si="2">E20*E20</f>
        <v>0.35956027635768056</v>
      </c>
      <c r="G20" s="191">
        <f>AVERAGE($C$7:C20)</f>
        <v>7.2368380214285682E-2</v>
      </c>
      <c r="H20" s="191">
        <f t="shared" ref="H20:H36" si="3">G20*G20</f>
        <v>5.2371824548394152E-3</v>
      </c>
      <c r="I20" s="191"/>
      <c r="J20" s="191">
        <f t="shared" si="0"/>
        <v>6.5918444922956034</v>
      </c>
      <c r="K20" s="194">
        <f>J20-'ICF SLR Module (1)'!J20</f>
        <v>0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x14ac:dyDescent="0.25">
      <c r="A21" s="185"/>
      <c r="B21" s="185">
        <v>2020</v>
      </c>
      <c r="C21" s="191">
        <f>HLOOKUP(B21,'CO2 and Temp Alt 2 Alt 3'!$J$1:$DP$27,27,FALSE)</f>
        <v>1.2183734749999999</v>
      </c>
      <c r="D21" s="191"/>
      <c r="E21" s="191">
        <f t="shared" si="1"/>
        <v>0.81885955383333331</v>
      </c>
      <c r="F21" s="191">
        <f t="shared" si="2"/>
        <v>0.67053096890412567</v>
      </c>
      <c r="G21" s="191">
        <f>AVERAGE($C$7:C21)</f>
        <v>0.14876871986666665</v>
      </c>
      <c r="H21" s="191">
        <f t="shared" si="3"/>
        <v>2.2132132010766737E-2</v>
      </c>
      <c r="I21" s="191"/>
      <c r="J21" s="191">
        <f t="shared" si="0"/>
        <v>8.5176093295775104</v>
      </c>
      <c r="K21" s="194">
        <f>J21-'ICF SLR Module (1)'!J21</f>
        <v>0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x14ac:dyDescent="0.25">
      <c r="A22" s="185"/>
      <c r="B22" s="185">
        <v>2025</v>
      </c>
      <c r="C22" s="191">
        <f>HLOOKUP(B22,'CO2 and Temp Alt 2 Alt 3'!$J$1:$DP$27,27,FALSE)</f>
        <v>1.410985436</v>
      </c>
      <c r="D22" s="191"/>
      <c r="E22" s="191">
        <f t="shared" si="1"/>
        <v>0.9153229361666666</v>
      </c>
      <c r="F22" s="191">
        <f t="shared" si="2"/>
        <v>0.83781607747276765</v>
      </c>
      <c r="G22" s="191">
        <f>AVERAGE($C$7:C22)</f>
        <v>0.22765726462499997</v>
      </c>
      <c r="H22" s="191">
        <f t="shared" si="3"/>
        <v>5.1827830136537259E-2</v>
      </c>
      <c r="I22" s="191"/>
      <c r="J22" s="191">
        <f t="shared" si="0"/>
        <v>10.793707965716976</v>
      </c>
      <c r="K22" s="194">
        <f>J22-'ICF SLR Module (1)'!J22</f>
        <v>0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x14ac:dyDescent="0.25">
      <c r="A23" s="185"/>
      <c r="B23" s="185">
        <v>2030</v>
      </c>
      <c r="C23" s="191">
        <f>HLOOKUP(B23,'CO2 and Temp Alt 2 Alt 3'!$J$1:$DP$27,27,FALSE)</f>
        <v>1.593904848</v>
      </c>
      <c r="D23" s="191"/>
      <c r="E23" s="191">
        <f t="shared" si="1"/>
        <v>1.0600930668333333</v>
      </c>
      <c r="F23" s="191">
        <f t="shared" si="2"/>
        <v>1.123797310348102</v>
      </c>
      <c r="G23" s="191">
        <f>AVERAGE($C$7:C23)</f>
        <v>0.30802476952941177</v>
      </c>
      <c r="H23" s="191">
        <f t="shared" si="3"/>
        <v>9.4879258643647241E-2</v>
      </c>
      <c r="I23" s="191"/>
      <c r="J23" s="191">
        <f t="shared" si="0"/>
        <v>13.412970724117624</v>
      </c>
      <c r="K23" s="194">
        <f>J23-'ICF SLR Module (1)'!J23</f>
        <v>-1.9267147425416908E-4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x14ac:dyDescent="0.25">
      <c r="A24" s="185"/>
      <c r="B24" s="185">
        <v>2035</v>
      </c>
      <c r="C24" s="191">
        <f>HLOOKUP(B24,'CO2 and Temp Alt 2 Alt 3'!$J$1:$DP$27,27,FALSE)</f>
        <v>1.803019946</v>
      </c>
      <c r="D24" s="191"/>
      <c r="E24" s="191">
        <f t="shared" si="1"/>
        <v>1.1970554525000001</v>
      </c>
      <c r="F24" s="191">
        <f t="shared" si="2"/>
        <v>1.43294175635998</v>
      </c>
      <c r="G24" s="191">
        <f>AVERAGE($C$7:C24)</f>
        <v>0.3910800571111111</v>
      </c>
      <c r="H24" s="191">
        <f t="shared" si="3"/>
        <v>0.15294361107002993</v>
      </c>
      <c r="I24" s="191"/>
      <c r="J24" s="191">
        <f t="shared" si="0"/>
        <v>16.438498791952767</v>
      </c>
      <c r="K24" s="194">
        <f>J24-'ICF SLR Module (1)'!J24</f>
        <v>-7.1426234593374716E-4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x14ac:dyDescent="0.25">
      <c r="A25" s="185"/>
      <c r="B25" s="185">
        <v>2040</v>
      </c>
      <c r="C25" s="191">
        <f>HLOOKUP(B25,'CO2 and Temp Alt 2 Alt 3'!$J$1:$DP$27,27,FALSE)</f>
        <v>2.0076162210000001</v>
      </c>
      <c r="D25" s="191"/>
      <c r="E25" s="191">
        <f t="shared" si="1"/>
        <v>1.3528669558333333</v>
      </c>
      <c r="F25" s="191">
        <f t="shared" si="2"/>
        <v>1.8302490001857501</v>
      </c>
      <c r="G25" s="191">
        <f>AVERAGE($C$7:C25)</f>
        <v>0.47616090784210524</v>
      </c>
      <c r="H25" s="191">
        <f t="shared" si="3"/>
        <v>0.22672921015701783</v>
      </c>
      <c r="I25" s="191"/>
      <c r="J25" s="191">
        <f t="shared" si="0"/>
        <v>19.873668116020877</v>
      </c>
      <c r="K25" s="194">
        <f>J25-'ICF SLR Module (1)'!J25</f>
        <v>-1.5388350549088159E-3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x14ac:dyDescent="0.25">
      <c r="A26" s="185"/>
      <c r="B26" s="185">
        <v>2045</v>
      </c>
      <c r="C26" s="191">
        <f>HLOOKUP(B26,'CO2 and Temp Alt 2 Alt 3'!$J$1:$DP$27,27,FALSE)</f>
        <v>2.207368083</v>
      </c>
      <c r="D26" s="191"/>
      <c r="E26" s="191">
        <f t="shared" si="1"/>
        <v>1.5248760898333333</v>
      </c>
      <c r="F26" s="191">
        <f t="shared" si="2"/>
        <v>2.325247089345396</v>
      </c>
      <c r="G26" s="191">
        <f>AVERAGE($C$7:C26)</f>
        <v>0.56272126659999999</v>
      </c>
      <c r="H26" s="191">
        <f t="shared" si="3"/>
        <v>0.31665522388390827</v>
      </c>
      <c r="I26" s="191"/>
      <c r="J26" s="191">
        <f t="shared" si="0"/>
        <v>23.717390878564942</v>
      </c>
      <c r="K26" s="194">
        <f>J26-'ICF SLR Module (1)'!J26</f>
        <v>-2.4148064901865496E-3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x14ac:dyDescent="0.25">
      <c r="A27" s="185"/>
      <c r="B27" s="185">
        <v>2050</v>
      </c>
      <c r="C27" s="191">
        <f>HLOOKUP(B27,'CO2 and Temp Alt 2 Alt 3'!$J$1:$DP$27,27,FALSE)</f>
        <v>2.413259456</v>
      </c>
      <c r="D27" s="191"/>
      <c r="E27" s="191">
        <f t="shared" si="1"/>
        <v>1.7068780015</v>
      </c>
      <c r="F27" s="191">
        <f t="shared" si="2"/>
        <v>2.913432512004634</v>
      </c>
      <c r="G27" s="191">
        <f>AVERAGE($C$7:C27)</f>
        <v>0.65084213276190483</v>
      </c>
      <c r="H27" s="191">
        <f t="shared" si="3"/>
        <v>0.42359548177806494</v>
      </c>
      <c r="I27" s="191"/>
      <c r="J27" s="191">
        <f t="shared" si="0"/>
        <v>27.99180385797877</v>
      </c>
      <c r="K27" s="194">
        <f>J27-'ICF SLR Module (1)'!J27</f>
        <v>-3.4801624190556879E-3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x14ac:dyDescent="0.25">
      <c r="A28" s="185"/>
      <c r="B28" s="185">
        <v>2055</v>
      </c>
      <c r="C28" s="191">
        <f>HLOOKUP(B28,'CO2 and Temp Alt 2 Alt 3'!$J$1:$DP$27,27,FALSE)</f>
        <v>2.5925535740000001</v>
      </c>
      <c r="D28" s="191"/>
      <c r="E28" s="191">
        <f t="shared" si="1"/>
        <v>1.9060256650000003</v>
      </c>
      <c r="F28" s="191">
        <f t="shared" si="2"/>
        <v>3.6329338356386933</v>
      </c>
      <c r="G28" s="191">
        <f>AVERAGE($C$7:C28)</f>
        <v>0.73910174372727289</v>
      </c>
      <c r="H28" s="191">
        <f t="shared" si="3"/>
        <v>0.54627138758069538</v>
      </c>
      <c r="I28" s="191"/>
      <c r="J28" s="191">
        <f t="shared" si="0"/>
        <v>32.638432639867112</v>
      </c>
      <c r="K28" s="194">
        <f>J28-'ICF SLR Module (1)'!J28</f>
        <v>-4.725943905171448E-3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x14ac:dyDescent="0.25">
      <c r="A29" s="185"/>
      <c r="B29" s="185">
        <v>2060</v>
      </c>
      <c r="C29" s="191">
        <f>HLOOKUP(B29,'CO2 and Temp Alt 2 Alt 3'!$J$1:$DP$27,27,FALSE)</f>
        <v>2.787805632</v>
      </c>
      <c r="D29" s="191"/>
      <c r="E29" s="191">
        <f t="shared" si="1"/>
        <v>2.1029536879999999</v>
      </c>
      <c r="F29" s="191">
        <f t="shared" si="2"/>
        <v>4.4224142138728011</v>
      </c>
      <c r="G29" s="191">
        <f>AVERAGE($C$7:C29)</f>
        <v>0.82817582582608718</v>
      </c>
      <c r="H29" s="191">
        <f t="shared" si="3"/>
        <v>0.68587519848272149</v>
      </c>
      <c r="I29" s="191"/>
      <c r="J29" s="191">
        <f t="shared" si="0"/>
        <v>37.698793105540254</v>
      </c>
      <c r="K29" s="194">
        <f>J29-'ICF SLR Module (1)'!J29</f>
        <v>-6.1593530480621439E-3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x14ac:dyDescent="0.25">
      <c r="A30" s="185"/>
      <c r="B30" s="185">
        <v>2065</v>
      </c>
      <c r="C30" s="191">
        <f>HLOOKUP(B30,'CO2 and Temp Alt 2 Alt 3'!$J$1:$DP$27,27,FALSE)</f>
        <v>2.9645020049999999</v>
      </c>
      <c r="D30" s="191"/>
      <c r="E30" s="191">
        <f t="shared" si="1"/>
        <v>2.3019371520000003</v>
      </c>
      <c r="F30" s="191">
        <f t="shared" si="2"/>
        <v>5.2989146517578725</v>
      </c>
      <c r="G30" s="191">
        <f>AVERAGE($C$7:C30)</f>
        <v>0.9171894166250002</v>
      </c>
      <c r="H30" s="191">
        <f t="shared" si="3"/>
        <v>0.84123642596890824</v>
      </c>
      <c r="I30" s="191"/>
      <c r="J30" s="191">
        <f t="shared" si="0"/>
        <v>43.1278928611192</v>
      </c>
      <c r="K30" s="194">
        <f>J30-'ICF SLR Module (1)'!J30</f>
        <v>-7.701568420927174E-3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x14ac:dyDescent="0.25">
      <c r="A31" s="185"/>
      <c r="B31" s="185">
        <v>2070</v>
      </c>
      <c r="C31" s="191">
        <f>HLOOKUP(B31,'CO2 and Temp Alt 2 Alt 3'!$J$1:$DP$27,27,FALSE)</f>
        <v>3.15637926</v>
      </c>
      <c r="D31" s="191"/>
      <c r="E31" s="191">
        <f t="shared" si="1"/>
        <v>2.4955174951666668</v>
      </c>
      <c r="F31" s="191">
        <f t="shared" si="2"/>
        <v>6.2276075686829149</v>
      </c>
      <c r="G31" s="191">
        <f>AVERAGE($C$7:C31)</f>
        <v>1.0067570103600003</v>
      </c>
      <c r="H31" s="191">
        <f t="shared" si="3"/>
        <v>1.0135596779090057</v>
      </c>
      <c r="I31" s="191"/>
      <c r="J31" s="191">
        <f t="shared" si="0"/>
        <v>48.96631223059358</v>
      </c>
      <c r="K31" s="194">
        <f>J31-'ICF SLR Module (1)'!J31</f>
        <v>-9.7975372102396818E-3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x14ac:dyDescent="0.25">
      <c r="A32" s="185"/>
      <c r="B32" s="185">
        <v>2075</v>
      </c>
      <c r="C32" s="191">
        <f>HLOOKUP(B32,'CO2 and Temp Alt 2 Alt 3'!$J$1:$DP$27,27,FALSE)</f>
        <v>3.3401111229999998</v>
      </c>
      <c r="D32" s="191"/>
      <c r="E32" s="191">
        <f t="shared" si="1"/>
        <v>2.6869780016666667</v>
      </c>
      <c r="F32" s="191">
        <f t="shared" si="2"/>
        <v>7.2198507814405932</v>
      </c>
      <c r="G32" s="191">
        <f>AVERAGE($C$7:C32)</f>
        <v>1.0965013993076924</v>
      </c>
      <c r="H32" s="191">
        <f t="shared" si="3"/>
        <v>1.2023153186837274</v>
      </c>
      <c r="I32" s="191"/>
      <c r="J32" s="191">
        <f t="shared" si="0"/>
        <v>55.194066925980636</v>
      </c>
      <c r="K32" s="194">
        <f>J32-'ICF SLR Module (1)'!J32</f>
        <v>-1.1963385837830742E-2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x14ac:dyDescent="0.25">
      <c r="A33" s="185"/>
      <c r="B33" s="185">
        <v>2080</v>
      </c>
      <c r="C33" s="191">
        <f>HLOOKUP(B33,'CO2 and Temp Alt 2 Alt 3'!$J$1:$DP$27,27,FALSE)</f>
        <v>3.5444406320000001</v>
      </c>
      <c r="D33" s="191"/>
      <c r="E33" s="191">
        <f t="shared" si="1"/>
        <v>2.8757685083333335</v>
      </c>
      <c r="F33" s="191">
        <f t="shared" si="2"/>
        <v>8.2700445135217269</v>
      </c>
      <c r="G33" s="191">
        <f>AVERAGE($C$7:C33)</f>
        <v>1.1871658153333333</v>
      </c>
      <c r="H33" s="191">
        <f t="shared" si="3"/>
        <v>1.409362673096058</v>
      </c>
      <c r="I33" s="191"/>
      <c r="J33" s="191">
        <f t="shared" si="0"/>
        <v>61.869685214021928</v>
      </c>
      <c r="K33" s="194">
        <f>J33-'ICF SLR Module (1)'!J33</f>
        <v>-1.4212573627261804E-2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x14ac:dyDescent="0.25">
      <c r="A34" s="185"/>
      <c r="B34" s="185">
        <v>2085</v>
      </c>
      <c r="C34" s="191">
        <f>HLOOKUP(B34,'CO2 and Temp Alt 2 Alt 3'!$J$1:$DP$27,27,FALSE)</f>
        <v>3.733803966</v>
      </c>
      <c r="D34" s="191"/>
      <c r="E34" s="191">
        <f t="shared" si="1"/>
        <v>3.0642987043333334</v>
      </c>
      <c r="F34" s="191">
        <f t="shared" si="2"/>
        <v>9.389926549378945</v>
      </c>
      <c r="G34" s="191">
        <f>AVERAGE($C$7:C34)</f>
        <v>1.278117177857143</v>
      </c>
      <c r="H34" s="191">
        <f t="shared" si="3"/>
        <v>1.6335835203335076</v>
      </c>
      <c r="I34" s="191"/>
      <c r="J34" s="191">
        <f t="shared" si="0"/>
        <v>68.954242956809239</v>
      </c>
      <c r="K34" s="194">
        <f>J34-'ICF SLR Module (1)'!J34</f>
        <v>-1.6549910850116589E-2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x14ac:dyDescent="0.25">
      <c r="A35" s="185"/>
      <c r="B35" s="185">
        <v>2090</v>
      </c>
      <c r="C35" s="191">
        <f>HLOOKUP(B35,'CO2 and Temp Alt 2 Alt 3'!$J$1:$DP$27,27,FALSE)</f>
        <v>3.933797593</v>
      </c>
      <c r="D35" s="191"/>
      <c r="E35" s="191">
        <f t="shared" si="1"/>
        <v>3.2545071029999999</v>
      </c>
      <c r="F35" s="191">
        <f t="shared" si="2"/>
        <v>10.591816483477452</v>
      </c>
      <c r="G35" s="191">
        <f>AVERAGE($C$7:C35)</f>
        <v>1.3696923645862071</v>
      </c>
      <c r="H35" s="191">
        <f t="shared" si="3"/>
        <v>1.8760571736057554</v>
      </c>
      <c r="I35" s="191"/>
      <c r="J35" s="191">
        <f t="shared" si="0"/>
        <v>76.479822499093871</v>
      </c>
      <c r="K35" s="194">
        <f>J35-'ICF SLR Module (1)'!J35</f>
        <v>-1.9615085826586665E-2</v>
      </c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x14ac:dyDescent="0.25">
      <c r="A36" s="185"/>
      <c r="B36" s="185">
        <v>2095</v>
      </c>
      <c r="C36" s="191">
        <f>HLOOKUP(B36,'CO2 and Temp Alt 2 Alt 3'!$J$1:$DP$27,27,FALSE)</f>
        <v>4.1421457300000002</v>
      </c>
      <c r="D36" s="191"/>
      <c r="E36" s="191">
        <f t="shared" si="1"/>
        <v>3.445505763166667</v>
      </c>
      <c r="F36" s="191">
        <f t="shared" si="2"/>
        <v>11.871509964014717</v>
      </c>
      <c r="G36" s="191">
        <f>AVERAGE($C$7:C36)</f>
        <v>1.4621074767666671</v>
      </c>
      <c r="H36" s="191">
        <f t="shared" si="3"/>
        <v>2.1377582736169898</v>
      </c>
      <c r="I36" s="191"/>
      <c r="J36" s="191">
        <f t="shared" si="0"/>
        <v>84.473631431959788</v>
      </c>
      <c r="K36" s="194">
        <f>J36-'ICF SLR Module (1)'!J36</f>
        <v>-2.278939198089347E-2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x14ac:dyDescent="0.25">
      <c r="A37" s="185"/>
      <c r="B37" s="185">
        <v>2100</v>
      </c>
      <c r="C37" s="191">
        <f>HLOOKUP(B37,'CO2 and Temp Alt 2 Alt 3'!$J$1:$DP$27,27,FALSE)</f>
        <v>4.3385698479999997</v>
      </c>
      <c r="D37" s="191"/>
      <c r="E37" s="191">
        <f>AVERAGE(C31:C36)</f>
        <v>3.6417797173333333</v>
      </c>
      <c r="F37" s="191">
        <f>E37*E37</f>
        <v>13.262559509580452</v>
      </c>
      <c r="G37" s="191">
        <f>AVERAGE($C$7:C37)</f>
        <v>1.5548965855161294</v>
      </c>
      <c r="H37" s="191">
        <f>G37*G37</f>
        <v>2.4177033916497179</v>
      </c>
      <c r="I37" s="191"/>
      <c r="J37" s="191">
        <f>(SUMPRODUCT(E37:H37,$E$4:$H$4)+$D$4)*100</f>
        <v>92.903255687034246</v>
      </c>
      <c r="K37" s="194">
        <f>J37-'ICF SLR Module (1)'!J37</f>
        <v>-2.6049013556246337E-2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x14ac:dyDescent="0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1:31" x14ac:dyDescent="0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</row>
    <row r="40" spans="1:31" x14ac:dyDescent="0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</row>
    <row r="41" spans="1:31" x14ac:dyDescent="0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</row>
    <row r="42" spans="1:31" x14ac:dyDescent="0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E8BC-9068-4A8C-AED4-1148E64A40A4}">
  <sheetPr codeName="Sheet14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85"/>
      <c r="B1" s="186" t="s">
        <v>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1" x14ac:dyDescent="0.25">
      <c r="A2" s="185"/>
      <c r="B2" s="185"/>
      <c r="C2" s="185" t="s">
        <v>142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x14ac:dyDescent="0.25">
      <c r="A3" s="185"/>
      <c r="B3" s="185"/>
      <c r="C3" s="185"/>
      <c r="D3" s="113" t="s">
        <v>115</v>
      </c>
      <c r="E3" s="114" t="s">
        <v>116</v>
      </c>
      <c r="F3" s="114" t="s">
        <v>117</v>
      </c>
      <c r="G3" s="114" t="s">
        <v>118</v>
      </c>
      <c r="H3" s="114" t="s">
        <v>119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x14ac:dyDescent="0.25">
      <c r="A4" s="185"/>
      <c r="B4" s="185"/>
      <c r="C4" s="185"/>
      <c r="D4" s="113">
        <f>VLOOKUP($B$1,'ICF SLR Lookup'!$A$5:$F$7,2,FALSE)</f>
        <v>5.0204760649369504E-2</v>
      </c>
      <c r="E4" s="113">
        <f>VLOOKUP($B$1,'ICF SLR Lookup'!$A$5:$F$7,3,FALSE)</f>
        <v>0</v>
      </c>
      <c r="F4" s="113">
        <f>VLOOKUP($B$1,'ICF SLR Lookup'!$A$5:$F$7,4,FALSE)</f>
        <v>0</v>
      </c>
      <c r="G4" s="113">
        <f>VLOOKUP($B$1,'ICF SLR Lookup'!$A$5:$F$7,5,FALSE)</f>
        <v>0.20014414173847508</v>
      </c>
      <c r="H4" s="113">
        <f>VLOOKUP($B$1,'ICF SLR Lookup'!$A$5:$F$7,6,FALSE)</f>
        <v>0.23477832540634516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3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x14ac:dyDescent="0.25">
      <c r="A6" s="185"/>
      <c r="B6" s="187"/>
      <c r="C6" s="188" t="s">
        <v>143</v>
      </c>
      <c r="D6" s="188" t="s">
        <v>144</v>
      </c>
      <c r="E6" s="188" t="s">
        <v>116</v>
      </c>
      <c r="F6" s="188" t="s">
        <v>117</v>
      </c>
      <c r="G6" s="188" t="s">
        <v>118</v>
      </c>
      <c r="H6" s="188" t="s">
        <v>119</v>
      </c>
      <c r="I6" s="185"/>
      <c r="J6" s="189" t="s">
        <v>145</v>
      </c>
      <c r="K6" s="190" t="s">
        <v>150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x14ac:dyDescent="0.25">
      <c r="A7" s="185"/>
      <c r="B7" s="185">
        <v>1950</v>
      </c>
      <c r="C7" s="191">
        <v>-0.5</v>
      </c>
      <c r="D7" s="192"/>
      <c r="E7" s="192"/>
      <c r="F7" s="192"/>
      <c r="G7" s="192"/>
      <c r="H7" s="192"/>
      <c r="I7" s="191"/>
      <c r="J7" s="191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x14ac:dyDescent="0.25">
      <c r="A8" s="185"/>
      <c r="B8" s="185">
        <v>1955</v>
      </c>
      <c r="C8" s="191">
        <v>-0.5</v>
      </c>
      <c r="D8" s="192"/>
      <c r="E8" s="192"/>
      <c r="F8" s="192"/>
      <c r="G8" s="192"/>
      <c r="H8" s="192"/>
      <c r="I8" s="191"/>
      <c r="J8" s="191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x14ac:dyDescent="0.25">
      <c r="A9" s="185"/>
      <c r="B9" s="185">
        <v>1960</v>
      </c>
      <c r="C9" s="191">
        <v>-0.7</v>
      </c>
      <c r="D9" s="192"/>
      <c r="E9" s="192"/>
      <c r="F9" s="192"/>
      <c r="G9" s="192"/>
      <c r="H9" s="192"/>
      <c r="I9" s="191"/>
      <c r="J9" s="19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x14ac:dyDescent="0.25">
      <c r="A10" s="185"/>
      <c r="B10" s="185">
        <v>1965</v>
      </c>
      <c r="C10" s="191">
        <v>-0.5</v>
      </c>
      <c r="D10" s="192"/>
      <c r="E10" s="192"/>
      <c r="F10" s="192"/>
      <c r="G10" s="192"/>
      <c r="H10" s="192"/>
      <c r="I10" s="191"/>
      <c r="J10" s="191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x14ac:dyDescent="0.25">
      <c r="A11" s="185"/>
      <c r="B11" s="185">
        <v>1970</v>
      </c>
      <c r="C11" s="191">
        <v>-0.5</v>
      </c>
      <c r="D11" s="192"/>
      <c r="E11" s="192"/>
      <c r="F11" s="192"/>
      <c r="G11" s="192"/>
      <c r="H11" s="192"/>
      <c r="I11" s="191"/>
      <c r="J11" s="191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x14ac:dyDescent="0.25">
      <c r="A12" s="185"/>
      <c r="B12" s="185">
        <v>1975</v>
      </c>
      <c r="C12" s="191">
        <v>-0.5</v>
      </c>
      <c r="D12" s="192"/>
      <c r="E12" s="192"/>
      <c r="F12" s="192"/>
      <c r="G12" s="192"/>
      <c r="H12" s="192"/>
      <c r="I12" s="191"/>
      <c r="J12" s="19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x14ac:dyDescent="0.25">
      <c r="A13" s="185"/>
      <c r="B13" s="185">
        <v>1980</v>
      </c>
      <c r="C13" s="191">
        <v>-0.5</v>
      </c>
      <c r="D13" s="191"/>
      <c r="E13" s="191"/>
      <c r="F13" s="191"/>
      <c r="G13" s="191"/>
      <c r="H13" s="191"/>
      <c r="I13" s="191"/>
      <c r="J13" s="191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x14ac:dyDescent="0.25">
      <c r="A14" s="185"/>
      <c r="B14" s="185">
        <v>1985</v>
      </c>
      <c r="C14" s="191">
        <v>-0.2</v>
      </c>
      <c r="D14" s="192"/>
      <c r="E14" s="191"/>
      <c r="F14" s="191"/>
      <c r="G14" s="191"/>
      <c r="H14" s="191"/>
      <c r="I14" s="191"/>
      <c r="J14" s="191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x14ac:dyDescent="0.25">
      <c r="A15" s="185"/>
      <c r="B15" s="185">
        <v>1990</v>
      </c>
      <c r="C15" s="191">
        <f>HLOOKUP(B15,'CO2 and Temp Alt 4 Alt 5'!$J$1:$DP$7,7,FALSE)</f>
        <v>0.63959318099999996</v>
      </c>
      <c r="D15" s="191"/>
      <c r="E15" s="191">
        <f>AVERAGE(C9:C14)</f>
        <v>-0.48333333333333339</v>
      </c>
      <c r="F15" s="191">
        <f>E15*E15</f>
        <v>0.23361111111111116</v>
      </c>
      <c r="G15" s="191">
        <f>AVERAGE($C$7:C15)</f>
        <v>-0.36226742433333337</v>
      </c>
      <c r="H15" s="191">
        <f>G15*G15</f>
        <v>0.13123768673310743</v>
      </c>
      <c r="I15" s="191"/>
      <c r="J15" s="191">
        <f>(SUMPRODUCT(E15:H15,$E$4:$H$4)+$D$4)*100</f>
        <v>0.85108222477680151</v>
      </c>
      <c r="K15" s="194">
        <f>J15-'ICF SLR Module (1)'!J15</f>
        <v>0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5">
      <c r="A16" s="185"/>
      <c r="B16" s="185">
        <v>1995</v>
      </c>
      <c r="C16" s="191">
        <f>HLOOKUP(B16,'CO2 and Temp Alt 4 Alt 5'!$J$1:$DP$7,7,FALSE)</f>
        <v>0.54236465199999995</v>
      </c>
      <c r="D16" s="191"/>
      <c r="E16" s="191">
        <f>AVERAGE(C10:C15)</f>
        <v>-0.26006780316666672</v>
      </c>
      <c r="F16" s="191">
        <f>E16*E16</f>
        <v>6.7635262243936109E-2</v>
      </c>
      <c r="G16" s="191">
        <f>AVERAGE($C$7:C16)</f>
        <v>-0.27180421670000005</v>
      </c>
      <c r="H16" s="191">
        <f>G16*G16</f>
        <v>7.3877532215900585E-2</v>
      </c>
      <c r="I16" s="191"/>
      <c r="J16" s="191">
        <f t="shared" ref="J16:J36" si="0">(SUMPRODUCT(E16:H16,$E$4:$H$4)+$D$4)*100</f>
        <v>1.3149582275851959</v>
      </c>
      <c r="K16" s="194">
        <f>J16-'ICF SLR Module (1)'!J16</f>
        <v>0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x14ac:dyDescent="0.25">
      <c r="A17" s="185"/>
      <c r="B17" s="185">
        <v>2000</v>
      </c>
      <c r="C17" s="191">
        <f>HLOOKUP(B17,'CO2 and Temp Alt 4 Alt 5'!$J$1:$DP$7,7,FALSE)</f>
        <v>0.77213053399999998</v>
      </c>
      <c r="D17" s="191"/>
      <c r="E17" s="191">
        <f>AVERAGE(C11:C16)</f>
        <v>-8.6340361166666671E-2</v>
      </c>
      <c r="F17" s="191">
        <f>E17*E17</f>
        <v>7.4546579663904424E-3</v>
      </c>
      <c r="G17" s="191">
        <f>AVERAGE($C$7:C17)</f>
        <v>-0.1769010575454546</v>
      </c>
      <c r="H17" s="191">
        <f>G17*G17</f>
        <v>3.1293984160700242E-2</v>
      </c>
      <c r="I17" s="191"/>
      <c r="J17" s="191">
        <f t="shared" si="0"/>
        <v>2.2146199510847793</v>
      </c>
      <c r="K17" s="194">
        <f>J17-'ICF SLR Module (1)'!J17</f>
        <v>0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x14ac:dyDescent="0.25">
      <c r="A18" s="185"/>
      <c r="B18" s="185">
        <v>2005</v>
      </c>
      <c r="C18" s="191">
        <f>HLOOKUP(B18,'CO2 and Temp Alt 4 Alt 5'!$J$1:$DP$7,7,FALSE)</f>
        <v>0.86815092599999999</v>
      </c>
      <c r="D18" s="191"/>
      <c r="E18" s="191">
        <f>AVERAGE(C12:C17)</f>
        <v>0.12568139449999999</v>
      </c>
      <c r="F18" s="191">
        <f>E18*E18</f>
        <v>1.5795812923464627E-2</v>
      </c>
      <c r="G18" s="191">
        <f>AVERAGE($C$7:C18)</f>
        <v>-8.9813392250000054E-2</v>
      </c>
      <c r="H18" s="191">
        <f>G18*G18</f>
        <v>8.0664454274523706E-3</v>
      </c>
      <c r="I18" s="191"/>
      <c r="J18" s="191">
        <f t="shared" si="0"/>
        <v>3.4122962890311164</v>
      </c>
      <c r="K18" s="194">
        <f>J18-'ICF SLR Module (1)'!J18</f>
        <v>0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x14ac:dyDescent="0.25">
      <c r="A19" s="185"/>
      <c r="B19" s="185">
        <v>2010</v>
      </c>
      <c r="C19" s="191">
        <f>HLOOKUP(B19,'CO2 and Temp Alt 4 Alt 5'!$J$1:$DP$7,7,FALSE)</f>
        <v>0.97556141699999999</v>
      </c>
      <c r="D19" s="191"/>
      <c r="E19" s="191">
        <f>AVERAGE(C13:C18)</f>
        <v>0.3537065488333333</v>
      </c>
      <c r="F19" s="191">
        <f>E19*E19</f>
        <v>0.1251083226875872</v>
      </c>
      <c r="G19" s="191">
        <f>AVERAGE($C$7:C19)</f>
        <v>-7.8614838461538925E-3</v>
      </c>
      <c r="H19" s="191">
        <f>G19*G19</f>
        <v>6.1802928263338593E-5</v>
      </c>
      <c r="I19" s="191"/>
      <c r="J19" s="191">
        <f t="shared" si="0"/>
        <v>4.8645840700193022</v>
      </c>
      <c r="K19" s="194">
        <f>J19-'ICF SLR Module (1)'!J19</f>
        <v>0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x14ac:dyDescent="0.25">
      <c r="A20" s="185"/>
      <c r="B20" s="185">
        <v>2015</v>
      </c>
      <c r="C20" s="191">
        <f>HLOOKUP(B20,'CO2 and Temp Alt 4 Alt 5'!$J$1:$DP$7,7,FALSE)</f>
        <v>1.1153566130000001</v>
      </c>
      <c r="D20" s="191"/>
      <c r="E20" s="191">
        <f t="shared" ref="E20:E36" si="1">AVERAGE(C14:C19)</f>
        <v>0.59963345166666659</v>
      </c>
      <c r="F20" s="191">
        <f t="shared" ref="F20:F36" si="2">E20*E20</f>
        <v>0.35956027635768056</v>
      </c>
      <c r="G20" s="191">
        <f>AVERAGE($C$7:C20)</f>
        <v>7.2368380214285682E-2</v>
      </c>
      <c r="H20" s="191">
        <f t="shared" ref="H20:H36" si="3">G20*G20</f>
        <v>5.2371824548394152E-3</v>
      </c>
      <c r="I20" s="191"/>
      <c r="J20" s="191">
        <f t="shared" si="0"/>
        <v>6.5918444922956034</v>
      </c>
      <c r="K20" s="194">
        <f>J20-'ICF SLR Module (1)'!J20</f>
        <v>0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x14ac:dyDescent="0.25">
      <c r="A21" s="185"/>
      <c r="B21" s="185">
        <v>2020</v>
      </c>
      <c r="C21" s="191">
        <f>HLOOKUP(B21,'CO2 and Temp Alt 4 Alt 5'!$J$1:$DP$7,7,FALSE)</f>
        <v>1.2183734749999999</v>
      </c>
      <c r="D21" s="191"/>
      <c r="E21" s="191">
        <f t="shared" si="1"/>
        <v>0.81885955383333331</v>
      </c>
      <c r="F21" s="191">
        <f t="shared" si="2"/>
        <v>0.67053096890412567</v>
      </c>
      <c r="G21" s="191">
        <f>AVERAGE($C$7:C21)</f>
        <v>0.14876871986666665</v>
      </c>
      <c r="H21" s="191">
        <f t="shared" si="3"/>
        <v>2.2132132010766737E-2</v>
      </c>
      <c r="I21" s="191"/>
      <c r="J21" s="191">
        <f t="shared" si="0"/>
        <v>8.5176093295775104</v>
      </c>
      <c r="K21" s="194">
        <f>J21-'ICF SLR Module (1)'!J21</f>
        <v>0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x14ac:dyDescent="0.25">
      <c r="A22" s="185"/>
      <c r="B22" s="185">
        <v>2025</v>
      </c>
      <c r="C22" s="191">
        <f>HLOOKUP(B22,'CO2 and Temp Alt 4 Alt 5'!$J$1:$DP$7,7,FALSE)</f>
        <v>1.410985436</v>
      </c>
      <c r="D22" s="191"/>
      <c r="E22" s="191">
        <f t="shared" si="1"/>
        <v>0.9153229361666666</v>
      </c>
      <c r="F22" s="191">
        <f t="shared" si="2"/>
        <v>0.83781607747276765</v>
      </c>
      <c r="G22" s="191">
        <f>AVERAGE($C$7:C22)</f>
        <v>0.22765726462499997</v>
      </c>
      <c r="H22" s="191">
        <f t="shared" si="3"/>
        <v>5.1827830136537259E-2</v>
      </c>
      <c r="I22" s="191"/>
      <c r="J22" s="191">
        <f t="shared" si="0"/>
        <v>10.793707965716976</v>
      </c>
      <c r="K22" s="194">
        <f>J22-'ICF SLR Module (1)'!J22</f>
        <v>0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x14ac:dyDescent="0.25">
      <c r="A23" s="185"/>
      <c r="B23" s="185">
        <v>2030</v>
      </c>
      <c r="C23" s="191">
        <f>HLOOKUP(B23,'CO2 and Temp Alt 4 Alt 5'!$J$1:$DP$7,7,FALSE)</f>
        <v>1.593837103</v>
      </c>
      <c r="D23" s="191"/>
      <c r="E23" s="191">
        <f t="shared" si="1"/>
        <v>1.0600930668333333</v>
      </c>
      <c r="F23" s="191">
        <f t="shared" si="2"/>
        <v>1.123797310348102</v>
      </c>
      <c r="G23" s="191">
        <f>AVERAGE($C$7:C23)</f>
        <v>0.30802078452941173</v>
      </c>
      <c r="H23" s="191">
        <f t="shared" si="3"/>
        <v>9.4876803702114293E-2</v>
      </c>
      <c r="I23" s="191"/>
      <c r="J23" s="191">
        <f t="shared" si="0"/>
        <v>13.41283332997093</v>
      </c>
      <c r="K23" s="194">
        <f>J23-'ICF SLR Module (1)'!J23</f>
        <v>-3.3006562094861636E-4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x14ac:dyDescent="0.25">
      <c r="A24" s="185"/>
      <c r="B24" s="185">
        <v>2035</v>
      </c>
      <c r="C24" s="191">
        <f>HLOOKUP(B24,'CO2 and Temp Alt 4 Alt 5'!$J$1:$DP$7,7,FALSE)</f>
        <v>1.802639946</v>
      </c>
      <c r="D24" s="191"/>
      <c r="E24" s="191">
        <f t="shared" si="1"/>
        <v>1.1970441616666667</v>
      </c>
      <c r="F24" s="191">
        <f t="shared" si="2"/>
        <v>1.432914724980253</v>
      </c>
      <c r="G24" s="191">
        <f>AVERAGE($C$7:C24)</f>
        <v>0.39105518238888887</v>
      </c>
      <c r="H24" s="191">
        <f t="shared" si="3"/>
        <v>0.15292415567320713</v>
      </c>
      <c r="I24" s="191"/>
      <c r="J24" s="191">
        <f t="shared" si="0"/>
        <v>16.437544168411129</v>
      </c>
      <c r="K24" s="194">
        <f>J24-'ICF SLR Module (1)'!J24</f>
        <v>-1.6688858875717472E-3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x14ac:dyDescent="0.25">
      <c r="A25" s="185"/>
      <c r="B25" s="185">
        <v>2040</v>
      </c>
      <c r="C25" s="191">
        <f>HLOOKUP(B25,'CO2 and Temp Alt 4 Alt 5'!$J$1:$DP$7,7,FALSE)</f>
        <v>2.006881221</v>
      </c>
      <c r="D25" s="191"/>
      <c r="E25" s="191">
        <f t="shared" si="1"/>
        <v>1.3527923316666666</v>
      </c>
      <c r="F25" s="191">
        <f t="shared" si="2"/>
        <v>1.8300470926161365</v>
      </c>
      <c r="G25" s="191">
        <f>AVERAGE($C$7:C25)</f>
        <v>0.47609865810526319</v>
      </c>
      <c r="H25" s="191">
        <f t="shared" si="3"/>
        <v>0.22666993224963231</v>
      </c>
      <c r="I25" s="191"/>
      <c r="J25" s="191">
        <f t="shared" si="0"/>
        <v>19.871030507222549</v>
      </c>
      <c r="K25" s="194">
        <f>J25-'ICF SLR Module (1)'!J25</f>
        <v>-4.1764438532361225E-3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x14ac:dyDescent="0.25">
      <c r="A26" s="185"/>
      <c r="B26" s="185">
        <v>2045</v>
      </c>
      <c r="C26" s="191">
        <f>HLOOKUP(B26,'CO2 and Temp Alt 4 Alt 5'!$J$1:$DP$7,7,FALSE)</f>
        <v>2.206463083</v>
      </c>
      <c r="D26" s="191"/>
      <c r="E26" s="191">
        <f t="shared" si="1"/>
        <v>1.5246789656666666</v>
      </c>
      <c r="F26" s="191">
        <f t="shared" si="2"/>
        <v>2.3246459483463764</v>
      </c>
      <c r="G26" s="191">
        <f>AVERAGE($C$7:C26)</f>
        <v>0.56261687934999993</v>
      </c>
      <c r="H26" s="191">
        <f t="shared" si="3"/>
        <v>0.3165377529295324</v>
      </c>
      <c r="I26" s="191"/>
      <c r="J26" s="191">
        <f t="shared" si="0"/>
        <v>23.712543665513746</v>
      </c>
      <c r="K26" s="194">
        <f>J26-'ICF SLR Module (1)'!J26</f>
        <v>-7.2620195413826139E-3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x14ac:dyDescent="0.25">
      <c r="A27" s="185"/>
      <c r="B27" s="185">
        <v>2050</v>
      </c>
      <c r="C27" s="191">
        <f>HLOOKUP(B27,'CO2 and Temp Alt 4 Alt 5'!$J$1:$DP$7,7,FALSE)</f>
        <v>2.4122844560000001</v>
      </c>
      <c r="D27" s="191"/>
      <c r="E27" s="191">
        <f t="shared" si="1"/>
        <v>1.7065300440000002</v>
      </c>
      <c r="F27" s="191">
        <f t="shared" si="2"/>
        <v>2.9122447910746425</v>
      </c>
      <c r="G27" s="191">
        <f>AVERAGE($C$7:C27)</f>
        <v>0.65069628776190469</v>
      </c>
      <c r="H27" s="191">
        <f t="shared" si="3"/>
        <v>0.42340565890712345</v>
      </c>
      <c r="I27" s="191"/>
      <c r="J27" s="191">
        <f t="shared" si="0"/>
        <v>27.984428226167235</v>
      </c>
      <c r="K27" s="194">
        <f>J27-'ICF SLR Module (1)'!J27</f>
        <v>-1.0855794230590021E-2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x14ac:dyDescent="0.25">
      <c r="A28" s="185"/>
      <c r="B28" s="185">
        <v>2055</v>
      </c>
      <c r="C28" s="191">
        <f>HLOOKUP(B28,'CO2 and Temp Alt 4 Alt 5'!$J$1:$DP$7,7,FALSE)</f>
        <v>2.591558574</v>
      </c>
      <c r="D28" s="191"/>
      <c r="E28" s="191">
        <f t="shared" si="1"/>
        <v>1.9055152075000004</v>
      </c>
      <c r="F28" s="191">
        <f t="shared" si="2"/>
        <v>3.6309882060137695</v>
      </c>
      <c r="G28" s="191">
        <f>AVERAGE($C$7:C28)</f>
        <v>0.73891730077272721</v>
      </c>
      <c r="H28" s="191">
        <f t="shared" si="3"/>
        <v>0.54599877738125302</v>
      </c>
      <c r="I28" s="191"/>
      <c r="J28" s="191">
        <f t="shared" si="0"/>
        <v>32.62834082557201</v>
      </c>
      <c r="K28" s="194">
        <f>J28-'ICF SLR Module (1)'!J28</f>
        <v>-1.481775820027309E-2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x14ac:dyDescent="0.25">
      <c r="A29" s="185"/>
      <c r="B29" s="185">
        <v>2060</v>
      </c>
      <c r="C29" s="191">
        <f>HLOOKUP(B29,'CO2 and Temp Alt 4 Alt 5'!$J$1:$DP$7,7,FALSE)</f>
        <v>2.7867906320000002</v>
      </c>
      <c r="D29" s="191"/>
      <c r="E29" s="191">
        <f t="shared" si="1"/>
        <v>2.1022773971666666</v>
      </c>
      <c r="F29" s="191">
        <f t="shared" si="2"/>
        <v>4.4195702546378541</v>
      </c>
      <c r="G29" s="191">
        <f>AVERAGE($C$7:C29)</f>
        <v>0.82795527169565208</v>
      </c>
      <c r="H29" s="191">
        <f t="shared" si="3"/>
        <v>0.68550993192862109</v>
      </c>
      <c r="I29" s="191"/>
      <c r="J29" s="191">
        <f t="shared" si="0"/>
        <v>37.68580317683611</v>
      </c>
      <c r="K29" s="194">
        <f>J29-'ICF SLR Module (1)'!J29</f>
        <v>-1.9149281752206093E-2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x14ac:dyDescent="0.25">
      <c r="A30" s="185"/>
      <c r="B30" s="185">
        <v>2065</v>
      </c>
      <c r="C30" s="191">
        <f>HLOOKUP(B30,'CO2 and Temp Alt 4 Alt 5'!$J$1:$DP$7,7,FALSE)</f>
        <v>2.9634420050000001</v>
      </c>
      <c r="D30" s="191"/>
      <c r="E30" s="191">
        <f t="shared" si="1"/>
        <v>2.3011029853333338</v>
      </c>
      <c r="F30" s="191">
        <f t="shared" si="2"/>
        <v>5.2950749491099813</v>
      </c>
      <c r="G30" s="191">
        <f>AVERAGE($C$7:C30)</f>
        <v>0.91693388558333322</v>
      </c>
      <c r="H30" s="191">
        <f t="shared" si="3"/>
        <v>0.84076775053094921</v>
      </c>
      <c r="I30" s="191"/>
      <c r="J30" s="191">
        <f t="shared" si="0"/>
        <v>43.111775073568694</v>
      </c>
      <c r="K30" s="194">
        <f>J30-'ICF SLR Module (1)'!J30</f>
        <v>-2.3819355971433254E-2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x14ac:dyDescent="0.25">
      <c r="A31" s="185"/>
      <c r="B31" s="185">
        <v>2070</v>
      </c>
      <c r="C31" s="191">
        <f>HLOOKUP(B31,'CO2 and Temp Alt 4 Alt 5'!$J$1:$DP$7,7,FALSE)</f>
        <v>3.1549092600000002</v>
      </c>
      <c r="D31" s="191"/>
      <c r="E31" s="191">
        <f t="shared" si="1"/>
        <v>2.4945699951666671</v>
      </c>
      <c r="F31" s="191">
        <f t="shared" si="2"/>
        <v>6.2228794607858253</v>
      </c>
      <c r="G31" s="191">
        <f>AVERAGE($C$7:C31)</f>
        <v>1.00645290056</v>
      </c>
      <c r="H31" s="191">
        <f t="shared" si="3"/>
        <v>1.0129474410456374</v>
      </c>
      <c r="I31" s="191"/>
      <c r="J31" s="191">
        <f t="shared" si="0"/>
        <v>48.945851656548683</v>
      </c>
      <c r="K31" s="194">
        <f>J31-'ICF SLR Module (1)'!J31</f>
        <v>-3.0258111255136555E-2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x14ac:dyDescent="0.25">
      <c r="A32" s="185"/>
      <c r="B32" s="185">
        <v>2075</v>
      </c>
      <c r="C32" s="191">
        <f>HLOOKUP(B32,'CO2 and Temp Alt 4 Alt 5'!$J$1:$DP$7,7,FALSE)</f>
        <v>3.3387161230000002</v>
      </c>
      <c r="D32" s="191"/>
      <c r="E32" s="191">
        <f t="shared" si="1"/>
        <v>2.6859080016666668</v>
      </c>
      <c r="F32" s="191">
        <f t="shared" si="2"/>
        <v>7.2141017934170275</v>
      </c>
      <c r="G32" s="191">
        <f>AVERAGE($C$7:C32)</f>
        <v>1.0961553321923077</v>
      </c>
      <c r="H32" s="191">
        <f t="shared" si="3"/>
        <v>1.2015565122936283</v>
      </c>
      <c r="I32" s="191"/>
      <c r="J32" s="191">
        <f t="shared" si="0"/>
        <v>55.169325466043858</v>
      </c>
      <c r="K32" s="194">
        <f>J32-'ICF SLR Module (1)'!J32</f>
        <v>-3.6704845774607975E-2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x14ac:dyDescent="0.25">
      <c r="A33" s="185"/>
      <c r="B33" s="185">
        <v>2080</v>
      </c>
      <c r="C33" s="191">
        <f>HLOOKUP(B33,'CO2 and Temp Alt 4 Alt 5'!$J$1:$DP$7,7,FALSE)</f>
        <v>3.5430406319999999</v>
      </c>
      <c r="D33" s="191"/>
      <c r="E33" s="191">
        <f t="shared" si="1"/>
        <v>2.8746168416666671</v>
      </c>
      <c r="F33" s="191">
        <f t="shared" si="2"/>
        <v>8.2634219863936433</v>
      </c>
      <c r="G33" s="191">
        <f>AVERAGE($C$7:C33)</f>
        <v>1.1867807136666666</v>
      </c>
      <c r="H33" s="191">
        <f t="shared" si="3"/>
        <v>1.4084484623311624</v>
      </c>
      <c r="I33" s="191"/>
      <c r="J33" s="191">
        <f t="shared" si="0"/>
        <v>61.840513942521156</v>
      </c>
      <c r="K33" s="194">
        <f>J33-'ICF SLR Module (1)'!J33</f>
        <v>-4.3383845128033727E-2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x14ac:dyDescent="0.25">
      <c r="A34" s="185"/>
      <c r="B34" s="185">
        <v>2085</v>
      </c>
      <c r="C34" s="191">
        <f>HLOOKUP(B34,'CO2 and Temp Alt 4 Alt 5'!$J$1:$DP$7,7,FALSE)</f>
        <v>3.7323539659999998</v>
      </c>
      <c r="D34" s="191"/>
      <c r="E34" s="191">
        <f t="shared" si="1"/>
        <v>3.0630762043333335</v>
      </c>
      <c r="F34" s="191">
        <f t="shared" si="2"/>
        <v>9.3824358335531013</v>
      </c>
      <c r="G34" s="191">
        <f>AVERAGE($C$7:C34)</f>
        <v>1.2776940441071427</v>
      </c>
      <c r="H34" s="191">
        <f t="shared" si="3"/>
        <v>1.6325020703468651</v>
      </c>
      <c r="I34" s="191"/>
      <c r="J34" s="191">
        <f t="shared" si="0"/>
        <v>68.920384080998332</v>
      </c>
      <c r="K34" s="194">
        <f>J34-'ICF SLR Module (1)'!J34</f>
        <v>-5.0408786661023441E-2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x14ac:dyDescent="0.25">
      <c r="A35" s="185"/>
      <c r="B35" s="185">
        <v>2090</v>
      </c>
      <c r="C35" s="191">
        <f>HLOOKUP(B35,'CO2 and Temp Alt 4 Alt 5'!$J$1:$DP$7,7,FALSE)</f>
        <v>3.9318925930000002</v>
      </c>
      <c r="D35" s="191"/>
      <c r="E35" s="191">
        <f t="shared" si="1"/>
        <v>3.2532087696666672</v>
      </c>
      <c r="F35" s="191">
        <f t="shared" si="2"/>
        <v>10.583367299036111</v>
      </c>
      <c r="G35" s="191">
        <f>AVERAGE($C$7:C35)</f>
        <v>1.3692181319999999</v>
      </c>
      <c r="H35" s="191">
        <f t="shared" si="3"/>
        <v>1.874758292997569</v>
      </c>
      <c r="I35" s="191"/>
      <c r="J35" s="191">
        <f t="shared" si="0"/>
        <v>76.439836110289505</v>
      </c>
      <c r="K35" s="194">
        <f>J35-'ICF SLR Module (1)'!J35</f>
        <v>-5.9601474630952112E-2</v>
      </c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x14ac:dyDescent="0.25">
      <c r="A36" s="185"/>
      <c r="B36" s="185">
        <v>2095</v>
      </c>
      <c r="C36" s="191">
        <f>HLOOKUP(B36,'CO2 and Temp Alt 4 Alt 5'!$J$1:$DP$7,7,FALSE)</f>
        <v>4.1402707300000001</v>
      </c>
      <c r="D36" s="191"/>
      <c r="E36" s="191">
        <f t="shared" si="1"/>
        <v>3.4440590965000002</v>
      </c>
      <c r="F36" s="191">
        <f t="shared" si="2"/>
        <v>11.861543060184397</v>
      </c>
      <c r="G36" s="191">
        <f>AVERAGE($C$7:C36)</f>
        <v>1.4615865519333331</v>
      </c>
      <c r="H36" s="191">
        <f t="shared" si="3"/>
        <v>2.1362352487923699</v>
      </c>
      <c r="I36" s="191"/>
      <c r="J36" s="191">
        <f t="shared" si="0"/>
        <v>84.427448104804341</v>
      </c>
      <c r="K36" s="194">
        <f>J36-'ICF SLR Module (1)'!J36</f>
        <v>-6.8972719136340288E-2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x14ac:dyDescent="0.25">
      <c r="A37" s="185"/>
      <c r="B37" s="185">
        <v>2100</v>
      </c>
      <c r="C37" s="191">
        <f>HLOOKUP(B37,'CO2 and Temp Alt 4 Alt 5'!$J$1:$DP$7,7,FALSE)</f>
        <v>4.3366548480000002</v>
      </c>
      <c r="D37" s="191"/>
      <c r="E37" s="191">
        <f>AVERAGE(C31:C36)</f>
        <v>3.6401972173333337</v>
      </c>
      <c r="F37" s="191">
        <f>E37*E37</f>
        <v>13.251035781081345</v>
      </c>
      <c r="G37" s="191">
        <f>AVERAGE($C$7:C37)</f>
        <v>1.5543306905161289</v>
      </c>
      <c r="H37" s="191">
        <f>G37*G37</f>
        <v>2.4159438954803463</v>
      </c>
      <c r="I37" s="191"/>
      <c r="J37" s="191">
        <f>(SUMPRODUCT(E37:H37,$E$4:$H$4)+$D$4)*100</f>
        <v>92.85062047370495</v>
      </c>
      <c r="K37" s="194">
        <f>J37-'ICF SLR Module (1)'!J37</f>
        <v>-7.868422688554233E-2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x14ac:dyDescent="0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1:31" x14ac:dyDescent="0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</row>
    <row r="40" spans="1:31" x14ac:dyDescent="0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</row>
    <row r="41" spans="1:31" x14ac:dyDescent="0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</row>
    <row r="42" spans="1:31" x14ac:dyDescent="0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54"/>
  <sheetViews>
    <sheetView workbookViewId="0"/>
  </sheetViews>
  <sheetFormatPr defaultRowHeight="15" x14ac:dyDescent="0.25"/>
  <cols>
    <col min="4" max="4" width="9.5703125" customWidth="1"/>
    <col min="5" max="5" width="10.85546875" customWidth="1"/>
    <col min="8" max="11" width="10.7109375" bestFit="1" customWidth="1"/>
    <col min="12" max="12" width="11.5703125" hidden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199" t="s">
        <v>31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</row>
    <row r="3" spans="2:19" ht="12.6" customHeight="1" x14ac:dyDescent="0.25">
      <c r="B3" s="14" t="s">
        <v>32</v>
      </c>
      <c r="M3" s="15"/>
    </row>
    <row r="4" spans="2:19" ht="39" customHeight="1" x14ac:dyDescent="0.3">
      <c r="B4" s="33"/>
      <c r="C4" s="22" t="str">
        <f>'Tables (1)'!B7</f>
        <v>Alt. 0 (No Action)</v>
      </c>
      <c r="D4" s="22" t="str">
        <f>'Tables (1)'!B8</f>
        <v>Alt. 1</v>
      </c>
      <c r="E4" s="22" t="str">
        <f>'Tables (1)'!B9</f>
        <v>Alt. 2</v>
      </c>
      <c r="F4" s="22" t="str">
        <f>'Tables (1)'!B10</f>
        <v>Alt. 3</v>
      </c>
      <c r="G4" s="22" t="str">
        <f>'Tables (1)'!B11</f>
        <v>Alt. 4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2" t="s">
        <v>33</v>
      </c>
      <c r="M5" s="15"/>
    </row>
    <row r="6" spans="2:19" x14ac:dyDescent="0.25">
      <c r="B6" s="42"/>
      <c r="C6" s="48"/>
      <c r="D6" s="49"/>
      <c r="E6" s="49"/>
      <c r="F6" s="49"/>
      <c r="G6" s="49"/>
      <c r="H6" s="49"/>
      <c r="I6" s="49"/>
      <c r="J6" s="49"/>
      <c r="K6" s="50"/>
      <c r="L6" s="50"/>
      <c r="M6" s="15"/>
    </row>
    <row r="7" spans="2:19" x14ac:dyDescent="0.25">
      <c r="B7" s="42">
        <v>2020</v>
      </c>
      <c r="C7" s="51">
        <f>[1]Tables!C31</f>
        <v>865.83790426999997</v>
      </c>
      <c r="D7" s="52">
        <f>[1]Tables!D31</f>
        <v>865.83790426999997</v>
      </c>
      <c r="E7" s="52">
        <f>[1]Tables!E31</f>
        <v>865.83790426999997</v>
      </c>
      <c r="F7" s="52">
        <f>[1]Tables!F31</f>
        <v>865.83790426999997</v>
      </c>
      <c r="G7" s="52">
        <f>[1]Tables!G31</f>
        <v>865.83790426999997</v>
      </c>
      <c r="H7" s="52">
        <f>[1]Tables!H31</f>
        <v>865.83790426999997</v>
      </c>
      <c r="I7" s="52">
        <f>[1]Tables!I31</f>
        <v>865.83790426999997</v>
      </c>
      <c r="J7" s="52">
        <f>[1]Tables!J31</f>
        <v>865.83790426999997</v>
      </c>
      <c r="K7" s="53">
        <f>[1]Tables!K31</f>
        <v>865.83790426999997</v>
      </c>
      <c r="L7" s="53">
        <f>[1]Tables!L31</f>
        <v>865.83790426999997</v>
      </c>
      <c r="M7" s="15"/>
    </row>
    <row r="8" spans="2:19" x14ac:dyDescent="0.25">
      <c r="B8" s="42">
        <v>2040</v>
      </c>
      <c r="C8" s="51">
        <f>[1]Tables!C32</f>
        <v>696.60908810000001</v>
      </c>
      <c r="D8" s="52">
        <f>[1]Tables!D32</f>
        <v>690.64444929999991</v>
      </c>
      <c r="E8" s="52">
        <f>[1]Tables!E32</f>
        <v>682.36509220000005</v>
      </c>
      <c r="F8" s="52">
        <f>[1]Tables!F32</f>
        <v>659.48675360000004</v>
      </c>
      <c r="G8" s="52">
        <f>[1]Tables!G32</f>
        <v>583.89830540000003</v>
      </c>
      <c r="H8" s="52">
        <f>[1]Tables!H32</f>
        <v>0</v>
      </c>
      <c r="I8" s="52">
        <f>[1]Tables!I32</f>
        <v>0</v>
      </c>
      <c r="J8" s="52">
        <f>[1]Tables!J32</f>
        <v>0</v>
      </c>
      <c r="K8" s="53">
        <f>[1]Tables!K32</f>
        <v>0</v>
      </c>
      <c r="L8" s="53">
        <f>[1]Tables!L32</f>
        <v>0</v>
      </c>
      <c r="M8" s="15"/>
      <c r="O8" s="52"/>
      <c r="P8" s="52"/>
      <c r="Q8" s="52"/>
    </row>
    <row r="9" spans="2:19" x14ac:dyDescent="0.25">
      <c r="B9" s="42">
        <v>2060</v>
      </c>
      <c r="C9" s="51">
        <f>[1]Tables!C33</f>
        <v>486.82967056099739</v>
      </c>
      <c r="D9" s="52">
        <f>[1]Tables!D33</f>
        <v>489.63772215953054</v>
      </c>
      <c r="E9" s="52">
        <f>[1]Tables!E33</f>
        <v>479.09986209527722</v>
      </c>
      <c r="F9" s="52">
        <f>[1]Tables!F33</f>
        <v>452.07535082459952</v>
      </c>
      <c r="G9" s="52">
        <f>[1]Tables!G33</f>
        <v>384.64109306464309</v>
      </c>
      <c r="H9" s="52">
        <f>[1]Tables!H33</f>
        <v>0</v>
      </c>
      <c r="I9" s="52">
        <f>[1]Tables!I33</f>
        <v>0</v>
      </c>
      <c r="J9" s="52">
        <f>[1]Tables!J33</f>
        <v>0</v>
      </c>
      <c r="K9" s="53">
        <f>[1]Tables!K33</f>
        <v>0</v>
      </c>
      <c r="L9" s="53">
        <f>[1]Tables!L33</f>
        <v>0</v>
      </c>
      <c r="M9" s="15"/>
    </row>
    <row r="10" spans="2:19" x14ac:dyDescent="0.25">
      <c r="B10" s="42">
        <v>2080</v>
      </c>
      <c r="C10" s="51">
        <f>[1]Tables!C34</f>
        <v>483.39631736479237</v>
      </c>
      <c r="D10" s="52">
        <f>[1]Tables!D34</f>
        <v>486.18456525473078</v>
      </c>
      <c r="E10" s="52">
        <f>[1]Tables!E34</f>
        <v>475.72102316598449</v>
      </c>
      <c r="F10" s="52">
        <f>[1]Tables!F34</f>
        <v>448.88710153632059</v>
      </c>
      <c r="G10" s="52">
        <f>[1]Tables!G34</f>
        <v>381.92842207081566</v>
      </c>
      <c r="H10" s="52">
        <f>[1]Tables!H34</f>
        <v>0</v>
      </c>
      <c r="I10" s="52">
        <f>[1]Tables!I34</f>
        <v>0</v>
      </c>
      <c r="J10" s="52">
        <f>[1]Tables!J34</f>
        <v>0</v>
      </c>
      <c r="K10" s="53">
        <f>[1]Tables!K34</f>
        <v>0</v>
      </c>
      <c r="L10" s="53">
        <f>[1]Tables!L34</f>
        <v>0</v>
      </c>
      <c r="M10" s="15"/>
    </row>
    <row r="11" spans="2:19" x14ac:dyDescent="0.25">
      <c r="B11" s="42">
        <v>2100</v>
      </c>
      <c r="C11" s="70">
        <f>[1]Tables!C35</f>
        <v>449.60248059398509</v>
      </c>
      <c r="D11" s="71">
        <f>[1]Tables!D35</f>
        <v>452.19580437986178</v>
      </c>
      <c r="E11" s="71">
        <f>[1]Tables!E35</f>
        <v>442.46375986503006</v>
      </c>
      <c r="F11" s="71">
        <f>[1]Tables!F35</f>
        <v>417.50577550443086</v>
      </c>
      <c r="G11" s="71">
        <f>[1]Tables!G35</f>
        <v>355.22812194450535</v>
      </c>
      <c r="H11" s="71">
        <f>[1]Tables!H35</f>
        <v>0</v>
      </c>
      <c r="I11" s="71">
        <f>[1]Tables!I35</f>
        <v>0</v>
      </c>
      <c r="J11" s="71">
        <f>[1]Tables!J35</f>
        <v>0</v>
      </c>
      <c r="K11" s="72">
        <f>[1]Tables!K35</f>
        <v>0</v>
      </c>
      <c r="L11" s="72">
        <f>[1]Tables!L35</f>
        <v>0</v>
      </c>
      <c r="M11" s="15"/>
      <c r="N11" s="52"/>
    </row>
    <row r="12" spans="2:19" x14ac:dyDescent="0.25">
      <c r="B12" s="42"/>
      <c r="C12" s="52"/>
      <c r="E12" s="52"/>
      <c r="F12" s="52"/>
      <c r="M12" s="15"/>
    </row>
    <row r="13" spans="2:19" x14ac:dyDescent="0.25">
      <c r="B13" s="42" t="s">
        <v>34</v>
      </c>
      <c r="F13" s="52"/>
      <c r="M13" s="15"/>
      <c r="Q13" s="52"/>
      <c r="S13" s="178"/>
    </row>
    <row r="14" spans="2:19" x14ac:dyDescent="0.25">
      <c r="B14" s="42"/>
      <c r="C14" s="143"/>
      <c r="D14" s="144"/>
      <c r="E14" s="144"/>
      <c r="F14" s="144"/>
      <c r="G14" s="144"/>
      <c r="H14" s="144"/>
      <c r="I14" s="144"/>
      <c r="J14" s="144"/>
      <c r="K14" s="145"/>
      <c r="L14" s="145"/>
      <c r="M14" s="15"/>
      <c r="Q14" s="179"/>
      <c r="S14" s="178"/>
    </row>
    <row r="15" spans="2:19" x14ac:dyDescent="0.25">
      <c r="B15" s="42">
        <v>2020</v>
      </c>
      <c r="C15" s="51">
        <f>[1]Tables!C39</f>
        <v>29.445528938636361</v>
      </c>
      <c r="D15" s="52">
        <f>[1]Tables!D39</f>
        <v>29.445528938636361</v>
      </c>
      <c r="E15" s="52">
        <f>[1]Tables!E39</f>
        <v>29.445528938636361</v>
      </c>
      <c r="F15" s="52">
        <f>[1]Tables!F39</f>
        <v>29.445528938636361</v>
      </c>
      <c r="G15" s="52">
        <f>[1]Tables!G39</f>
        <v>29.445528938636361</v>
      </c>
      <c r="H15" s="52">
        <f>[1]Tables!H39</f>
        <v>29.445528938636361</v>
      </c>
      <c r="I15" s="52">
        <f>[1]Tables!I39</f>
        <v>29.445528938636361</v>
      </c>
      <c r="J15" s="52">
        <f>[1]Tables!J39</f>
        <v>29.445528938636361</v>
      </c>
      <c r="K15" s="53">
        <f>[1]Tables!K39</f>
        <v>29.445528938636361</v>
      </c>
      <c r="L15" s="120">
        <f>[1]Tables!L39</f>
        <v>29.445528938636361</v>
      </c>
      <c r="M15" s="15"/>
      <c r="Q15" s="52"/>
    </row>
    <row r="16" spans="2:19" x14ac:dyDescent="0.25">
      <c r="B16" s="42">
        <v>2040</v>
      </c>
      <c r="C16" s="51">
        <f>[1]Tables!C40</f>
        <v>25.617061850000002</v>
      </c>
      <c r="D16" s="52">
        <f>[1]Tables!D40</f>
        <v>25.447115749999998</v>
      </c>
      <c r="E16" s="52">
        <f>[1]Tables!E40</f>
        <v>25.213635475</v>
      </c>
      <c r="F16" s="52">
        <f>[1]Tables!F40</f>
        <v>24.586419137499998</v>
      </c>
      <c r="G16" s="52">
        <f>[1]Tables!G40</f>
        <v>22.528604247499999</v>
      </c>
      <c r="H16" s="52">
        <f>[1]Tables!H40</f>
        <v>0</v>
      </c>
      <c r="I16" s="52">
        <f>[1]Tables!I40</f>
        <v>0</v>
      </c>
      <c r="J16" s="52">
        <f>[1]Tables!J40</f>
        <v>0</v>
      </c>
      <c r="K16" s="53">
        <f>[1]Tables!K40</f>
        <v>0</v>
      </c>
      <c r="L16" s="120">
        <f>[1]Tables!L40</f>
        <v>0</v>
      </c>
      <c r="M16" s="15"/>
      <c r="Q16" s="179"/>
    </row>
    <row r="17" spans="2:13" x14ac:dyDescent="0.25">
      <c r="B17" s="42">
        <v>2060</v>
      </c>
      <c r="C17" s="51">
        <f>[1]Tables!C41</f>
        <v>19.829607883056635</v>
      </c>
      <c r="D17" s="52">
        <f>[1]Tables!D41</f>
        <v>19.890060961955147</v>
      </c>
      <c r="E17" s="52">
        <f>[1]Tables!E41</f>
        <v>19.586398952330047</v>
      </c>
      <c r="F17" s="52">
        <f>[1]Tables!F41</f>
        <v>18.849685173786842</v>
      </c>
      <c r="G17" s="52">
        <f>[1]Tables!G41</f>
        <v>17.035829651284132</v>
      </c>
      <c r="H17" s="52">
        <f>[1]Tables!H41</f>
        <v>0</v>
      </c>
      <c r="I17" s="52">
        <f>[1]Tables!I41</f>
        <v>0</v>
      </c>
      <c r="J17" s="52">
        <f>[1]Tables!J41</f>
        <v>0</v>
      </c>
      <c r="K17" s="53">
        <f>[1]Tables!K41</f>
        <v>0</v>
      </c>
      <c r="L17" s="120">
        <f>[1]Tables!L41</f>
        <v>0</v>
      </c>
      <c r="M17" s="15"/>
    </row>
    <row r="18" spans="2:13" x14ac:dyDescent="0.25">
      <c r="B18" s="42">
        <v>2080</v>
      </c>
      <c r="C18" s="51">
        <f>[1]Tables!C42</f>
        <v>19.68976010523664</v>
      </c>
      <c r="D18" s="52">
        <f>[1]Tables!D42</f>
        <v>19.749786840417414</v>
      </c>
      <c r="E18" s="52">
        <f>[1]Tables!E42</f>
        <v>19.448266398971828</v>
      </c>
      <c r="F18" s="52">
        <f>[1]Tables!F42</f>
        <v>18.716748274595172</v>
      </c>
      <c r="G18" s="52">
        <f>[1]Tables!G42</f>
        <v>16.915684919522331</v>
      </c>
      <c r="H18" s="52">
        <f>[1]Tables!H42</f>
        <v>0</v>
      </c>
      <c r="I18" s="52">
        <f>[1]Tables!I42</f>
        <v>0</v>
      </c>
      <c r="J18" s="52">
        <f>[1]Tables!J42</f>
        <v>0</v>
      </c>
      <c r="K18" s="53">
        <f>[1]Tables!K42</f>
        <v>0</v>
      </c>
      <c r="L18" s="120">
        <f>[1]Tables!L42</f>
        <v>0</v>
      </c>
      <c r="M18" s="15"/>
    </row>
    <row r="19" spans="2:13" x14ac:dyDescent="0.25">
      <c r="B19" s="42">
        <v>2100</v>
      </c>
      <c r="C19" s="70">
        <f>[1]Tables!C43</f>
        <v>18.313265260012987</v>
      </c>
      <c r="D19" s="71">
        <f>[1]Tables!D43</f>
        <v>18.369095575780324</v>
      </c>
      <c r="E19" s="71">
        <f>[1]Tables!E43</f>
        <v>18.088654179034158</v>
      </c>
      <c r="F19" s="71">
        <f>[1]Tables!F43</f>
        <v>17.408275881755973</v>
      </c>
      <c r="G19" s="71">
        <f>[1]Tables!G43</f>
        <v>15.733123376329276</v>
      </c>
      <c r="H19" s="71">
        <f>[1]Tables!H43</f>
        <v>0</v>
      </c>
      <c r="I19" s="71">
        <f>[1]Tables!I43</f>
        <v>0</v>
      </c>
      <c r="J19" s="71">
        <f>[1]Tables!J43</f>
        <v>0</v>
      </c>
      <c r="K19" s="72">
        <f>[1]Tables!K43</f>
        <v>0</v>
      </c>
      <c r="L19" s="121">
        <f>[1]Tables!L43</f>
        <v>0</v>
      </c>
      <c r="M19" s="15"/>
    </row>
    <row r="20" spans="2:13" x14ac:dyDescent="0.25">
      <c r="B20" s="42"/>
      <c r="C20" s="52"/>
      <c r="D20" s="52"/>
      <c r="E20" s="52"/>
      <c r="F20" s="52"/>
      <c r="G20" s="52"/>
      <c r="H20" s="52"/>
      <c r="I20" s="52"/>
      <c r="J20" s="52"/>
      <c r="K20" s="52"/>
      <c r="M20" s="15"/>
    </row>
    <row r="21" spans="2:13" x14ac:dyDescent="0.25">
      <c r="B21" s="42" t="s">
        <v>35</v>
      </c>
      <c r="C21" s="52"/>
      <c r="D21" s="52"/>
      <c r="E21" s="52"/>
      <c r="F21" s="52"/>
      <c r="G21" s="52"/>
      <c r="H21" s="52"/>
      <c r="I21" s="52"/>
      <c r="J21" s="52"/>
      <c r="K21" s="52"/>
      <c r="M21" s="15"/>
    </row>
    <row r="22" spans="2:13" x14ac:dyDescent="0.25">
      <c r="B22" s="42"/>
      <c r="C22" s="48"/>
      <c r="D22" s="49"/>
      <c r="E22" s="49"/>
      <c r="F22" s="49"/>
      <c r="G22" s="49"/>
      <c r="H22" s="49"/>
      <c r="I22" s="49"/>
      <c r="J22" s="49"/>
      <c r="K22" s="50"/>
      <c r="L22" s="146"/>
      <c r="M22" s="15"/>
    </row>
    <row r="23" spans="2:13" x14ac:dyDescent="0.25">
      <c r="B23" s="42">
        <v>2020</v>
      </c>
      <c r="C23" s="51">
        <f>[1]Tables!C47</f>
        <v>10.907400539325595</v>
      </c>
      <c r="D23" s="52">
        <f>[1]Tables!D47</f>
        <v>10.907400539325595</v>
      </c>
      <c r="E23" s="52">
        <f>[1]Tables!E47</f>
        <v>10.907400539325595</v>
      </c>
      <c r="F23" s="52">
        <f>[1]Tables!F47</f>
        <v>10.907400539325595</v>
      </c>
      <c r="G23" s="52">
        <f>[1]Tables!G47</f>
        <v>10.907400539325595</v>
      </c>
      <c r="H23" s="52">
        <f>[1]Tables!H47</f>
        <v>10.907400539325595</v>
      </c>
      <c r="I23" s="52">
        <f>[1]Tables!I47</f>
        <v>10.907400539325595</v>
      </c>
      <c r="J23" s="52">
        <f>[1]Tables!J47</f>
        <v>10.907400539325595</v>
      </c>
      <c r="K23" s="53">
        <f>[1]Tables!K47</f>
        <v>10.907400539325595</v>
      </c>
      <c r="L23" s="123">
        <f>[1]Tables!L47</f>
        <v>0</v>
      </c>
      <c r="M23" s="15"/>
    </row>
    <row r="24" spans="2:13" x14ac:dyDescent="0.25">
      <c r="B24" s="42">
        <v>2040</v>
      </c>
      <c r="C24" s="51">
        <f>[1]Tables!C48</f>
        <v>7.1416920190799997</v>
      </c>
      <c r="D24" s="52">
        <f>[1]Tables!D48</f>
        <v>7.07465647208</v>
      </c>
      <c r="E24" s="52">
        <f>[1]Tables!E48</f>
        <v>6.9723240379399991</v>
      </c>
      <c r="F24" s="52">
        <f>[1]Tables!F48</f>
        <v>6.6995131048000003</v>
      </c>
      <c r="G24" s="52">
        <f>[1]Tables!G48</f>
        <v>5.7772114070800002</v>
      </c>
      <c r="H24" s="52">
        <f>[1]Tables!H48</f>
        <v>0</v>
      </c>
      <c r="I24" s="52">
        <f>[1]Tables!I48</f>
        <v>0</v>
      </c>
      <c r="J24" s="52">
        <f>[1]Tables!J48</f>
        <v>0</v>
      </c>
      <c r="K24" s="53">
        <f>[1]Tables!K48</f>
        <v>0</v>
      </c>
      <c r="L24" s="123">
        <f>[1]Tables!L48</f>
        <v>0</v>
      </c>
      <c r="M24" s="15"/>
    </row>
    <row r="25" spans="2:13" x14ac:dyDescent="0.25">
      <c r="B25" s="42">
        <v>2060</v>
      </c>
      <c r="C25" s="51">
        <f>[1]Tables!C49</f>
        <v>4.6028518714234963</v>
      </c>
      <c r="D25" s="52">
        <f>[1]Tables!D49</f>
        <v>4.6437081089946464</v>
      </c>
      <c r="E25" s="52">
        <f>[1]Tables!E49</f>
        <v>4.5141270279435579</v>
      </c>
      <c r="F25" s="52">
        <f>[1]Tables!F49</f>
        <v>4.1903821156080623</v>
      </c>
      <c r="G25" s="52">
        <f>[1]Tables!G49</f>
        <v>3.358506407279394</v>
      </c>
      <c r="H25" s="52">
        <f>[1]Tables!H49</f>
        <v>0</v>
      </c>
      <c r="I25" s="52">
        <f>[1]Tables!I49</f>
        <v>0</v>
      </c>
      <c r="J25" s="52">
        <f>[1]Tables!J49</f>
        <v>0</v>
      </c>
      <c r="K25" s="53">
        <f>[1]Tables!K49</f>
        <v>0</v>
      </c>
      <c r="L25" s="123">
        <f>[1]Tables!L49</f>
        <v>0</v>
      </c>
      <c r="M25" s="15"/>
    </row>
    <row r="26" spans="2:13" x14ac:dyDescent="0.25">
      <c r="B26" s="42">
        <v>2080</v>
      </c>
      <c r="C26" s="51">
        <f>[1]Tables!C50</f>
        <v>4.5703903820360505</v>
      </c>
      <c r="D26" s="52">
        <f>[1]Tables!D50</f>
        <v>4.6109584820873772</v>
      </c>
      <c r="E26" s="52">
        <f>[1]Tables!E50</f>
        <v>4.4822912681353975</v>
      </c>
      <c r="F26" s="52">
        <f>[1]Tables!F50</f>
        <v>4.160829558112205</v>
      </c>
      <c r="G26" s="52">
        <f>[1]Tables!G50</f>
        <v>3.3348206309079194</v>
      </c>
      <c r="H26" s="52">
        <f>[1]Tables!H50</f>
        <v>0</v>
      </c>
      <c r="I26" s="52">
        <f>[1]Tables!I50</f>
        <v>0</v>
      </c>
      <c r="J26" s="52">
        <f>[1]Tables!J50</f>
        <v>0</v>
      </c>
      <c r="K26" s="53">
        <f>[1]Tables!K50</f>
        <v>0</v>
      </c>
      <c r="L26" s="123">
        <f>[1]Tables!L50</f>
        <v>0</v>
      </c>
      <c r="M26" s="15"/>
    </row>
    <row r="27" spans="2:13" x14ac:dyDescent="0.25">
      <c r="B27" s="42">
        <v>2100</v>
      </c>
      <c r="C27" s="70">
        <f>[1]Tables!C51</f>
        <v>4.2508781702108216</v>
      </c>
      <c r="D27" s="71">
        <f>[1]Tables!D51</f>
        <v>4.288610187938005</v>
      </c>
      <c r="E27" s="71">
        <f>[1]Tables!E51</f>
        <v>4.1689379925036469</v>
      </c>
      <c r="F27" s="71">
        <f>[1]Tables!F51</f>
        <v>3.8699494047744123</v>
      </c>
      <c r="G27" s="71">
        <f>[1]Tables!G51</f>
        <v>3.101686078548934</v>
      </c>
      <c r="H27" s="71">
        <f>[1]Tables!H51</f>
        <v>0</v>
      </c>
      <c r="I27" s="71">
        <f>[1]Tables!I51</f>
        <v>0</v>
      </c>
      <c r="J27" s="71">
        <f>[1]Tables!J51</f>
        <v>0</v>
      </c>
      <c r="K27" s="72">
        <f>[1]Tables!K51</f>
        <v>0</v>
      </c>
      <c r="L27" s="124">
        <f>[1]Tables!L51</f>
        <v>0</v>
      </c>
      <c r="M27" s="15"/>
    </row>
    <row r="28" spans="2:13" x14ac:dyDescent="0.25">
      <c r="B28" s="42"/>
      <c r="C28" s="52"/>
      <c r="D28" s="52"/>
      <c r="E28" s="52"/>
      <c r="F28" s="52"/>
      <c r="G28" s="52"/>
      <c r="H28" s="52"/>
      <c r="I28" s="52"/>
      <c r="J28" s="52"/>
      <c r="K28" s="52"/>
      <c r="L28" s="58"/>
      <c r="M28" s="15"/>
    </row>
    <row r="29" spans="2:13" x14ac:dyDescent="0.25">
      <c r="B29" s="42" t="s">
        <v>36</v>
      </c>
      <c r="C29" s="52"/>
      <c r="D29" s="52"/>
      <c r="E29" s="52"/>
      <c r="F29" s="52"/>
      <c r="G29" s="52"/>
      <c r="H29" s="52"/>
      <c r="I29" s="52"/>
      <c r="J29" s="52"/>
      <c r="K29" s="52"/>
      <c r="M29" s="15"/>
    </row>
    <row r="30" spans="2:13" x14ac:dyDescent="0.25">
      <c r="B30" s="42"/>
      <c r="C30" s="48"/>
      <c r="D30" s="49"/>
      <c r="E30" s="49"/>
      <c r="F30" s="49"/>
      <c r="G30" s="49"/>
      <c r="H30" s="49"/>
      <c r="I30" s="49"/>
      <c r="J30" s="49"/>
      <c r="K30" s="50"/>
      <c r="L30" s="50"/>
      <c r="M30" s="15"/>
    </row>
    <row r="31" spans="2:13" x14ac:dyDescent="0.25">
      <c r="B31" s="42">
        <v>2020</v>
      </c>
      <c r="C31" s="51">
        <f t="shared" ref="C31:L35" si="0">C7+C15+C23</f>
        <v>906.19083374796196</v>
      </c>
      <c r="D31" s="52">
        <f t="shared" si="0"/>
        <v>906.19083374796196</v>
      </c>
      <c r="E31" s="52">
        <f t="shared" si="0"/>
        <v>906.19083374796196</v>
      </c>
      <c r="F31" s="52">
        <f t="shared" si="0"/>
        <v>906.19083374796196</v>
      </c>
      <c r="G31" s="52">
        <f t="shared" si="0"/>
        <v>906.19083374796196</v>
      </c>
      <c r="H31" s="52">
        <f t="shared" si="0"/>
        <v>906.19083374796196</v>
      </c>
      <c r="I31" s="52">
        <f t="shared" si="0"/>
        <v>906.19083374796196</v>
      </c>
      <c r="J31" s="52">
        <f t="shared" si="0"/>
        <v>906.19083374796196</v>
      </c>
      <c r="K31" s="53">
        <f t="shared" si="0"/>
        <v>906.19083374796196</v>
      </c>
      <c r="L31" s="123">
        <f t="shared" si="0"/>
        <v>895.28343320863632</v>
      </c>
      <c r="M31" s="15"/>
    </row>
    <row r="32" spans="2:13" x14ac:dyDescent="0.25">
      <c r="B32" s="42">
        <v>2040</v>
      </c>
      <c r="C32" s="51">
        <f t="shared" si="0"/>
        <v>729.36784196908002</v>
      </c>
      <c r="D32" s="52">
        <f t="shared" si="0"/>
        <v>723.16622152207992</v>
      </c>
      <c r="E32" s="52">
        <f t="shared" si="0"/>
        <v>714.55105171294008</v>
      </c>
      <c r="F32" s="52">
        <f>F8+F16+F24</f>
        <v>690.77268584230001</v>
      </c>
      <c r="G32" s="52">
        <f t="shared" si="0"/>
        <v>612.20412105458001</v>
      </c>
      <c r="H32" s="52">
        <f t="shared" si="0"/>
        <v>0</v>
      </c>
      <c r="I32" s="52">
        <f t="shared" si="0"/>
        <v>0</v>
      </c>
      <c r="J32" s="52">
        <f t="shared" si="0"/>
        <v>0</v>
      </c>
      <c r="K32" s="53">
        <f t="shared" si="0"/>
        <v>0</v>
      </c>
      <c r="L32" s="123">
        <f t="shared" si="0"/>
        <v>0</v>
      </c>
      <c r="M32" s="15"/>
    </row>
    <row r="33" spans="2:13" x14ac:dyDescent="0.25">
      <c r="B33" s="42">
        <v>2060</v>
      </c>
      <c r="C33" s="51">
        <f t="shared" si="0"/>
        <v>511.26213031547752</v>
      </c>
      <c r="D33" s="52">
        <f t="shared" si="0"/>
        <v>514.17149123048034</v>
      </c>
      <c r="E33" s="52">
        <f t="shared" si="0"/>
        <v>503.20038807555085</v>
      </c>
      <c r="F33" s="52">
        <f t="shared" si="0"/>
        <v>475.11541811399445</v>
      </c>
      <c r="G33" s="52">
        <f t="shared" si="0"/>
        <v>405.0354291232066</v>
      </c>
      <c r="H33" s="52">
        <f t="shared" si="0"/>
        <v>0</v>
      </c>
      <c r="I33" s="52">
        <f t="shared" si="0"/>
        <v>0</v>
      </c>
      <c r="J33" s="52">
        <f t="shared" si="0"/>
        <v>0</v>
      </c>
      <c r="K33" s="53">
        <f t="shared" si="0"/>
        <v>0</v>
      </c>
      <c r="L33" s="123">
        <f t="shared" si="0"/>
        <v>0</v>
      </c>
      <c r="M33" s="15"/>
    </row>
    <row r="34" spans="2:13" x14ac:dyDescent="0.25">
      <c r="B34" s="42">
        <v>2080</v>
      </c>
      <c r="C34" s="51">
        <f t="shared" si="0"/>
        <v>507.65646785206508</v>
      </c>
      <c r="D34" s="52">
        <f t="shared" si="0"/>
        <v>510.54531057723557</v>
      </c>
      <c r="E34" s="52">
        <f t="shared" si="0"/>
        <v>499.65158083309171</v>
      </c>
      <c r="F34" s="52">
        <f t="shared" si="0"/>
        <v>471.76467936902793</v>
      </c>
      <c r="G34" s="52">
        <f t="shared" si="0"/>
        <v>402.17892762124592</v>
      </c>
      <c r="H34" s="52">
        <f t="shared" si="0"/>
        <v>0</v>
      </c>
      <c r="I34" s="52">
        <f t="shared" si="0"/>
        <v>0</v>
      </c>
      <c r="J34" s="52">
        <f t="shared" si="0"/>
        <v>0</v>
      </c>
      <c r="K34" s="53">
        <f t="shared" si="0"/>
        <v>0</v>
      </c>
      <c r="L34" s="123">
        <f t="shared" si="0"/>
        <v>0</v>
      </c>
      <c r="M34" s="15"/>
    </row>
    <row r="35" spans="2:13" x14ac:dyDescent="0.25">
      <c r="B35" s="42">
        <v>2100</v>
      </c>
      <c r="C35" s="70">
        <f t="shared" si="0"/>
        <v>472.16662402420889</v>
      </c>
      <c r="D35" s="71">
        <f t="shared" si="0"/>
        <v>474.85351014358008</v>
      </c>
      <c r="E35" s="71">
        <f t="shared" si="0"/>
        <v>464.72135203656785</v>
      </c>
      <c r="F35" s="71">
        <f t="shared" si="0"/>
        <v>438.78400079096122</v>
      </c>
      <c r="G35" s="71">
        <f t="shared" si="0"/>
        <v>374.06293139938356</v>
      </c>
      <c r="H35" s="71">
        <f t="shared" si="0"/>
        <v>0</v>
      </c>
      <c r="I35" s="71">
        <f t="shared" si="0"/>
        <v>0</v>
      </c>
      <c r="J35" s="71">
        <f t="shared" si="0"/>
        <v>0</v>
      </c>
      <c r="K35" s="72">
        <f t="shared" si="0"/>
        <v>0</v>
      </c>
      <c r="L35" s="124">
        <f t="shared" si="0"/>
        <v>0</v>
      </c>
      <c r="M35" s="15"/>
    </row>
    <row r="36" spans="2:13" x14ac:dyDescent="0.25">
      <c r="B36" s="4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5"/>
    </row>
    <row r="37" spans="2:13" ht="15.75" thickBot="1" x14ac:dyDescent="0.3">
      <c r="B37" s="84"/>
      <c r="C37" s="55"/>
      <c r="D37" s="55"/>
      <c r="E37" s="55"/>
      <c r="F37" s="55"/>
      <c r="G37" s="85"/>
      <c r="H37" s="85"/>
      <c r="I37" s="85"/>
      <c r="J37" s="85"/>
      <c r="K37" s="85"/>
      <c r="L37" s="85"/>
      <c r="M37" s="56"/>
    </row>
    <row r="38" spans="2:13" ht="15.75" thickBot="1" x14ac:dyDescent="0.3"/>
    <row r="39" spans="2:13" x14ac:dyDescent="0.25">
      <c r="C39" s="202" t="s">
        <v>37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4"/>
    </row>
    <row r="40" spans="2:13" x14ac:dyDescent="0.25">
      <c r="C40" s="205"/>
      <c r="D40" s="206"/>
      <c r="E40" s="206"/>
      <c r="F40" s="206"/>
      <c r="G40" s="206"/>
      <c r="H40" s="206"/>
      <c r="I40" s="206"/>
      <c r="J40" s="206"/>
      <c r="K40" s="206"/>
      <c r="L40" s="206"/>
      <c r="M40" s="207"/>
    </row>
    <row r="41" spans="2:13" x14ac:dyDescent="0.25">
      <c r="C41" s="23" t="s">
        <v>38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08" t="s">
        <v>39</v>
      </c>
      <c r="D42" s="209" t="s">
        <v>40</v>
      </c>
      <c r="E42" s="209"/>
      <c r="F42" s="209"/>
      <c r="G42" s="209"/>
      <c r="H42" s="209"/>
      <c r="I42" s="209"/>
      <c r="J42" s="209"/>
      <c r="K42" s="209"/>
      <c r="L42" s="164"/>
      <c r="M42" s="15"/>
    </row>
    <row r="43" spans="2:13" ht="40.35" customHeight="1" x14ac:dyDescent="0.25">
      <c r="C43" s="208"/>
      <c r="D43" s="43" t="str">
        <f t="shared" ref="D43:L43" si="1">D4</f>
        <v>Alt. 1</v>
      </c>
      <c r="E43" s="161" t="str">
        <f t="shared" si="1"/>
        <v>Alt. 2</v>
      </c>
      <c r="F43" s="43" t="str">
        <f t="shared" si="1"/>
        <v>Alt. 3</v>
      </c>
      <c r="G43" s="43" t="str">
        <f t="shared" si="1"/>
        <v>Alt. 4</v>
      </c>
      <c r="H43" s="43" t="str">
        <f>H4</f>
        <v>Alt 5</v>
      </c>
      <c r="I43" s="43" t="str">
        <f t="shared" si="1"/>
        <v>Alt 6</v>
      </c>
      <c r="J43" s="43" t="str">
        <f t="shared" si="1"/>
        <v>Alt 7</v>
      </c>
      <c r="K43" s="43" t="str">
        <f t="shared" si="1"/>
        <v>Alt 8</v>
      </c>
      <c r="L43" s="43" t="str">
        <f t="shared" si="1"/>
        <v>Alt 10</v>
      </c>
      <c r="M43" s="15"/>
    </row>
    <row r="44" spans="2:13" x14ac:dyDescent="0.25">
      <c r="C44" s="46">
        <v>2021</v>
      </c>
      <c r="D44" s="147">
        <f>-('Emission Reductions'!C14*10^6)/'CO2 per vehicle'!$J5</f>
        <v>0</v>
      </c>
      <c r="E44" s="148">
        <f>-('Emission Reductions'!D14*10^6)/'CO2 per vehicle'!$J5</f>
        <v>0</v>
      </c>
      <c r="F44" s="148">
        <f>-('Emission Reductions'!E14*10^6)/'CO2 per vehicle'!$J5</f>
        <v>0</v>
      </c>
      <c r="G44" s="148">
        <f>-('Emission Reductions'!F14*10^6)/'CO2 per vehicle'!$J5</f>
        <v>0</v>
      </c>
      <c r="H44" s="148">
        <f>-('Emission Reductions'!G14*10^6)/'CO2 per vehicle'!$J5</f>
        <v>0</v>
      </c>
      <c r="I44" s="148">
        <f>-('Emission Reductions'!H14*10^6)/'CO2 per vehicle'!$J5</f>
        <v>0</v>
      </c>
      <c r="J44" s="148">
        <f>-('Emission Reductions'!I14*10^6)/'CO2 per vehicle'!$J5</f>
        <v>0</v>
      </c>
      <c r="K44" s="149">
        <f>-('Emission Reductions'!J14*10^6)/'CO2 per vehicle'!$J5</f>
        <v>0</v>
      </c>
      <c r="L44" s="149">
        <f>-('Emission Reductions'!K14*10^6)/'CO2 per vehicle'!$J5</f>
        <v>0</v>
      </c>
      <c r="M44" s="15"/>
    </row>
    <row r="45" spans="2:13" x14ac:dyDescent="0.25">
      <c r="C45" s="46">
        <v>2022</v>
      </c>
      <c r="D45" s="150">
        <f>-('Emission Reductions'!C15*10^6)/'CO2 per vehicle'!$J6</f>
        <v>0</v>
      </c>
      <c r="E45" s="151">
        <f>-('Emission Reductions'!D15*10^6)/'CO2 per vehicle'!$J6</f>
        <v>0</v>
      </c>
      <c r="F45" s="151">
        <f>-('Emission Reductions'!E15*10^6)/'CO2 per vehicle'!$J6</f>
        <v>0</v>
      </c>
      <c r="G45" s="151">
        <f>-('Emission Reductions'!F15*10^6)/'CO2 per vehicle'!$J6</f>
        <v>0</v>
      </c>
      <c r="H45" s="151">
        <f>-('Emission Reductions'!G15*10^6)/'CO2 per vehicle'!$J6</f>
        <v>249506429.09999999</v>
      </c>
      <c r="I45" s="151">
        <f>-('Emission Reductions'!H15*10^6)/'CO2 per vehicle'!$J6</f>
        <v>249506429.09999999</v>
      </c>
      <c r="J45" s="151">
        <f>-('Emission Reductions'!I15*10^6)/'CO2 per vehicle'!$J6</f>
        <v>249506429.09999999</v>
      </c>
      <c r="K45" s="152">
        <f>-('Emission Reductions'!J15*10^6)/'CO2 per vehicle'!$J6</f>
        <v>249506429.09999999</v>
      </c>
      <c r="L45" s="152">
        <f>-('Emission Reductions'!K15*10^6)/'CO2 per vehicle'!$J6</f>
        <v>249506429.09999999</v>
      </c>
      <c r="M45" s="15"/>
    </row>
    <row r="46" spans="2:13" x14ac:dyDescent="0.25">
      <c r="C46" s="46">
        <v>2023</v>
      </c>
      <c r="D46" s="150">
        <f>-('Emission Reductions'!C16*10^6)/'CO2 per vehicle'!$J7</f>
        <v>0</v>
      </c>
      <c r="E46" s="151">
        <f>-('Emission Reductions'!D16*10^6)/'CO2 per vehicle'!$J7</f>
        <v>0</v>
      </c>
      <c r="F46" s="151">
        <f>-('Emission Reductions'!E16*10^6)/'CO2 per vehicle'!$J7</f>
        <v>0</v>
      </c>
      <c r="G46" s="151">
        <f>-('Emission Reductions'!F16*10^6)/'CO2 per vehicle'!$J7</f>
        <v>0</v>
      </c>
      <c r="H46" s="151">
        <f>-('Emission Reductions'!G16*10^6)/'CO2 per vehicle'!$J7</f>
        <v>250449900.30000001</v>
      </c>
      <c r="I46" s="151">
        <f>-('Emission Reductions'!H16*10^6)/'CO2 per vehicle'!$J7</f>
        <v>250449900.30000001</v>
      </c>
      <c r="J46" s="151">
        <f>-('Emission Reductions'!I16*10^6)/'CO2 per vehicle'!$J7</f>
        <v>250449900.30000001</v>
      </c>
      <c r="K46" s="152">
        <f>-('Emission Reductions'!J16*10^6)/'CO2 per vehicle'!$J7</f>
        <v>250449900.30000001</v>
      </c>
      <c r="L46" s="152">
        <f>-('Emission Reductions'!K16*10^6)/'CO2 per vehicle'!$J7</f>
        <v>250449900.30000001</v>
      </c>
      <c r="M46" s="15"/>
    </row>
    <row r="47" spans="2:13" x14ac:dyDescent="0.25">
      <c r="C47" s="46">
        <v>2024</v>
      </c>
      <c r="D47" s="150">
        <f>-('Emission Reductions'!C17*10^6)/'CO2 per vehicle'!$J8</f>
        <v>0</v>
      </c>
      <c r="E47" s="151">
        <f>-('Emission Reductions'!D17*10^6)/'CO2 per vehicle'!$J8</f>
        <v>0</v>
      </c>
      <c r="F47" s="151">
        <f>-('Emission Reductions'!E17*10^6)/'CO2 per vehicle'!$J8</f>
        <v>0</v>
      </c>
      <c r="G47" s="151">
        <f>-('Emission Reductions'!F17*10^6)/'CO2 per vehicle'!$J8</f>
        <v>0</v>
      </c>
      <c r="H47" s="151">
        <f>-('Emission Reductions'!G17*10^6)/'CO2 per vehicle'!$J8</f>
        <v>252107768.90000001</v>
      </c>
      <c r="I47" s="151">
        <f>-('Emission Reductions'!H17*10^6)/'CO2 per vehicle'!$J8</f>
        <v>252107768.90000001</v>
      </c>
      <c r="J47" s="151">
        <f>-('Emission Reductions'!I17*10^6)/'CO2 per vehicle'!$J8</f>
        <v>252107768.90000001</v>
      </c>
      <c r="K47" s="152">
        <f>-('Emission Reductions'!J17*10^6)/'CO2 per vehicle'!$J8</f>
        <v>252107768.90000001</v>
      </c>
      <c r="L47" s="152">
        <f>-('Emission Reductions'!K17*10^6)/'CO2 per vehicle'!$J8</f>
        <v>252107768.90000001</v>
      </c>
      <c r="M47" s="15"/>
    </row>
    <row r="48" spans="2:13" x14ac:dyDescent="0.25">
      <c r="C48" s="46">
        <v>2025</v>
      </c>
      <c r="D48" s="153">
        <f>-('Emission Reductions'!C18*10^6)/'CO2 per vehicle'!$J9</f>
        <v>0</v>
      </c>
      <c r="E48" s="154">
        <f>-('Emission Reductions'!D18*10^6)/'CO2 per vehicle'!$J9</f>
        <v>0</v>
      </c>
      <c r="F48" s="154">
        <f>-('Emission Reductions'!E18*10^6)/'CO2 per vehicle'!$J9</f>
        <v>0</v>
      </c>
      <c r="G48" s="154">
        <f>-('Emission Reductions'!F18*10^6)/'CO2 per vehicle'!$J9</f>
        <v>0</v>
      </c>
      <c r="H48" s="154">
        <f>-('Emission Reductions'!G18*10^6)/'CO2 per vehicle'!$J9</f>
        <v>253949460.69999999</v>
      </c>
      <c r="I48" s="154">
        <f>-('Emission Reductions'!H18*10^6)/'CO2 per vehicle'!$J9</f>
        <v>253949460.69999999</v>
      </c>
      <c r="J48" s="154">
        <f>-('Emission Reductions'!I18*10^6)/'CO2 per vehicle'!$J9</f>
        <v>253949460.69999999</v>
      </c>
      <c r="K48" s="155">
        <f>-('Emission Reductions'!J18*10^6)/'CO2 per vehicle'!$J9</f>
        <v>253949460.69999999</v>
      </c>
      <c r="L48" s="155">
        <f>-('Emission Reductions'!K18*10^6)/'CO2 per vehicle'!$J9</f>
        <v>253949460.69999999</v>
      </c>
      <c r="M48" s="15"/>
    </row>
    <row r="49" spans="3:13" x14ac:dyDescent="0.25">
      <c r="C49" s="62"/>
      <c r="D49" s="156" t="s">
        <v>41</v>
      </c>
      <c r="E49" s="157"/>
      <c r="F49" s="157"/>
      <c r="G49" s="157"/>
      <c r="H49" s="157"/>
      <c r="I49" s="157"/>
      <c r="J49" s="157"/>
      <c r="K49" s="157"/>
      <c r="L49" s="157"/>
      <c r="M49" s="15"/>
    </row>
    <row r="50" spans="3:13" x14ac:dyDescent="0.25">
      <c r="C50" s="46">
        <v>2025</v>
      </c>
      <c r="D50" s="158">
        <f>D48/10^6</f>
        <v>0</v>
      </c>
      <c r="E50" s="159">
        <f t="shared" ref="E50:L50" si="2">E48/10^6</f>
        <v>0</v>
      </c>
      <c r="F50" s="159">
        <f>F48/10^6</f>
        <v>0</v>
      </c>
      <c r="G50" s="159">
        <f t="shared" si="2"/>
        <v>0</v>
      </c>
      <c r="H50" s="159">
        <f t="shared" si="2"/>
        <v>253.94946069999997</v>
      </c>
      <c r="I50" s="159">
        <f t="shared" si="2"/>
        <v>253.94946069999997</v>
      </c>
      <c r="J50" s="159">
        <f t="shared" si="2"/>
        <v>253.94946069999997</v>
      </c>
      <c r="K50" s="160">
        <f t="shared" si="2"/>
        <v>253.94946069999997</v>
      </c>
      <c r="L50" s="160">
        <f t="shared" si="2"/>
        <v>253.94946069999997</v>
      </c>
      <c r="M50" s="15"/>
    </row>
    <row r="51" spans="3:13" x14ac:dyDescent="0.2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15"/>
    </row>
    <row r="52" spans="3:13" ht="30" customHeight="1" x14ac:dyDescent="0.25">
      <c r="C52" s="208" t="s">
        <v>42</v>
      </c>
      <c r="D52" s="52">
        <f>D48</f>
        <v>0</v>
      </c>
      <c r="E52" s="52">
        <f t="shared" ref="E52:L52" si="3">E48</f>
        <v>0</v>
      </c>
      <c r="F52" s="52">
        <f t="shared" si="3"/>
        <v>0</v>
      </c>
      <c r="G52" s="52">
        <f t="shared" si="3"/>
        <v>0</v>
      </c>
      <c r="H52" s="52">
        <f t="shared" si="3"/>
        <v>253949460.69999999</v>
      </c>
      <c r="I52" s="52">
        <f t="shared" si="3"/>
        <v>253949460.69999999</v>
      </c>
      <c r="J52" s="52">
        <f t="shared" si="3"/>
        <v>253949460.69999999</v>
      </c>
      <c r="K52" s="52">
        <f t="shared" si="3"/>
        <v>253949460.69999999</v>
      </c>
      <c r="L52" s="52">
        <f t="shared" si="3"/>
        <v>253949460.69999999</v>
      </c>
      <c r="M52" s="15"/>
    </row>
    <row r="53" spans="3:13" x14ac:dyDescent="0.25">
      <c r="C53" s="208"/>
      <c r="D53" s="44"/>
      <c r="E53" s="44"/>
      <c r="F53" s="44"/>
      <c r="G53" s="44"/>
      <c r="H53" s="44"/>
      <c r="I53" s="44"/>
      <c r="J53" s="44"/>
      <c r="K53" s="44"/>
      <c r="L53" s="44"/>
      <c r="M53" s="15"/>
    </row>
    <row r="54" spans="3:13" ht="15.75" thickBot="1" x14ac:dyDescent="0.3"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</row>
  </sheetData>
  <mergeCells count="5">
    <mergeCell ref="B2:M2"/>
    <mergeCell ref="C39:M40"/>
    <mergeCell ref="C42:C43"/>
    <mergeCell ref="C52:C53"/>
    <mergeCell ref="D42:K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="67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9.85546875" bestFit="1" customWidth="1"/>
    <col min="21" max="21" width="9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10" t="s">
        <v>43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N2" s="213" t="s">
        <v>44</v>
      </c>
      <c r="O2" s="214"/>
      <c r="P2" s="214"/>
      <c r="Q2" s="215"/>
      <c r="S2" s="199" t="s">
        <v>45</v>
      </c>
      <c r="T2" s="200"/>
      <c r="U2" s="200"/>
      <c r="V2" s="200"/>
      <c r="W2" s="200"/>
      <c r="X2" s="201"/>
    </row>
    <row r="3" spans="2:24" ht="12.6" customHeight="1" x14ac:dyDescent="0.25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40"/>
      <c r="N3" s="216" t="s">
        <v>46</v>
      </c>
      <c r="O3" s="217"/>
      <c r="P3" s="217"/>
      <c r="Q3" s="218"/>
      <c r="S3" s="129"/>
      <c r="X3" s="131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19" t="s">
        <v>47</v>
      </c>
      <c r="T4" s="220"/>
      <c r="U4" s="220"/>
      <c r="V4" s="220"/>
      <c r="W4" s="220"/>
      <c r="X4" s="221"/>
    </row>
    <row r="5" spans="2:24" ht="32.25" customHeight="1" thickBot="1" x14ac:dyDescent="0.3">
      <c r="B5" s="16"/>
      <c r="C5" s="222" t="s">
        <v>48</v>
      </c>
      <c r="D5" s="222"/>
      <c r="E5" s="222"/>
      <c r="F5" s="222" t="s">
        <v>49</v>
      </c>
      <c r="G5" s="222"/>
      <c r="H5" s="222"/>
      <c r="I5" s="222" t="s">
        <v>50</v>
      </c>
      <c r="J5" s="222"/>
      <c r="K5" s="222"/>
      <c r="L5" s="17"/>
      <c r="N5" s="30"/>
      <c r="O5" s="183">
        <f>Interface!$Q$8</f>
        <v>2.16</v>
      </c>
      <c r="P5" s="183">
        <f>Interface!$Q$8</f>
        <v>2.16</v>
      </c>
      <c r="Q5" s="183">
        <f>Interface!$Q$8</f>
        <v>2.16</v>
      </c>
      <c r="S5" s="129"/>
      <c r="T5" s="130"/>
      <c r="U5" s="130"/>
      <c r="V5" s="130"/>
      <c r="W5" s="130"/>
      <c r="X5" s="131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23" t="s">
        <v>51</v>
      </c>
      <c r="O6" s="224"/>
      <c r="P6" s="224"/>
      <c r="Q6" s="225"/>
      <c r="S6" s="21" t="s">
        <v>52</v>
      </c>
      <c r="T6" s="141" t="s">
        <v>53</v>
      </c>
      <c r="U6" s="141" t="s">
        <v>53</v>
      </c>
      <c r="V6" s="141" t="s">
        <v>54</v>
      </c>
      <c r="W6" s="141" t="s">
        <v>55</v>
      </c>
      <c r="X6" s="142" t="s">
        <v>56</v>
      </c>
    </row>
    <row r="7" spans="2:24" ht="15.75" x14ac:dyDescent="0.3">
      <c r="B7" s="34" t="s">
        <v>57</v>
      </c>
      <c r="C7" s="172">
        <f>_xlfn.XLOOKUP(C$6,'CO2 and Temp Alt 0 Alt 1'!$J$1:$DP$1,'CO2 and Temp Alt 0 Alt 1'!$J$6:$DP$6,FALSE)</f>
        <v>490.19072499999999</v>
      </c>
      <c r="D7" s="172">
        <f>_xlfn.XLOOKUP(D$6,'CO2 and Temp Alt 0 Alt 1'!$J$1:$DP$1,'CO2 and Temp Alt 0 Alt 1'!$J$6:$DP$6,FALSE)</f>
        <v>587.75643000000002</v>
      </c>
      <c r="E7" s="172">
        <f>_xlfn.XLOOKUP(E$6,'CO2 and Temp Alt 0 Alt 1'!$J$1:$DP$1,'CO2 and Temp Alt 0 Alt 1'!$J$6:$DP$6,FALSE)</f>
        <v>838.31201499999997</v>
      </c>
      <c r="F7" s="181">
        <f>_xlfn.XLOOKUP(F$6,'CO2 and Temp Alt 0 Alt 1'!$J$1:$DP$1,'CO2 and Temp Alt 0 Alt 1'!$J$7:$DP$7,FALSE)</f>
        <v>2.007971221</v>
      </c>
      <c r="G7" s="181">
        <f>_xlfn.XLOOKUP(G$6,'CO2 and Temp Alt 0 Alt 1'!$J$1:$DP$1,'CO2 and Temp Alt 0 Alt 1'!$J$7:$DP$7,FALSE)</f>
        <v>2.788310632</v>
      </c>
      <c r="H7" s="181">
        <f>_xlfn.XLOOKUP(H$6,'CO2 and Temp Alt 0 Alt 1'!$J$1:$DP$1,'CO2 and Temp Alt 0 Alt 1'!$J$7:$DP$7,FALSE)</f>
        <v>4.3395398480000003</v>
      </c>
      <c r="I7" s="165">
        <f>VLOOKUP(I$6,'ICF SLR Module (1)'!$B$7:$J$37,9,FALSE)</f>
        <v>19.875206951075786</v>
      </c>
      <c r="J7" s="166">
        <f>VLOOKUP(J$6,'ICF SLR Module (1)'!$B$7:$J$37,9,FALSE)</f>
        <v>37.704952458588316</v>
      </c>
      <c r="K7" s="167">
        <f>VLOOKUP(K$6,'ICF SLR Module (1)'!$B$7:$J$37,9,FALSE)</f>
        <v>92.929304700590492</v>
      </c>
      <c r="L7" s="15"/>
      <c r="N7" s="42" t="str">
        <f t="shared" ref="N7:N16" si="0">B7</f>
        <v>Alt. 0 (No Action)</v>
      </c>
      <c r="O7" s="45">
        <f>F7</f>
        <v>2.007971221</v>
      </c>
      <c r="P7" s="45">
        <f t="shared" ref="P7:Q7" si="1">G7</f>
        <v>2.788310632</v>
      </c>
      <c r="Q7" s="45">
        <f t="shared" si="1"/>
        <v>4.3395398480000003</v>
      </c>
      <c r="S7" s="31" t="str">
        <f t="shared" ref="S7:S16" si="2">B7</f>
        <v>Alt. 0 (No Action)</v>
      </c>
      <c r="T7" s="32">
        <f>[1]Tables!C10</f>
        <v>41000</v>
      </c>
      <c r="U7" s="32">
        <v>85900</v>
      </c>
      <c r="V7" s="32">
        <f>ABS([1]Tables!D10)</f>
        <v>0</v>
      </c>
      <c r="W7" s="32">
        <f>[1]Tables!E10</f>
        <v>0</v>
      </c>
      <c r="X7" s="41">
        <f>ABS([1]Tables!F10)</f>
        <v>0</v>
      </c>
    </row>
    <row r="8" spans="2:24" ht="15.75" x14ac:dyDescent="0.3">
      <c r="B8" s="34" t="s">
        <v>58</v>
      </c>
      <c r="C8" s="172">
        <f>_xlfn.XLOOKUP(C$6,'CO2 and Temp Alt 0 Alt 1'!$J$1:$DP$1,'CO2 and Temp Alt 0 Alt 1'!$J$26:$DP$26,FALSE)</f>
        <v>490.18251500000002</v>
      </c>
      <c r="D8" s="172">
        <f>_xlfn.XLOOKUP(D$6,'CO2 and Temp Alt 0 Alt 1'!$J$1:$DP$1,'CO2 and Temp Alt 0 Alt 1'!$J$26:$DP$26,FALSE)</f>
        <v>587.75003000000004</v>
      </c>
      <c r="E8" s="172">
        <f>_xlfn.XLOOKUP(E$6,'CO2 and Temp Alt 0 Alt 1'!$J$1:$DP$1,'CO2 and Temp Alt 0 Alt 1'!$J$26:$DP$26,FALSE)</f>
        <v>838.31632000000002</v>
      </c>
      <c r="F8" s="181">
        <f>_xlfn.XLOOKUP(F$6,'CO2 and Temp Alt 0 Alt 1'!$J$1:$DP$1,'CO2 and Temp Alt 0 Alt 1'!$J$27:$DP$27,FALSE)</f>
        <v>2.0078962210000002</v>
      </c>
      <c r="G8" s="181">
        <f>_xlfn.XLOOKUP(G$6,'CO2 and Temp Alt 0 Alt 1'!$J$1:$DP$1,'CO2 and Temp Alt 0 Alt 1'!$J$27:$DP$27,FALSE)</f>
        <v>2.7882706320000001</v>
      </c>
      <c r="H8" s="181">
        <f>_xlfn.XLOOKUP(H$6,'CO2 and Temp Alt 0 Alt 1'!$J$1:$DP$1,'CO2 and Temp Alt 0 Alt 1'!$J$27:$DP$27,FALSE)</f>
        <v>4.3395548479999997</v>
      </c>
      <c r="I8" s="37">
        <f>VLOOKUP(I$6,'ICF SLR Module (2)'!$B$7:$J$37,9,FALSE)</f>
        <v>19.874783207708376</v>
      </c>
      <c r="J8" s="38">
        <f>VLOOKUP(J$6,'ICF SLR Module (2)'!$B$7:$J$37,9,FALSE)</f>
        <v>37.703927998370943</v>
      </c>
      <c r="K8" s="39">
        <f>VLOOKUP(K$6,'ICF SLR Module (2)'!$B$7:$J$37,9,FALSE)</f>
        <v>92.927939136677111</v>
      </c>
      <c r="L8" s="15"/>
      <c r="N8" s="42" t="str">
        <f t="shared" si="0"/>
        <v>Alt. 1</v>
      </c>
      <c r="O8" s="45">
        <f t="shared" ref="O8:O16" si="3">F8</f>
        <v>2.0078962210000002</v>
      </c>
      <c r="P8" s="45">
        <f t="shared" ref="P8:P10" si="4">G8</f>
        <v>2.7882706320000001</v>
      </c>
      <c r="Q8" s="45">
        <f t="shared" ref="Q8:Q10" si="5">H8</f>
        <v>4.3395548479999997</v>
      </c>
      <c r="S8" s="31" t="str">
        <f t="shared" si="2"/>
        <v>Alt. 1</v>
      </c>
      <c r="T8" s="32">
        <f>[1]Tables!C11</f>
        <v>41000</v>
      </c>
      <c r="U8" s="32">
        <v>85900</v>
      </c>
      <c r="V8" s="32">
        <f>ABS([1]Tables!D11)</f>
        <v>0</v>
      </c>
      <c r="W8" s="174">
        <f>[1]Tables!E11</f>
        <v>0</v>
      </c>
      <c r="X8" s="177">
        <f>ABS([1]Tables!F11)</f>
        <v>0</v>
      </c>
    </row>
    <row r="9" spans="2:24" ht="15.75" x14ac:dyDescent="0.3">
      <c r="B9" s="34" t="s">
        <v>59</v>
      </c>
      <c r="C9" s="172">
        <f>_xlfn.XLOOKUP(C$6,'CO2 and Temp Alt 2 Alt 3'!$J$1:$DP$1,'CO2 and Temp Alt 2 Alt 3'!$J$6:$DP$6,FALSE)</f>
        <v>490.175725</v>
      </c>
      <c r="D9" s="172">
        <f>_xlfn.XLOOKUP(D$6,'CO2 and Temp Alt 2 Alt 3'!$J$1:$DP$1,'CO2 and Temp Alt 2 Alt 3'!$J$6:$DP$6,FALSE)</f>
        <v>587.72300499999994</v>
      </c>
      <c r="E9" s="172">
        <f>_xlfn.XLOOKUP(E$6,'CO2 and Temp Alt 2 Alt 3'!$J$1:$DP$1,'CO2 and Temp Alt 2 Alt 3'!$J$6:$DP$6,FALSE)</f>
        <v>838.248515</v>
      </c>
      <c r="F9" s="181">
        <f>_xlfn.XLOOKUP(F$6,'CO2 and Temp Alt 2 Alt 3'!$J$1:$DP$1,'CO2 and Temp Alt 2 Alt 3'!$J$7:$DP$7,FALSE)</f>
        <v>2.0078012209999998</v>
      </c>
      <c r="G9" s="181">
        <f>_xlfn.XLOOKUP(G$6,'CO2 and Temp Alt 2 Alt 3'!$J$1:$DP$1,'CO2 and Temp Alt 2 Alt 3'!$J$7:$DP$7,FALSE)</f>
        <v>2.7881356319999999</v>
      </c>
      <c r="H9" s="181">
        <f>_xlfn.XLOOKUP(H$6,'CO2 and Temp Alt 2 Alt 3'!$J$1:$DP$1,'CO2 and Temp Alt 2 Alt 3'!$J$7:$DP$7,FALSE)</f>
        <v>4.339264848</v>
      </c>
      <c r="I9" s="37">
        <f>VLOOKUP(I$6,'ICF SLR Module (3)'!$B$7:$J$37,9,FALSE)</f>
        <v>19.874381770954823</v>
      </c>
      <c r="J9" s="38">
        <f>VLOOKUP(J$6,'ICF SLR Module (3)'!$B$7:$J$37,9,FALSE)</f>
        <v>37.702148032518714</v>
      </c>
      <c r="K9" s="39">
        <f>VLOOKUP(K$6,'ICF SLR Module (3)'!$B$7:$J$37,9,FALSE)</f>
        <v>92.920316174528281</v>
      </c>
      <c r="L9" s="15"/>
      <c r="N9" s="42" t="str">
        <f t="shared" si="0"/>
        <v>Alt. 2</v>
      </c>
      <c r="O9" s="45">
        <f t="shared" si="3"/>
        <v>2.0078012209999998</v>
      </c>
      <c r="P9" s="45">
        <f t="shared" si="4"/>
        <v>2.7881356319999999</v>
      </c>
      <c r="Q9" s="45">
        <f t="shared" si="5"/>
        <v>4.339264848</v>
      </c>
      <c r="S9" s="31" t="str">
        <f t="shared" si="2"/>
        <v>Alt. 2</v>
      </c>
      <c r="T9" s="32">
        <f>[1]Tables!C12</f>
        <v>40300</v>
      </c>
      <c r="U9" s="32">
        <v>85900</v>
      </c>
      <c r="V9" s="32">
        <f>ABS([1]Tables!D12)</f>
        <v>700</v>
      </c>
      <c r="W9" s="174">
        <f>[1]Tables!E12</f>
        <v>1.4023709295599588E-4</v>
      </c>
      <c r="X9" s="177">
        <f>ABS([1]Tables!F12)</f>
        <v>1.7073170731707318E-2</v>
      </c>
    </row>
    <row r="10" spans="2:24" ht="15.75" x14ac:dyDescent="0.3">
      <c r="B10" s="34" t="s">
        <v>60</v>
      </c>
      <c r="C10" s="172">
        <f>_xlfn.XLOOKUP(C$6,'CO2 and Temp Alt 2 Alt 3'!$J$1:$DP$1,'CO2 and Temp Alt 2 Alt 3'!$J$26:$DP$26,FALSE)</f>
        <v>490.160595</v>
      </c>
      <c r="D10" s="172">
        <f>_xlfn.XLOOKUP(D$6,'CO2 and Temp Alt 2 Alt 3'!$J$1:$DP$1,'CO2 and Temp Alt 2 Alt 3'!$J$26:$DP$26,FALSE)</f>
        <v>587.65898000000004</v>
      </c>
      <c r="E10" s="172">
        <f>_xlfn.XLOOKUP(E$6,'CO2 and Temp Alt 2 Alt 3'!$J$1:$DP$1,'CO2 and Temp Alt 2 Alt 3'!$J$26:$DP$26,FALSE)</f>
        <v>838.08006999999998</v>
      </c>
      <c r="F10" s="181">
        <f>_xlfn.XLOOKUP(F$6,'CO2 and Temp Alt 2 Alt 3'!$J$1:$DP$1,'CO2 and Temp Alt 2 Alt 3'!$J$27:$DP$27,FALSE)</f>
        <v>2.0076162210000001</v>
      </c>
      <c r="G10" s="181">
        <f>_xlfn.XLOOKUP(G$6,'CO2 and Temp Alt 2 Alt 3'!$J$1:$DP$1,'CO2 and Temp Alt 2 Alt 3'!$J$27:$DP$27,FALSE)</f>
        <v>2.787805632</v>
      </c>
      <c r="H10" s="181">
        <f>_xlfn.XLOOKUP(H$6,'CO2 and Temp Alt 2 Alt 3'!$J$1:$DP$1,'CO2 and Temp Alt 2 Alt 3'!$J$27:$DP$27,FALSE)</f>
        <v>4.3385698479999997</v>
      </c>
      <c r="I10" s="37">
        <f>VLOOKUP(I$6,'ICF SLR Module (4)'!$B$7:$J$37,9,FALSE)</f>
        <v>19.873668116020877</v>
      </c>
      <c r="J10" s="38">
        <f>VLOOKUP(J$6,'ICF SLR Module (4)'!$B$7:$J$37,9,FALSE)</f>
        <v>37.698793105540254</v>
      </c>
      <c r="K10" s="39">
        <f>VLOOKUP(K$6,'ICF SLR Module (4)'!$B$7:$J$37,9,FALSE)</f>
        <v>92.903255687034246</v>
      </c>
      <c r="L10" s="15"/>
      <c r="N10" s="42" t="str">
        <f t="shared" si="0"/>
        <v>Alt. 3</v>
      </c>
      <c r="O10" s="45">
        <f t="shared" si="3"/>
        <v>2.0076162210000001</v>
      </c>
      <c r="P10" s="45">
        <f t="shared" si="4"/>
        <v>2.787805632</v>
      </c>
      <c r="Q10" s="45">
        <f t="shared" si="5"/>
        <v>4.3385698479999997</v>
      </c>
      <c r="S10" s="31" t="str">
        <f t="shared" si="2"/>
        <v>Alt. 3</v>
      </c>
      <c r="T10" s="32">
        <f>[1]Tables!C13</f>
        <v>38600</v>
      </c>
      <c r="U10" s="32">
        <v>85900</v>
      </c>
      <c r="V10" s="32">
        <f>ABS([1]Tables!D13)</f>
        <v>2400</v>
      </c>
      <c r="W10" s="174">
        <f>[1]Tables!E13</f>
        <v>4.8081289013484301E-4</v>
      </c>
      <c r="X10" s="177">
        <f>ABS([1]Tables!F13)</f>
        <v>5.8536585365853662E-2</v>
      </c>
    </row>
    <row r="11" spans="2:24" ht="15.75" x14ac:dyDescent="0.3">
      <c r="B11" s="34" t="s">
        <v>61</v>
      </c>
      <c r="C11" s="162">
        <f>_xlfn.XLOOKUP(C$6,'CO2 and Temp Alt 4 Alt 5'!$J$1:$DP$1,'CO2 and Temp Alt 4 Alt 5'!$J$6:$DP$6,FALSE)</f>
        <v>490.11333000000002</v>
      </c>
      <c r="D11" s="162">
        <f>_xlfn.XLOOKUP(D$6,'CO2 and Temp Alt 4 Alt 5'!$J$1:$DP$1,'CO2 and Temp Alt 4 Alt 5'!$J$6:$DP$6,FALSE)</f>
        <v>587.47658999999999</v>
      </c>
      <c r="E11" s="162">
        <f>_xlfn.XLOOKUP(E$6,'CO2 and Temp Alt 4 Alt 5'!$J$1:$DP$1,'CO2 and Temp Alt 4 Alt 5'!$J$6:$DP$6,FALSE)</f>
        <v>837.63265999999999</v>
      </c>
      <c r="F11" s="184">
        <f>_xlfn.XLOOKUP(F$6,'CO2 and Temp Alt 4 Alt 5'!$J$1:$DP$1,'CO2 and Temp Alt 4 Alt 5'!$J$7:$DP$7,FALSE)</f>
        <v>2.006881221</v>
      </c>
      <c r="G11" s="184">
        <f>_xlfn.XLOOKUP(G$6,'CO2 and Temp Alt 4 Alt 5'!$J$1:$DP$1,'CO2 and Temp Alt 4 Alt 5'!$J$7:$DP$7,FALSE)</f>
        <v>2.7867906320000002</v>
      </c>
      <c r="H11" s="184">
        <f>_xlfn.XLOOKUP(H$6,'CO2 and Temp Alt 4 Alt 5'!$J$1:$DP$1,'CO2 and Temp Alt 4 Alt 5'!$J$7:$DP$7,FALSE)</f>
        <v>4.3366548480000002</v>
      </c>
      <c r="I11" s="37">
        <f>VLOOKUP(I$6,'ICF SLR Module (5)'!$B$7:$J$37,9,FALSE)</f>
        <v>19.871030507222549</v>
      </c>
      <c r="J11" s="38">
        <f>VLOOKUP(J$6,'ICF SLR Module (5)'!$B$7:$J$37,9,FALSE)</f>
        <v>37.68580317683611</v>
      </c>
      <c r="K11" s="39">
        <f>VLOOKUP(K$6,'ICF SLR Module (5)'!$B$7:$J$37,9,FALSE)</f>
        <v>92.85062047370495</v>
      </c>
      <c r="L11" s="15"/>
      <c r="N11" s="42" t="str">
        <f t="shared" si="0"/>
        <v>Alt. 4</v>
      </c>
      <c r="O11" s="45">
        <f>F11</f>
        <v>2.006881221</v>
      </c>
      <c r="P11" s="45">
        <f>G11</f>
        <v>2.7867906320000002</v>
      </c>
      <c r="Q11" s="45">
        <f>H11</f>
        <v>4.3366548480000002</v>
      </c>
      <c r="S11" s="31" t="str">
        <f t="shared" si="2"/>
        <v>Alt. 4</v>
      </c>
      <c r="T11" s="32">
        <f>[1]Tables!C14</f>
        <v>34000</v>
      </c>
      <c r="U11" s="32">
        <v>85900</v>
      </c>
      <c r="V11" s="32">
        <f>ABS([1]Tables!D14)</f>
        <v>7000</v>
      </c>
      <c r="W11" s="40">
        <f>[1]Tables!E14</f>
        <v>1.4023709295599587E-3</v>
      </c>
      <c r="X11" s="177">
        <f>ABS([1]Tables!F14)</f>
        <v>0.17073170731707318</v>
      </c>
    </row>
    <row r="12" spans="2:24" ht="15.75" hidden="1" x14ac:dyDescent="0.3">
      <c r="B12" s="34" t="s">
        <v>62</v>
      </c>
      <c r="C12" s="162" t="e">
        <f>VLOOKUP(C$6,#REF!,2,FALSE)</f>
        <v>#REF!</v>
      </c>
      <c r="D12" s="163" t="e">
        <f>VLOOKUP(D$6,#REF!,2,FALSE)</f>
        <v>#REF!</v>
      </c>
      <c r="E12" s="64" t="e">
        <f>VLOOKUP(E$6,#REF!,2,FALSE)</f>
        <v>#REF!</v>
      </c>
      <c r="F12" s="35" t="e">
        <f>VLOOKUP(F$6,#REF!,7,FALSE)</f>
        <v>#REF!</v>
      </c>
      <c r="G12" s="35" t="e">
        <f>VLOOKUP(G$6,#REF!,7,FALSE)</f>
        <v>#REF!</v>
      </c>
      <c r="H12" s="35" t="e">
        <f>VLOOKUP(H$6,#REF!,7,FALSE)</f>
        <v>#REF!</v>
      </c>
      <c r="I12" s="169" t="e">
        <f>IF(Interface!$S$2=1,VLOOKUP(I$6,#REF!,2,FALSE),VLOOKUP(I$6,#REF!,9,FALSE))</f>
        <v>#REF!</v>
      </c>
      <c r="J12" s="170" t="e">
        <f>IF(Interface!$S$2=1,VLOOKUP(J$6,#REF!,2,FALSE),VLOOKUP(J$6,#REF!,9,FALSE))</f>
        <v>#REF!</v>
      </c>
      <c r="K12" s="171" t="e">
        <f>IF(Interface!$S$2=1,VLOOKUP(K$6,#REF!,2,FALSE),VLOOKUP(K$6,#REF!,9,FALSE))</f>
        <v>#REF!</v>
      </c>
      <c r="L12" s="15"/>
      <c r="N12" s="42" t="str">
        <f t="shared" si="0"/>
        <v>Alt 5</v>
      </c>
      <c r="O12" s="45" t="e">
        <f t="shared" si="3"/>
        <v>#REF!</v>
      </c>
      <c r="P12" s="45" t="e">
        <f>VLOOKUP(P$4,#REF!,7,FALSE)</f>
        <v>#REF!</v>
      </c>
      <c r="Q12" s="73" t="e">
        <f>VLOOKUP(Q$4,#REF!,7,FALSE)</f>
        <v>#REF!</v>
      </c>
      <c r="S12" s="31" t="str">
        <f t="shared" si="2"/>
        <v>Alt 5</v>
      </c>
      <c r="T12" s="32">
        <f>[1]Tables!C15</f>
        <v>0</v>
      </c>
      <c r="U12" s="32">
        <v>85900</v>
      </c>
      <c r="V12" s="32">
        <f>ABS([1]Tables!D15)</f>
        <v>41000</v>
      </c>
      <c r="W12" s="40">
        <f>[1]Tables!E15</f>
        <v>8.2138868731369014E-3</v>
      </c>
      <c r="X12" s="41">
        <f>ABS([1]Tables!F15)</f>
        <v>1</v>
      </c>
    </row>
    <row r="13" spans="2:24" ht="15.75" hidden="1" x14ac:dyDescent="0.3">
      <c r="B13" s="34" t="s">
        <v>63</v>
      </c>
      <c r="C13" s="162" t="e">
        <f>VLOOKUP(C$6,#REF!,2,FALSE)</f>
        <v>#REF!</v>
      </c>
      <c r="D13" s="163" t="e">
        <f>VLOOKUP(D$6,#REF!,2,FALSE)</f>
        <v>#REF!</v>
      </c>
      <c r="E13" s="64" t="e">
        <f>VLOOKUP(E$6,#REF!,2,FALSE)</f>
        <v>#REF!</v>
      </c>
      <c r="F13" s="35" t="e">
        <f>VLOOKUP(F$6,#REF!,8,FALSE)</f>
        <v>#REF!</v>
      </c>
      <c r="G13" s="35" t="e">
        <f>VLOOKUP(G$6,#REF!,8,FALSE)</f>
        <v>#REF!</v>
      </c>
      <c r="H13" s="35" t="e">
        <f>VLOOKUP(H$6,#REF!,8,FALSE)</f>
        <v>#REF!</v>
      </c>
      <c r="I13" s="169" t="e">
        <f>IF(Interface!$S$2=1,VLOOKUP(I$6,#REF!,2,FALSE),VLOOKUP(I$6,#REF!,9,FALSE))</f>
        <v>#REF!</v>
      </c>
      <c r="J13" s="170" t="e">
        <f>IF(Interface!$S$2=1,VLOOKUP(J$6,#REF!,2,FALSE),VLOOKUP(J$6,#REF!,9,FALSE))</f>
        <v>#REF!</v>
      </c>
      <c r="K13" s="171" t="e">
        <f>IF(Interface!$S$2=1,VLOOKUP(K$6,#REF!,2,FALSE),VLOOKUP(K$6,#REF!,9,FALSE))</f>
        <v>#REF!</v>
      </c>
      <c r="L13" s="15"/>
      <c r="N13" s="42" t="str">
        <f t="shared" si="0"/>
        <v>Alt 6</v>
      </c>
      <c r="O13" s="45" t="e">
        <f t="shared" si="3"/>
        <v>#REF!</v>
      </c>
      <c r="P13" s="45" t="e">
        <f>VLOOKUP(P$4,#REF!,8,FALSE)</f>
        <v>#REF!</v>
      </c>
      <c r="Q13" s="73" t="e">
        <f>VLOOKUP(Q$4,#REF!,8,FALSE)</f>
        <v>#REF!</v>
      </c>
      <c r="S13" s="31" t="str">
        <f t="shared" si="2"/>
        <v>Alt 6</v>
      </c>
      <c r="T13" s="32">
        <f>[1]Tables!C16</f>
        <v>0</v>
      </c>
      <c r="U13" s="32">
        <v>85900</v>
      </c>
      <c r="V13" s="32">
        <f>ABS([1]Tables!D16)</f>
        <v>41000</v>
      </c>
      <c r="W13" s="40">
        <f>[1]Tables!E16</f>
        <v>8.2138868731369014E-3</v>
      </c>
      <c r="X13" s="41">
        <f>ABS([1]Tables!F16)</f>
        <v>1</v>
      </c>
    </row>
    <row r="14" spans="2:24" ht="15.75" hidden="1" x14ac:dyDescent="0.3">
      <c r="B14" s="34" t="s">
        <v>64</v>
      </c>
      <c r="C14" s="162" t="e">
        <f>VLOOKUP(C$6,#REF!,2,FALSE)</f>
        <v>#REF!</v>
      </c>
      <c r="D14" s="163" t="e">
        <f>VLOOKUP(D$6,#REF!,2,FALSE)</f>
        <v>#REF!</v>
      </c>
      <c r="E14" s="64" t="e">
        <f>VLOOKUP(E$6,#REF!,2,FALSE)</f>
        <v>#REF!</v>
      </c>
      <c r="F14" s="35" t="e">
        <f>VLOOKUP(F$6,#REF!,9,FALSE)</f>
        <v>#REF!</v>
      </c>
      <c r="G14" s="35" t="e">
        <f>VLOOKUP(G$6,#REF!,9,FALSE)</f>
        <v>#REF!</v>
      </c>
      <c r="H14" s="35" t="e">
        <f>VLOOKUP(H$6,#REF!,9,FALSE)</f>
        <v>#REF!</v>
      </c>
      <c r="I14" s="169" t="e">
        <f>IF(Interface!$S$2=1,VLOOKUP(I$6,#REF!,2,FALSE),VLOOKUP(I$6,#REF!,9,FALSE))</f>
        <v>#REF!</v>
      </c>
      <c r="J14" s="170" t="e">
        <f>IF(Interface!$S$2=1,VLOOKUP(J$6,#REF!,2,FALSE),VLOOKUP(J$6,#REF!,9,FALSE))</f>
        <v>#REF!</v>
      </c>
      <c r="K14" s="171" t="e">
        <f>IF(Interface!$S$2=1,VLOOKUP(K$6,#REF!,2,FALSE),VLOOKUP(K$6,#REF!,9,FALSE))</f>
        <v>#REF!</v>
      </c>
      <c r="L14" s="15"/>
      <c r="N14" s="42" t="str">
        <f t="shared" si="0"/>
        <v>Alt 7</v>
      </c>
      <c r="O14" s="45" t="e">
        <f t="shared" si="3"/>
        <v>#REF!</v>
      </c>
      <c r="P14" s="45" t="e">
        <f>VLOOKUP(P$4,#REF!,9,FALSE)</f>
        <v>#REF!</v>
      </c>
      <c r="Q14" s="73" t="e">
        <f>VLOOKUP(Q$4,#REF!,9,FALSE)</f>
        <v>#REF!</v>
      </c>
      <c r="S14" s="31" t="str">
        <f t="shared" si="2"/>
        <v>Alt 7</v>
      </c>
      <c r="T14" s="32">
        <f>[1]Tables!C17</f>
        <v>0</v>
      </c>
      <c r="U14" s="32">
        <v>85900</v>
      </c>
      <c r="V14" s="32">
        <f>ABS([1]Tables!D17)</f>
        <v>41000</v>
      </c>
      <c r="W14" s="40">
        <f>[1]Tables!E17</f>
        <v>8.2138868731369014E-3</v>
      </c>
      <c r="X14" s="41">
        <f>ABS([1]Tables!F17)</f>
        <v>1</v>
      </c>
    </row>
    <row r="15" spans="2:24" ht="15.75" hidden="1" x14ac:dyDescent="0.3">
      <c r="B15" s="34" t="s">
        <v>65</v>
      </c>
      <c r="C15" s="162" t="e">
        <f>VLOOKUP(C$6,#REF!,2,FALSE)</f>
        <v>#REF!</v>
      </c>
      <c r="D15" s="163" t="e">
        <f>VLOOKUP(D$6,#REF!,2,FALSE)</f>
        <v>#REF!</v>
      </c>
      <c r="E15" s="64" t="e">
        <f>VLOOKUP(E$6,#REF!,2,FALSE)</f>
        <v>#REF!</v>
      </c>
      <c r="F15" s="35" t="e">
        <f>VLOOKUP(F$6,#REF!,10,FALSE)</f>
        <v>#REF!</v>
      </c>
      <c r="G15" s="35" t="e">
        <f>VLOOKUP(G$6,#REF!,10,FALSE)</f>
        <v>#REF!</v>
      </c>
      <c r="H15" s="35" t="e">
        <f>VLOOKUP(H$6,#REF!,10,FALSE)</f>
        <v>#REF!</v>
      </c>
      <c r="I15" s="169" t="e">
        <f>IF(Interface!$S$2=1,VLOOKUP(I$6,#REF!,2,FALSE),VLOOKUP(I$6,#REF!,9,FALSE))</f>
        <v>#REF!</v>
      </c>
      <c r="J15" s="170" t="e">
        <f>IF(Interface!$S$2=1,VLOOKUP(J$6,#REF!,2,FALSE),VLOOKUP(J$6,#REF!,9,FALSE))</f>
        <v>#REF!</v>
      </c>
      <c r="K15" s="171" t="e">
        <f>IF(Interface!$S$2=1,VLOOKUP(K$6,#REF!,2,FALSE),VLOOKUP(K$6,#REF!,9,FALSE))</f>
        <v>#REF!</v>
      </c>
      <c r="L15" s="15"/>
      <c r="N15" s="42" t="str">
        <f t="shared" si="0"/>
        <v>Alt 8</v>
      </c>
      <c r="O15" s="45" t="e">
        <f t="shared" si="3"/>
        <v>#REF!</v>
      </c>
      <c r="P15" s="45" t="e">
        <f>VLOOKUP(P$4,#REF!,10,FALSE)</f>
        <v>#REF!</v>
      </c>
      <c r="Q15" s="73" t="e">
        <f>VLOOKUP(Q$4,#REF!,10,FALSE)</f>
        <v>#REF!</v>
      </c>
      <c r="S15" s="31" t="str">
        <f t="shared" si="2"/>
        <v>Alt 8</v>
      </c>
      <c r="T15" s="32">
        <f>[1]Tables!C18</f>
        <v>0</v>
      </c>
      <c r="U15" s="32">
        <v>85900</v>
      </c>
      <c r="V15" s="32">
        <f>ABS([1]Tables!D18)</f>
        <v>41000</v>
      </c>
      <c r="W15" s="40">
        <f>[1]Tables!E18</f>
        <v>8.2138868731369014E-3</v>
      </c>
      <c r="X15" s="41">
        <f>ABS([1]Tables!F18)</f>
        <v>1</v>
      </c>
    </row>
    <row r="16" spans="2:24" ht="16.5" hidden="1" thickBot="1" x14ac:dyDescent="0.35">
      <c r="B16" s="34" t="s">
        <v>66</v>
      </c>
      <c r="C16" s="74" t="e">
        <f>VLOOKUP(C$6,#REF!,2,FALSE)</f>
        <v>#REF!</v>
      </c>
      <c r="D16" s="75" t="e">
        <f>VLOOKUP(D$6,#REF!,2,FALSE)</f>
        <v>#REF!</v>
      </c>
      <c r="E16" s="127" t="e">
        <f>VLOOKUP(E$6,#REF!,2,FALSE)</f>
        <v>#REF!</v>
      </c>
      <c r="F16" s="35" t="e">
        <f>VLOOKUP(F$6,#REF!,11,FALSE)</f>
        <v>#REF!</v>
      </c>
      <c r="G16" s="35" t="e">
        <f>VLOOKUP(G$6,#REF!,11,FALSE)</f>
        <v>#REF!</v>
      </c>
      <c r="H16" s="35" t="e">
        <f>VLOOKUP(H$6,#REF!,11,FALSE)</f>
        <v>#REF!</v>
      </c>
      <c r="I16" s="125" t="e">
        <f>IF(Interface!$S$2=1,VLOOKUP(I$6,#REF!,2,FALSE),VLOOKUP(I$6,#REF!,9,FALSE))</f>
        <v>#REF!</v>
      </c>
      <c r="J16" s="126" t="e">
        <f>IF(Interface!$S$2=1,VLOOKUP(J$6,#REF!,2,FALSE),VLOOKUP(J$6,#REF!,9,FALSE))</f>
        <v>#REF!</v>
      </c>
      <c r="K16" s="76" t="e">
        <f>IF(Interface!$S$2=1,VLOOKUP(K$6,#REF!,2,FALSE),VLOOKUP(K$6,#REF!,9,FALSE))</f>
        <v>#REF!</v>
      </c>
      <c r="L16" s="15"/>
      <c r="N16" s="42" t="str">
        <f t="shared" si="0"/>
        <v>Alt 10</v>
      </c>
      <c r="O16" s="45" t="e">
        <f t="shared" si="3"/>
        <v>#REF!</v>
      </c>
      <c r="P16" s="45" t="e">
        <f>VLOOKUP(P$4,#REF!,11,FALSE)</f>
        <v>#REF!</v>
      </c>
      <c r="Q16" s="73" t="e">
        <f>VLOOKUP(Q$4,#REF!,11,FALSE)</f>
        <v>#REF!</v>
      </c>
      <c r="S16" s="31" t="str">
        <f t="shared" si="2"/>
        <v>Alt 10</v>
      </c>
      <c r="T16" s="32">
        <f>[1]Tables!C19</f>
        <v>0</v>
      </c>
      <c r="U16" s="32">
        <v>85900</v>
      </c>
      <c r="V16" s="32">
        <f>[1]Tables!D19</f>
        <v>41000</v>
      </c>
      <c r="W16" s="40">
        <f>[1]Tables!E19</f>
        <v>8.2138868731369014E-3</v>
      </c>
      <c r="X16" s="41">
        <f>[1]Tables!F19</f>
        <v>0</v>
      </c>
    </row>
    <row r="17" spans="2:24" ht="15.75" thickBot="1" x14ac:dyDescent="0.3">
      <c r="B17" s="57"/>
      <c r="C17" s="14"/>
      <c r="E17" s="58"/>
      <c r="K17" s="15"/>
      <c r="L17" s="15"/>
      <c r="N17" s="59"/>
      <c r="O17" s="60"/>
      <c r="P17" s="60"/>
      <c r="Q17" s="61"/>
      <c r="S17" s="84"/>
      <c r="T17" s="55"/>
      <c r="U17" s="55"/>
      <c r="V17" s="55"/>
      <c r="W17" s="55"/>
      <c r="X17" s="56"/>
    </row>
    <row r="18" spans="2:24" x14ac:dyDescent="0.25">
      <c r="B18" s="42"/>
      <c r="C18" s="226"/>
      <c r="D18" s="227"/>
      <c r="E18" s="227"/>
      <c r="F18" s="227"/>
      <c r="G18" s="227"/>
      <c r="H18" s="227"/>
      <c r="I18" s="227"/>
      <c r="J18" s="227"/>
      <c r="K18" s="228"/>
      <c r="L18" s="15"/>
      <c r="N18" s="223" t="s">
        <v>67</v>
      </c>
      <c r="O18" s="224"/>
      <c r="P18" s="224"/>
      <c r="Q18" s="225"/>
    </row>
    <row r="19" spans="2:24" x14ac:dyDescent="0.25">
      <c r="B19" s="63" t="str">
        <f t="shared" ref="B19:B27" si="6">B8</f>
        <v>Alt. 1</v>
      </c>
      <c r="C19" s="162">
        <f>ABS(C8-C$7)</f>
        <v>8.2099999999627471E-3</v>
      </c>
      <c r="D19" s="163">
        <f t="shared" ref="D19:K19" si="7">ABS(D8-D$7)</f>
        <v>6.3999999999850843E-3</v>
      </c>
      <c r="E19" s="64">
        <f t="shared" si="7"/>
        <v>4.3050000000448563E-3</v>
      </c>
      <c r="F19" s="65">
        <f t="shared" si="7"/>
        <v>7.4999999999825206E-5</v>
      </c>
      <c r="G19" s="66">
        <f t="shared" si="7"/>
        <v>3.9999999999817959E-5</v>
      </c>
      <c r="H19" s="67">
        <f t="shared" si="7"/>
        <v>1.4999999999432134E-5</v>
      </c>
      <c r="I19" s="68">
        <f t="shared" si="7"/>
        <v>4.2374336740991225E-4</v>
      </c>
      <c r="J19" s="69">
        <f t="shared" si="7"/>
        <v>1.0244602173727912E-3</v>
      </c>
      <c r="K19" s="196">
        <f t="shared" si="7"/>
        <v>1.3655639133816067E-3</v>
      </c>
      <c r="L19" s="15"/>
      <c r="N19" s="42" t="str">
        <f>N8</f>
        <v>Alt. 1</v>
      </c>
      <c r="O19" s="66">
        <f>F19</f>
        <v>7.4999999999825206E-5</v>
      </c>
      <c r="P19" s="66">
        <f t="shared" ref="P19:P27" si="8">G19</f>
        <v>3.9999999999817959E-5</v>
      </c>
      <c r="Q19" s="73">
        <f t="shared" ref="Q19:Q27" si="9">H19</f>
        <v>1.4999999999432134E-5</v>
      </c>
      <c r="V19" s="180"/>
    </row>
    <row r="20" spans="2:24" x14ac:dyDescent="0.25">
      <c r="B20" s="63" t="str">
        <f t="shared" si="6"/>
        <v>Alt. 2</v>
      </c>
      <c r="C20" s="162">
        <f t="shared" ref="C20:K20" si="10">ABS(C9-C$7)</f>
        <v>1.4999999999986358E-2</v>
      </c>
      <c r="D20" s="163">
        <f t="shared" si="10"/>
        <v>3.3425000000079308E-2</v>
      </c>
      <c r="E20" s="64">
        <f t="shared" si="10"/>
        <v>6.3499999999976353E-2</v>
      </c>
      <c r="F20" s="65">
        <f t="shared" si="10"/>
        <v>1.7000000000022553E-4</v>
      </c>
      <c r="G20" s="66">
        <f t="shared" si="10"/>
        <v>1.7500000000003624E-4</v>
      </c>
      <c r="H20" s="67">
        <f t="shared" si="10"/>
        <v>2.7500000000024727E-4</v>
      </c>
      <c r="I20" s="68">
        <f t="shared" si="10"/>
        <v>8.251801209624432E-4</v>
      </c>
      <c r="J20" s="69">
        <f t="shared" si="10"/>
        <v>2.8044260696020729E-3</v>
      </c>
      <c r="K20" s="196">
        <f t="shared" si="10"/>
        <v>8.9885260622111218E-3</v>
      </c>
      <c r="L20" s="15"/>
      <c r="N20" s="42" t="str">
        <f>N9</f>
        <v>Alt. 2</v>
      </c>
      <c r="O20" s="66">
        <f>F20</f>
        <v>1.7000000000022553E-4</v>
      </c>
      <c r="P20" s="66">
        <f t="shared" si="8"/>
        <v>1.7500000000003624E-4</v>
      </c>
      <c r="Q20" s="73">
        <f t="shared" si="9"/>
        <v>2.7500000000024727E-4</v>
      </c>
      <c r="V20" s="180"/>
    </row>
    <row r="21" spans="2:24" x14ac:dyDescent="0.25">
      <c r="B21" s="63" t="str">
        <f t="shared" si="6"/>
        <v>Alt. 3</v>
      </c>
      <c r="C21" s="162">
        <f>ABS(C10-C$7)</f>
        <v>3.0129999999985557E-2</v>
      </c>
      <c r="D21" s="163">
        <f t="shared" ref="D21:I22" si="11">ABS(D10-D$7)</f>
        <v>9.7449999999980719E-2</v>
      </c>
      <c r="E21" s="64">
        <f t="shared" si="11"/>
        <v>0.23194499999999607</v>
      </c>
      <c r="F21" s="65">
        <f>ABS(F10-F$7)</f>
        <v>3.5499999999988319E-4</v>
      </c>
      <c r="G21" s="66">
        <f t="shared" si="11"/>
        <v>5.0499999999997769E-4</v>
      </c>
      <c r="H21" s="67">
        <f t="shared" si="11"/>
        <v>9.7000000000058151E-4</v>
      </c>
      <c r="I21" s="68">
        <f t="shared" si="11"/>
        <v>1.5388350549088159E-3</v>
      </c>
      <c r="J21" s="68">
        <f t="shared" ref="J21:K21" si="12">ABS(J10-J$7)</f>
        <v>6.1593530480621439E-3</v>
      </c>
      <c r="K21" s="197">
        <f t="shared" si="12"/>
        <v>2.6049013556246337E-2</v>
      </c>
      <c r="L21" s="15"/>
      <c r="N21" s="42" t="str">
        <f>N10</f>
        <v>Alt. 3</v>
      </c>
      <c r="O21" s="66">
        <f t="shared" ref="O21:O27" si="13">F21</f>
        <v>3.5499999999988319E-4</v>
      </c>
      <c r="P21" s="66">
        <f t="shared" si="8"/>
        <v>5.0499999999997769E-4</v>
      </c>
      <c r="Q21" s="66">
        <f t="shared" si="9"/>
        <v>9.7000000000058151E-4</v>
      </c>
      <c r="V21" s="180"/>
    </row>
    <row r="22" spans="2:24" x14ac:dyDescent="0.25">
      <c r="B22" s="63" t="s">
        <v>61</v>
      </c>
      <c r="C22" s="162">
        <f>ABS(C11-C$7)</f>
        <v>7.739499999996724E-2</v>
      </c>
      <c r="D22" s="163">
        <f t="shared" si="11"/>
        <v>0.27984000000003562</v>
      </c>
      <c r="E22" s="64">
        <f t="shared" si="11"/>
        <v>0.67935499999998683</v>
      </c>
      <c r="F22" s="65">
        <f>ABS(F11-F$7)</f>
        <v>1.0900000000000354E-3</v>
      </c>
      <c r="G22" s="66">
        <f t="shared" si="11"/>
        <v>1.5199999999997438E-3</v>
      </c>
      <c r="H22" s="67">
        <f t="shared" si="11"/>
        <v>2.8850000000000264E-3</v>
      </c>
      <c r="I22" s="68">
        <f t="shared" si="11"/>
        <v>4.1764438532361225E-3</v>
      </c>
      <c r="J22" s="68">
        <f t="shared" ref="J22:K22" si="14">ABS(J11-J$7)</f>
        <v>1.9149281752206093E-2</v>
      </c>
      <c r="K22" s="197">
        <f t="shared" si="14"/>
        <v>7.868422688554233E-2</v>
      </c>
      <c r="L22" s="15"/>
      <c r="N22" s="42" t="s">
        <v>61</v>
      </c>
      <c r="O22" s="66">
        <f t="shared" si="13"/>
        <v>1.0900000000000354E-3</v>
      </c>
      <c r="P22" s="66">
        <f t="shared" si="8"/>
        <v>1.5199999999997438E-3</v>
      </c>
      <c r="Q22" s="66">
        <f t="shared" si="9"/>
        <v>2.8850000000000264E-3</v>
      </c>
      <c r="V22" s="180"/>
    </row>
    <row r="23" spans="2:24" hidden="1" x14ac:dyDescent="0.25">
      <c r="B23" s="63" t="str">
        <f t="shared" si="6"/>
        <v>Alt 5</v>
      </c>
      <c r="C23" s="162" t="e">
        <f t="shared" ref="C23:J23" si="15">ABS(C12-C$7)</f>
        <v>#REF!</v>
      </c>
      <c r="D23" s="163" t="e">
        <f t="shared" si="15"/>
        <v>#REF!</v>
      </c>
      <c r="E23" s="64" t="e">
        <f t="shared" si="15"/>
        <v>#REF!</v>
      </c>
      <c r="F23" s="35" t="e">
        <f t="shared" si="15"/>
        <v>#REF!</v>
      </c>
      <c r="G23" s="35" t="e">
        <f t="shared" si="15"/>
        <v>#REF!</v>
      </c>
      <c r="H23" s="36" t="e">
        <f t="shared" si="15"/>
        <v>#REF!</v>
      </c>
      <c r="I23" s="165" t="e">
        <f t="shared" si="15"/>
        <v>#REF!</v>
      </c>
      <c r="J23" s="166" t="e">
        <f t="shared" si="15"/>
        <v>#REF!</v>
      </c>
      <c r="K23" s="167" t="e">
        <f>ABS(K12-K$7)</f>
        <v>#REF!</v>
      </c>
      <c r="L23" s="15"/>
      <c r="N23" s="42" t="str">
        <f t="shared" ref="N23:N27" si="16">N12</f>
        <v>Alt 5</v>
      </c>
      <c r="O23" s="66" t="e">
        <f t="shared" si="13"/>
        <v>#REF!</v>
      </c>
      <c r="P23" s="66" t="e">
        <f t="shared" si="8"/>
        <v>#REF!</v>
      </c>
      <c r="Q23" s="73" t="e">
        <f t="shared" si="9"/>
        <v>#REF!</v>
      </c>
    </row>
    <row r="24" spans="2:24" hidden="1" x14ac:dyDescent="0.25">
      <c r="B24" s="63" t="str">
        <f t="shared" si="6"/>
        <v>Alt 6</v>
      </c>
      <c r="C24" s="162" t="e">
        <f t="shared" ref="C24:K24" si="17">ABS(C13-C$7)</f>
        <v>#REF!</v>
      </c>
      <c r="D24" s="163" t="e">
        <f t="shared" si="17"/>
        <v>#REF!</v>
      </c>
      <c r="E24" s="64" t="e">
        <f t="shared" si="17"/>
        <v>#REF!</v>
      </c>
      <c r="F24" s="35" t="e">
        <f t="shared" si="17"/>
        <v>#REF!</v>
      </c>
      <c r="G24" s="35" t="e">
        <f t="shared" si="17"/>
        <v>#REF!</v>
      </c>
      <c r="H24" s="36" t="e">
        <f t="shared" si="17"/>
        <v>#REF!</v>
      </c>
      <c r="I24" s="37" t="e">
        <f t="shared" si="17"/>
        <v>#REF!</v>
      </c>
      <c r="J24" s="38" t="e">
        <f t="shared" si="17"/>
        <v>#REF!</v>
      </c>
      <c r="K24" s="39" t="e">
        <f t="shared" si="17"/>
        <v>#REF!</v>
      </c>
      <c r="L24" s="15"/>
      <c r="N24" s="42" t="str">
        <f t="shared" si="16"/>
        <v>Alt 6</v>
      </c>
      <c r="O24" s="66" t="e">
        <f t="shared" si="13"/>
        <v>#REF!</v>
      </c>
      <c r="P24" s="66" t="e">
        <f t="shared" si="8"/>
        <v>#REF!</v>
      </c>
      <c r="Q24" s="73" t="e">
        <f t="shared" si="9"/>
        <v>#REF!</v>
      </c>
    </row>
    <row r="25" spans="2:24" hidden="1" x14ac:dyDescent="0.25">
      <c r="B25" s="63" t="str">
        <f t="shared" si="6"/>
        <v>Alt 7</v>
      </c>
      <c r="C25" s="162" t="e">
        <f t="shared" ref="C25:K25" si="18">ABS(C14-C$7)</f>
        <v>#REF!</v>
      </c>
      <c r="D25" s="163" t="e">
        <f t="shared" si="18"/>
        <v>#REF!</v>
      </c>
      <c r="E25" s="64" t="e">
        <f t="shared" si="18"/>
        <v>#REF!</v>
      </c>
      <c r="F25" s="35" t="e">
        <f t="shared" si="18"/>
        <v>#REF!</v>
      </c>
      <c r="G25" s="35" t="e">
        <f t="shared" si="18"/>
        <v>#REF!</v>
      </c>
      <c r="H25" s="36" t="e">
        <f t="shared" si="18"/>
        <v>#REF!</v>
      </c>
      <c r="I25" s="37" t="e">
        <f t="shared" si="18"/>
        <v>#REF!</v>
      </c>
      <c r="J25" s="38" t="e">
        <f t="shared" si="18"/>
        <v>#REF!</v>
      </c>
      <c r="K25" s="39" t="e">
        <f t="shared" si="18"/>
        <v>#REF!</v>
      </c>
      <c r="L25" s="15"/>
      <c r="N25" s="42" t="str">
        <f t="shared" si="16"/>
        <v>Alt 7</v>
      </c>
      <c r="O25" s="66" t="e">
        <f t="shared" si="13"/>
        <v>#REF!</v>
      </c>
      <c r="P25" s="66" t="e">
        <f t="shared" si="8"/>
        <v>#REF!</v>
      </c>
      <c r="Q25" s="73" t="e">
        <f t="shared" si="9"/>
        <v>#REF!</v>
      </c>
    </row>
    <row r="26" spans="2:24" hidden="1" x14ac:dyDescent="0.25">
      <c r="B26" s="63" t="str">
        <f t="shared" si="6"/>
        <v>Alt 8</v>
      </c>
      <c r="C26" s="162" t="e">
        <f t="shared" ref="C26:K26" si="19">ABS(C15-C$7)</f>
        <v>#REF!</v>
      </c>
      <c r="D26" s="163" t="e">
        <f t="shared" si="19"/>
        <v>#REF!</v>
      </c>
      <c r="E26" s="64" t="e">
        <f t="shared" si="19"/>
        <v>#REF!</v>
      </c>
      <c r="F26" s="35" t="e">
        <f t="shared" si="19"/>
        <v>#REF!</v>
      </c>
      <c r="G26" s="35" t="e">
        <f t="shared" si="19"/>
        <v>#REF!</v>
      </c>
      <c r="H26" s="36" t="e">
        <f t="shared" si="19"/>
        <v>#REF!</v>
      </c>
      <c r="I26" s="37" t="e">
        <f t="shared" si="19"/>
        <v>#REF!</v>
      </c>
      <c r="J26" s="38" t="e">
        <f t="shared" si="19"/>
        <v>#REF!</v>
      </c>
      <c r="K26" s="39" t="e">
        <f t="shared" si="19"/>
        <v>#REF!</v>
      </c>
      <c r="L26" s="15"/>
      <c r="N26" s="42" t="str">
        <f t="shared" si="16"/>
        <v>Alt 8</v>
      </c>
      <c r="O26" s="66" t="e">
        <f t="shared" si="13"/>
        <v>#REF!</v>
      </c>
      <c r="P26" s="66" t="e">
        <f t="shared" si="8"/>
        <v>#REF!</v>
      </c>
      <c r="Q26" s="73" t="e">
        <f t="shared" si="9"/>
        <v>#REF!</v>
      </c>
    </row>
    <row r="27" spans="2:24" ht="15.75" hidden="1" thickBot="1" x14ac:dyDescent="0.3">
      <c r="B27" s="63" t="str">
        <f t="shared" si="6"/>
        <v>Alt 10</v>
      </c>
      <c r="C27" s="135">
        <v>0</v>
      </c>
      <c r="D27" s="135">
        <v>0</v>
      </c>
      <c r="E27" s="135">
        <v>0</v>
      </c>
      <c r="F27" s="132">
        <v>0</v>
      </c>
      <c r="G27" s="133">
        <v>0</v>
      </c>
      <c r="H27" s="134">
        <v>0</v>
      </c>
      <c r="I27" s="135">
        <v>0</v>
      </c>
      <c r="J27" s="136">
        <v>0</v>
      </c>
      <c r="K27" s="137">
        <v>0</v>
      </c>
      <c r="L27" s="15"/>
      <c r="N27" s="42" t="str">
        <f t="shared" si="16"/>
        <v>Alt 10</v>
      </c>
      <c r="O27" s="66">
        <f t="shared" si="13"/>
        <v>0</v>
      </c>
      <c r="P27" s="66">
        <f t="shared" si="8"/>
        <v>0</v>
      </c>
      <c r="Q27" s="73">
        <f t="shared" si="9"/>
        <v>0</v>
      </c>
    </row>
    <row r="28" spans="2:24" ht="15.75" thickBot="1" x14ac:dyDescent="0.3">
      <c r="B28" s="42"/>
      <c r="C28" s="58"/>
      <c r="D28" s="58"/>
      <c r="E28" s="58"/>
      <c r="F28" s="77"/>
      <c r="G28" s="77"/>
      <c r="H28" s="77"/>
      <c r="K28" s="58"/>
      <c r="L28" s="15"/>
      <c r="N28" s="59"/>
      <c r="O28" s="60"/>
      <c r="P28" s="60"/>
      <c r="Q28" s="61"/>
    </row>
    <row r="29" spans="2:24" x14ac:dyDescent="0.25">
      <c r="B29" s="14" t="s">
        <v>68</v>
      </c>
      <c r="E29" s="182">
        <f>1-(E11/E7)</f>
        <v>8.1038442470604544E-4</v>
      </c>
      <c r="H29" s="182">
        <f>1-(H11/H7)</f>
        <v>6.6481703154075422E-4</v>
      </c>
      <c r="K29" s="78">
        <f>1-(K11/K7)</f>
        <v>8.4671059510299518E-4</v>
      </c>
      <c r="L29" s="15"/>
      <c r="N29" s="223" t="s">
        <v>69</v>
      </c>
      <c r="O29" s="224"/>
      <c r="P29" s="224"/>
      <c r="Q29" s="225"/>
    </row>
    <row r="30" spans="2:24" x14ac:dyDescent="0.25">
      <c r="B30" s="14"/>
      <c r="L30" s="15"/>
      <c r="N30" s="42" t="str">
        <f t="shared" ref="N30:N39" si="20">N7</f>
        <v>Alt. 0 (No Action)</v>
      </c>
      <c r="O30" s="175">
        <f>O7*O$5/100</f>
        <v>4.3372178373600009E-2</v>
      </c>
      <c r="P30" s="175">
        <f>P7*P$5/100</f>
        <v>6.0227509651200002E-2</v>
      </c>
      <c r="Q30" s="176">
        <f t="shared" ref="O30:Q34" si="21">Q7*Q$5/100</f>
        <v>9.3734060716800016E-2</v>
      </c>
    </row>
    <row r="31" spans="2:24" ht="15.75" thickBot="1" x14ac:dyDescent="0.3"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2"/>
      <c r="N31" s="42" t="str">
        <f t="shared" si="20"/>
        <v>Alt. 1</v>
      </c>
      <c r="O31" s="175">
        <f>O8*O$5/100</f>
        <v>4.3370558373600002E-2</v>
      </c>
      <c r="P31" s="175">
        <f t="shared" si="21"/>
        <v>6.0226645651200006E-2</v>
      </c>
      <c r="Q31" s="176">
        <f t="shared" si="21"/>
        <v>9.3734384716799998E-2</v>
      </c>
    </row>
    <row r="32" spans="2:24" x14ac:dyDescent="0.25">
      <c r="B32" s="81"/>
      <c r="N32" s="42" t="str">
        <f t="shared" si="20"/>
        <v>Alt. 2</v>
      </c>
      <c r="O32" s="175">
        <f t="shared" si="21"/>
        <v>4.3368506373599992E-2</v>
      </c>
      <c r="P32" s="175">
        <f>P9*P$5/100</f>
        <v>6.0223729651200007E-2</v>
      </c>
      <c r="Q32" s="176">
        <f t="shared" si="21"/>
        <v>9.3728120716800006E-2</v>
      </c>
    </row>
    <row r="33" spans="2:17" x14ac:dyDescent="0.25">
      <c r="E33" s="58"/>
      <c r="N33" s="42" t="str">
        <f t="shared" si="20"/>
        <v>Alt. 3</v>
      </c>
      <c r="O33" s="175">
        <f t="shared" si="21"/>
        <v>4.3364510373600007E-2</v>
      </c>
      <c r="P33" s="175">
        <f t="shared" si="21"/>
        <v>6.0216601651199998E-2</v>
      </c>
      <c r="Q33" s="176">
        <f t="shared" si="21"/>
        <v>9.3713108716799998E-2</v>
      </c>
    </row>
    <row r="34" spans="2:17" x14ac:dyDescent="0.25">
      <c r="B34" s="229"/>
      <c r="C34" s="229"/>
      <c r="E34" s="58"/>
      <c r="F34" s="58"/>
      <c r="N34" s="42" t="s">
        <v>61</v>
      </c>
      <c r="O34" s="175">
        <f t="shared" si="21"/>
        <v>4.3348634373600002E-2</v>
      </c>
      <c r="P34" s="175">
        <f t="shared" si="21"/>
        <v>6.0194677651200006E-2</v>
      </c>
      <c r="Q34" s="176">
        <f t="shared" si="21"/>
        <v>9.3671744716800009E-2</v>
      </c>
    </row>
    <row r="35" spans="2:17" hidden="1" x14ac:dyDescent="0.25">
      <c r="B35" s="119"/>
      <c r="C35" s="119"/>
      <c r="N35" s="42" t="str">
        <f t="shared" si="20"/>
        <v>Alt 5</v>
      </c>
      <c r="O35" s="79" t="e">
        <f t="shared" ref="O35:Q37" si="22">O12*O$5/100</f>
        <v>#REF!</v>
      </c>
      <c r="P35" s="79" t="e">
        <f t="shared" si="22"/>
        <v>#REF!</v>
      </c>
      <c r="Q35" s="80" t="e">
        <f t="shared" si="22"/>
        <v>#REF!</v>
      </c>
    </row>
    <row r="36" spans="2:17" hidden="1" x14ac:dyDescent="0.25">
      <c r="B36" s="119"/>
      <c r="C36" s="119"/>
      <c r="N36" s="42" t="str">
        <f t="shared" si="20"/>
        <v>Alt 6</v>
      </c>
      <c r="O36" s="79" t="e">
        <f t="shared" si="22"/>
        <v>#REF!</v>
      </c>
      <c r="P36" s="79" t="e">
        <f t="shared" si="22"/>
        <v>#REF!</v>
      </c>
      <c r="Q36" s="80" t="e">
        <f t="shared" si="22"/>
        <v>#REF!</v>
      </c>
    </row>
    <row r="37" spans="2:17" hidden="1" x14ac:dyDescent="0.25">
      <c r="B37" s="119"/>
      <c r="C37" s="119"/>
      <c r="N37" s="42" t="str">
        <f t="shared" si="20"/>
        <v>Alt 7</v>
      </c>
      <c r="O37" s="79" t="e">
        <f t="shared" si="22"/>
        <v>#REF!</v>
      </c>
      <c r="P37" s="79" t="e">
        <f t="shared" si="22"/>
        <v>#REF!</v>
      </c>
      <c r="Q37" s="80" t="e">
        <f t="shared" si="22"/>
        <v>#REF!</v>
      </c>
    </row>
    <row r="38" spans="2:17" hidden="1" x14ac:dyDescent="0.25">
      <c r="B38" s="119"/>
      <c r="C38" s="119"/>
      <c r="N38" s="42" t="str">
        <f t="shared" si="20"/>
        <v>Alt 8</v>
      </c>
      <c r="O38" s="79" t="e">
        <f t="shared" ref="O38:Q39" si="23">O15*O$5/100</f>
        <v>#REF!</v>
      </c>
      <c r="P38" s="79" t="e">
        <f t="shared" si="23"/>
        <v>#REF!</v>
      </c>
      <c r="Q38" s="80" t="e">
        <f t="shared" si="23"/>
        <v>#REF!</v>
      </c>
    </row>
    <row r="39" spans="2:17" hidden="1" x14ac:dyDescent="0.25">
      <c r="B39" s="119"/>
      <c r="C39" s="119"/>
      <c r="N39" s="42" t="str">
        <f t="shared" si="20"/>
        <v>Alt 10</v>
      </c>
      <c r="O39" s="79" t="e">
        <f t="shared" si="23"/>
        <v>#REF!</v>
      </c>
      <c r="P39" s="79" t="e">
        <f t="shared" si="23"/>
        <v>#REF!</v>
      </c>
      <c r="Q39" s="80" t="e">
        <f t="shared" si="23"/>
        <v>#REF!</v>
      </c>
    </row>
    <row r="40" spans="2:17" ht="15.75" thickBot="1" x14ac:dyDescent="0.3">
      <c r="B40" s="119"/>
      <c r="C40" s="119"/>
      <c r="E40" s="58"/>
      <c r="F40" s="58"/>
      <c r="N40" s="59"/>
      <c r="O40" s="60"/>
      <c r="P40" s="60"/>
      <c r="Q40" s="61"/>
    </row>
    <row r="41" spans="2:17" x14ac:dyDescent="0.25">
      <c r="B41" s="119"/>
      <c r="C41" s="119"/>
      <c r="N41" s="223" t="s">
        <v>70</v>
      </c>
      <c r="O41" s="224"/>
      <c r="P41" s="224"/>
      <c r="Q41" s="225"/>
    </row>
    <row r="42" spans="2:17" x14ac:dyDescent="0.25">
      <c r="B42" s="233"/>
      <c r="C42" s="233"/>
      <c r="N42" s="42" t="str">
        <f t="shared" ref="N42:N48" si="24">N31</f>
        <v>Alt. 1</v>
      </c>
      <c r="O42" s="175">
        <f t="shared" ref="O42:Q48" si="25">(O$5*O19)/100</f>
        <v>1.6199999999962245E-6</v>
      </c>
      <c r="P42" s="175">
        <f t="shared" si="25"/>
        <v>8.6399999999606797E-7</v>
      </c>
      <c r="Q42" s="176">
        <f t="shared" si="25"/>
        <v>3.2399999998773411E-7</v>
      </c>
    </row>
    <row r="43" spans="2:17" x14ac:dyDescent="0.25">
      <c r="N43" s="42" t="str">
        <f t="shared" si="24"/>
        <v>Alt. 2</v>
      </c>
      <c r="O43" s="175">
        <f t="shared" si="25"/>
        <v>3.6720000000048719E-6</v>
      </c>
      <c r="P43" s="175">
        <f t="shared" si="25"/>
        <v>3.7800000000007829E-6</v>
      </c>
      <c r="Q43" s="176">
        <f>(Q$5*Q20)/100</f>
        <v>5.9400000000053413E-6</v>
      </c>
    </row>
    <row r="44" spans="2:17" x14ac:dyDescent="0.25">
      <c r="B44" s="229"/>
      <c r="C44" s="229"/>
      <c r="N44" s="42" t="str">
        <f t="shared" si="24"/>
        <v>Alt. 3</v>
      </c>
      <c r="O44" s="175">
        <f t="shared" si="25"/>
        <v>7.6679999999974776E-6</v>
      </c>
      <c r="P44" s="175">
        <f t="shared" si="25"/>
        <v>1.0907999999999518E-5</v>
      </c>
      <c r="Q44" s="176">
        <f>(Q$5*Q21)/100</f>
        <v>2.0952000000012562E-5</v>
      </c>
    </row>
    <row r="45" spans="2:17" x14ac:dyDescent="0.25">
      <c r="N45" s="42" t="s">
        <v>61</v>
      </c>
      <c r="O45" s="175">
        <f t="shared" si="25"/>
        <v>2.3544000000000766E-5</v>
      </c>
      <c r="P45" s="175">
        <f t="shared" si="25"/>
        <v>3.2831999999994464E-5</v>
      </c>
      <c r="Q45" s="176">
        <f>(Q$5*Q22)/100</f>
        <v>6.2316000000000574E-5</v>
      </c>
    </row>
    <row r="46" spans="2:17" hidden="1" x14ac:dyDescent="0.25">
      <c r="N46" s="42" t="str">
        <f t="shared" si="24"/>
        <v>Alt 5</v>
      </c>
      <c r="O46" s="82" t="e">
        <f t="shared" si="25"/>
        <v>#REF!</v>
      </c>
      <c r="P46" s="82" t="e">
        <f t="shared" si="25"/>
        <v>#REF!</v>
      </c>
      <c r="Q46" s="83" t="e">
        <f t="shared" si="25"/>
        <v>#REF!</v>
      </c>
    </row>
    <row r="47" spans="2:17" hidden="1" x14ac:dyDescent="0.25">
      <c r="N47" s="42" t="str">
        <f t="shared" si="24"/>
        <v>Alt 6</v>
      </c>
      <c r="O47" s="82" t="e">
        <f t="shared" si="25"/>
        <v>#REF!</v>
      </c>
      <c r="P47" s="82" t="e">
        <f t="shared" si="25"/>
        <v>#REF!</v>
      </c>
      <c r="Q47" s="83" t="e">
        <f t="shared" si="25"/>
        <v>#REF!</v>
      </c>
    </row>
    <row r="48" spans="2:17" hidden="1" x14ac:dyDescent="0.25">
      <c r="N48" s="42" t="str">
        <f t="shared" si="24"/>
        <v>Alt 7</v>
      </c>
      <c r="O48" s="82" t="e">
        <f t="shared" si="25"/>
        <v>#REF!</v>
      </c>
      <c r="P48" s="82" t="e">
        <f t="shared" si="25"/>
        <v>#REF!</v>
      </c>
      <c r="Q48" s="83" t="e">
        <f t="shared" si="25"/>
        <v>#REF!</v>
      </c>
    </row>
    <row r="49" spans="14:17" hidden="1" x14ac:dyDescent="0.25">
      <c r="N49" s="42" t="str">
        <f>N38</f>
        <v>Alt 8</v>
      </c>
      <c r="O49" s="82" t="e">
        <f t="shared" ref="O49:Q50" si="26">(O$5*O26)/100</f>
        <v>#REF!</v>
      </c>
      <c r="P49" s="82" t="e">
        <f t="shared" si="26"/>
        <v>#REF!</v>
      </c>
      <c r="Q49" s="83" t="e">
        <f t="shared" si="26"/>
        <v>#REF!</v>
      </c>
    </row>
    <row r="50" spans="14:17" hidden="1" x14ac:dyDescent="0.25">
      <c r="N50" s="42" t="str">
        <f>N39</f>
        <v>Alt 10</v>
      </c>
      <c r="O50" s="82">
        <f t="shared" si="26"/>
        <v>0</v>
      </c>
      <c r="P50" s="82">
        <f t="shared" si="26"/>
        <v>0</v>
      </c>
      <c r="Q50" s="83">
        <f t="shared" si="26"/>
        <v>0</v>
      </c>
    </row>
    <row r="51" spans="14:17" ht="15.75" thickBot="1" x14ac:dyDescent="0.3">
      <c r="N51" s="86"/>
      <c r="O51" s="87"/>
      <c r="P51" s="87"/>
      <c r="Q51" s="88"/>
    </row>
  </sheetData>
  <mergeCells count="17">
    <mergeCell ref="B44:C44"/>
    <mergeCell ref="B34:C34"/>
    <mergeCell ref="N29:Q29"/>
    <mergeCell ref="B31:L31"/>
    <mergeCell ref="N18:Q18"/>
    <mergeCell ref="B42:C42"/>
    <mergeCell ref="N41:Q41"/>
    <mergeCell ref="C5:E5"/>
    <mergeCell ref="F5:H5"/>
    <mergeCell ref="I5:K5"/>
    <mergeCell ref="N6:Q6"/>
    <mergeCell ref="C18:K18"/>
    <mergeCell ref="B2:L2"/>
    <mergeCell ref="N2:Q2"/>
    <mergeCell ref="S2:X2"/>
    <mergeCell ref="N3:Q3"/>
    <mergeCell ref="S4:X4"/>
  </mergeCells>
  <phoneticPr fontId="17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7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13" max="13" width="17" customWidth="1"/>
  </cols>
  <sheetData>
    <row r="1" spans="1:23" x14ac:dyDescent="0.25">
      <c r="A1" s="90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2"/>
      <c r="N1" s="93"/>
      <c r="O1" s="93"/>
      <c r="P1" s="93"/>
      <c r="Q1" s="93"/>
      <c r="R1" s="93"/>
      <c r="S1" s="93"/>
    </row>
    <row r="2" spans="1:23" x14ac:dyDescent="0.25">
      <c r="A2" s="90"/>
      <c r="B2" s="91" t="s">
        <v>72</v>
      </c>
      <c r="C2" s="91"/>
      <c r="D2" s="91"/>
      <c r="E2" s="91"/>
      <c r="F2" s="91"/>
      <c r="G2" s="91"/>
      <c r="H2" s="91"/>
      <c r="I2" s="91"/>
      <c r="J2" s="91"/>
      <c r="K2" s="91"/>
      <c r="L2" s="92"/>
      <c r="M2" s="92"/>
      <c r="N2" s="93"/>
      <c r="O2" s="93"/>
      <c r="P2" s="93"/>
      <c r="Q2" s="93"/>
      <c r="R2" s="93"/>
      <c r="S2" s="93"/>
    </row>
    <row r="3" spans="1:23" ht="60" x14ac:dyDescent="0.25">
      <c r="A3" s="93"/>
      <c r="B3" s="94" t="s">
        <v>73</v>
      </c>
      <c r="C3" s="94" t="s">
        <v>74</v>
      </c>
      <c r="D3" s="94" t="s">
        <v>75</v>
      </c>
      <c r="E3" s="94" t="s">
        <v>76</v>
      </c>
      <c r="F3" s="94" t="s">
        <v>62</v>
      </c>
      <c r="G3" s="94" t="s">
        <v>63</v>
      </c>
      <c r="H3" s="94" t="s">
        <v>64</v>
      </c>
      <c r="I3" s="94" t="s">
        <v>65</v>
      </c>
      <c r="J3" s="94" t="s">
        <v>77</v>
      </c>
      <c r="K3" s="94" t="s">
        <v>66</v>
      </c>
      <c r="L3" s="95"/>
      <c r="M3" s="92"/>
      <c r="N3" s="94" t="s">
        <v>78</v>
      </c>
      <c r="O3" s="94" t="s">
        <v>74</v>
      </c>
      <c r="P3" s="94" t="s">
        <v>75</v>
      </c>
      <c r="Q3" s="94" t="s">
        <v>76</v>
      </c>
      <c r="R3" s="94" t="s">
        <v>62</v>
      </c>
      <c r="S3" s="94" t="s">
        <v>63</v>
      </c>
      <c r="T3" s="94" t="s">
        <v>64</v>
      </c>
      <c r="U3" s="94" t="s">
        <v>65</v>
      </c>
      <c r="V3" s="94" t="s">
        <v>77</v>
      </c>
      <c r="W3" s="94" t="s">
        <v>66</v>
      </c>
    </row>
    <row r="4" spans="1:23" x14ac:dyDescent="0.25">
      <c r="A4" s="96">
        <v>2005</v>
      </c>
      <c r="B4" s="97">
        <f>('[1]GHG emissions totals'!B12+'[1]GHG emissions totals'!N$12+'[1]GHG emissions totals'!Z$12)/10^6</f>
        <v>913.66414882056995</v>
      </c>
      <c r="C4" s="97">
        <f>('[1]GHG emissions totals'!C12+'[1]GHG emissions totals'!O$12+'[1]GHG emissions totals'!AA$12)/10^6</f>
        <v>913.66414882056995</v>
      </c>
      <c r="D4" s="97">
        <f>('[1]GHG emissions totals'!D12+'[1]GHG emissions totals'!P$12+'[1]GHG emissions totals'!AB$12)/10^6</f>
        <v>913.66414882056995</v>
      </c>
      <c r="E4" s="97">
        <f>('[1]GHG emissions totals'!E12+'[1]GHG emissions totals'!Q$12+'[1]GHG emissions totals'!AC$12)/10^6</f>
        <v>913.66414882056995</v>
      </c>
      <c r="F4" s="97">
        <f>('[1]GHG emissions totals'!F12+'[1]GHG emissions totals'!R$12+'[1]GHG emissions totals'!AD$12)/10^6</f>
        <v>913.66414882056995</v>
      </c>
      <c r="G4" s="97">
        <f>('[1]GHG emissions totals'!G12+'[1]GHG emissions totals'!S$12+'[1]GHG emissions totals'!AE$12)/10^6</f>
        <v>913.66414882056995</v>
      </c>
      <c r="H4" s="97">
        <f>('[1]GHG emissions totals'!H12+'[1]GHG emissions totals'!T$12+'[1]GHG emissions totals'!AF$12)/10^6</f>
        <v>913.66414882056995</v>
      </c>
      <c r="I4" s="97">
        <f>('[1]GHG emissions totals'!I12+'[1]GHG emissions totals'!U$12+'[1]GHG emissions totals'!AG$12)/10^6</f>
        <v>913.66414882056995</v>
      </c>
      <c r="J4" s="97">
        <f>('[1]GHG emissions totals'!J12+'[1]GHG emissions totals'!V$12+'[1]GHG emissions totals'!AH$12)/10^6</f>
        <v>913.66414882056995</v>
      </c>
      <c r="K4" s="97">
        <f>('[1]GHG emissions totals'!K12+'[1]GHG emissions totals'!W$12+'[1]GHG emissions totals'!AI$12)/10^6</f>
        <v>900.48627073363627</v>
      </c>
      <c r="L4" s="97"/>
      <c r="M4" s="92">
        <v>2005</v>
      </c>
      <c r="N4" s="97">
        <f>'[1]GHG emissions totals'!B12/10^6</f>
        <v>871.6010251018181</v>
      </c>
      <c r="O4" s="97">
        <f>'[1]GHG emissions totals'!C12/10^6</f>
        <v>871.6010251018181</v>
      </c>
      <c r="P4" s="97">
        <f>'[1]GHG emissions totals'!D12/10^6</f>
        <v>871.6010251018181</v>
      </c>
      <c r="Q4" s="97">
        <f>'[1]GHG emissions totals'!E12/10^6</f>
        <v>871.6010251018181</v>
      </c>
      <c r="R4" s="97">
        <f>'[1]GHG emissions totals'!F12/10^6</f>
        <v>871.6010251018181</v>
      </c>
      <c r="S4" s="97">
        <f>'[1]GHG emissions totals'!G12/10^6</f>
        <v>871.6010251018181</v>
      </c>
      <c r="T4" s="97">
        <f>'[1]GHG emissions totals'!H12/10^6</f>
        <v>871.6010251018181</v>
      </c>
      <c r="U4" s="97">
        <f>'[1]GHG emissions totals'!I12/10^6</f>
        <v>871.6010251018181</v>
      </c>
      <c r="V4" s="97">
        <f>'[1]GHG emissions totals'!J12/10^6</f>
        <v>871.6010251018181</v>
      </c>
      <c r="W4" s="97">
        <f>'[1]GHG emissions totals'!K12/10^6</f>
        <v>871.6010251018181</v>
      </c>
    </row>
    <row r="5" spans="1:23" x14ac:dyDescent="0.25">
      <c r="A5" s="96">
        <v>2030</v>
      </c>
      <c r="B5" s="97">
        <f>('[1]GHG emissions totals'!B37+'[1]GHG emissions totals'!N$37+'[1]GHG emissions totals'!Z$37)/10^6</f>
        <v>902.38778137086001</v>
      </c>
      <c r="C5" s="97">
        <f>('[1]GHG emissions totals'!C37+'[1]GHG emissions totals'!O$37+'[1]GHG emissions totals'!AA$37)/10^6</f>
        <v>896.35045093849988</v>
      </c>
      <c r="D5" s="97">
        <f>('[1]GHG emissions totals'!D37+'[1]GHG emissions totals'!P$37+'[1]GHG emissions totals'!AB$37)/10^6</f>
        <v>892.88047951699991</v>
      </c>
      <c r="E5" s="97">
        <f>('[1]GHG emissions totals'!E37+'[1]GHG emissions totals'!Q$37+'[1]GHG emissions totals'!AC$37)/10^6</f>
        <v>888.41599574314</v>
      </c>
      <c r="F5" s="97">
        <f>('[1]GHG emissions totals'!F37+'[1]GHG emissions totals'!R$37+'[1]GHG emissions totals'!AD$37)/10^6</f>
        <v>878.24883560471994</v>
      </c>
      <c r="G5" s="97">
        <f>('[1]GHG emissions totals'!G37+'[1]GHG emissions totals'!S$37+'[1]GHG emissions totals'!AE$37)/10^6</f>
        <v>0</v>
      </c>
      <c r="H5" s="97">
        <f>('[1]GHG emissions totals'!H37+'[1]GHG emissions totals'!T$37+'[1]GHG emissions totals'!AF$37)/10^6</f>
        <v>0</v>
      </c>
      <c r="I5" s="97">
        <f>('[1]GHG emissions totals'!I37+'[1]GHG emissions totals'!U$37+'[1]GHG emissions totals'!AG$37)/10^6</f>
        <v>0</v>
      </c>
      <c r="J5" s="97">
        <f>('[1]GHG emissions totals'!J37+'[1]GHG emissions totals'!V$37+'[1]GHG emissions totals'!AH$37)/10^6</f>
        <v>0</v>
      </c>
      <c r="K5" s="97">
        <f>('[1]GHG emissions totals'!K37+'[1]GHG emissions totals'!W$37+'[1]GHG emissions totals'!AI$37)/10^6</f>
        <v>0</v>
      </c>
      <c r="L5" s="97"/>
      <c r="M5" s="92">
        <v>2025</v>
      </c>
      <c r="N5" s="97">
        <f>'[1]GHG emissions totals'!B32/10^6</f>
        <v>873.24706929999991</v>
      </c>
      <c r="O5" s="97">
        <f>'[1]GHG emissions totals'!C32/10^6</f>
        <v>873.24706929999991</v>
      </c>
      <c r="P5" s="97">
        <f>'[1]GHG emissions totals'!D32/10^6</f>
        <v>873.24706929999991</v>
      </c>
      <c r="Q5" s="97">
        <f>'[1]GHG emissions totals'!E32/10^6</f>
        <v>873.24706929999991</v>
      </c>
      <c r="R5" s="97">
        <f>'[1]GHG emissions totals'!F32/10^6</f>
        <v>873.24706929999991</v>
      </c>
      <c r="S5" s="97">
        <f>'[1]GHG emissions totals'!G32/10^6</f>
        <v>0</v>
      </c>
      <c r="T5" s="97">
        <f>'[1]GHG emissions totals'!H32/10^6</f>
        <v>0</v>
      </c>
      <c r="U5" s="97">
        <f>'[1]GHG emissions totals'!I32/10^6</f>
        <v>0</v>
      </c>
      <c r="V5" s="97">
        <f>'[1]GHG emissions totals'!J32/10^6</f>
        <v>0</v>
      </c>
      <c r="W5" s="97">
        <f>'[1]GHG emissions totals'!K32/10^6</f>
        <v>0</v>
      </c>
    </row>
    <row r="6" spans="1:23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2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x14ac:dyDescent="0.25">
      <c r="A7" s="98" t="s">
        <v>79</v>
      </c>
      <c r="B7" s="99">
        <f t="shared" ref="B7:K7" si="0">B4*(1-0.17)</f>
        <v>758.34124352107301</v>
      </c>
      <c r="C7" s="99">
        <f t="shared" si="0"/>
        <v>758.34124352107301</v>
      </c>
      <c r="D7" s="99">
        <f t="shared" si="0"/>
        <v>758.34124352107301</v>
      </c>
      <c r="E7" s="99">
        <f t="shared" si="0"/>
        <v>758.34124352107301</v>
      </c>
      <c r="F7" s="99">
        <f t="shared" si="0"/>
        <v>758.34124352107301</v>
      </c>
      <c r="G7" s="99">
        <f t="shared" si="0"/>
        <v>758.34124352107301</v>
      </c>
      <c r="H7" s="99">
        <f t="shared" si="0"/>
        <v>758.34124352107301</v>
      </c>
      <c r="I7" s="99">
        <f t="shared" si="0"/>
        <v>758.34124352107301</v>
      </c>
      <c r="J7" s="99">
        <f t="shared" si="0"/>
        <v>758.34124352107301</v>
      </c>
      <c r="K7" s="99">
        <f t="shared" si="0"/>
        <v>747.40360470891812</v>
      </c>
      <c r="L7" s="99"/>
      <c r="M7" s="98" t="s">
        <v>80</v>
      </c>
      <c r="N7" s="99">
        <f t="shared" ref="N7:W7" si="1">N4*(1-0.26)</f>
        <v>644.98475857534538</v>
      </c>
      <c r="O7" s="99">
        <f t="shared" si="1"/>
        <v>644.98475857534538</v>
      </c>
      <c r="P7" s="99">
        <f t="shared" si="1"/>
        <v>644.98475857534538</v>
      </c>
      <c r="Q7" s="99">
        <f t="shared" si="1"/>
        <v>644.98475857534538</v>
      </c>
      <c r="R7" s="99">
        <f t="shared" si="1"/>
        <v>644.98475857534538</v>
      </c>
      <c r="S7" s="99">
        <f t="shared" si="1"/>
        <v>644.98475857534538</v>
      </c>
      <c r="T7" s="99">
        <f t="shared" si="1"/>
        <v>644.98475857534538</v>
      </c>
      <c r="U7" s="99">
        <f t="shared" si="1"/>
        <v>644.98475857534538</v>
      </c>
      <c r="V7" s="99">
        <f t="shared" si="1"/>
        <v>644.98475857534538</v>
      </c>
      <c r="W7" s="99">
        <f t="shared" si="1"/>
        <v>644.98475857534538</v>
      </c>
    </row>
    <row r="8" spans="1:23" x14ac:dyDescent="0.25">
      <c r="A8" s="100" t="s">
        <v>81</v>
      </c>
      <c r="B8" s="99">
        <f>B4-B7</f>
        <v>155.32290529949694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8" t="s">
        <v>82</v>
      </c>
      <c r="N8" s="99">
        <f t="shared" ref="N8:W8" si="2">N4*(1-0.28)</f>
        <v>627.552738073309</v>
      </c>
      <c r="O8" s="99">
        <f t="shared" si="2"/>
        <v>627.552738073309</v>
      </c>
      <c r="P8" s="99">
        <f t="shared" si="2"/>
        <v>627.552738073309</v>
      </c>
      <c r="Q8" s="99">
        <f t="shared" si="2"/>
        <v>627.552738073309</v>
      </c>
      <c r="R8" s="99">
        <f t="shared" si="2"/>
        <v>627.552738073309</v>
      </c>
      <c r="S8" s="99">
        <f t="shared" si="2"/>
        <v>627.552738073309</v>
      </c>
      <c r="T8" s="99">
        <f t="shared" si="2"/>
        <v>627.552738073309</v>
      </c>
      <c r="U8" s="99">
        <f t="shared" si="2"/>
        <v>627.552738073309</v>
      </c>
      <c r="V8" s="99">
        <f t="shared" si="2"/>
        <v>627.552738073309</v>
      </c>
      <c r="W8" s="99">
        <f t="shared" si="2"/>
        <v>627.552738073309</v>
      </c>
    </row>
    <row r="9" spans="1:23" x14ac:dyDescent="0.25">
      <c r="A9" s="100" t="s">
        <v>83</v>
      </c>
      <c r="B9" s="99">
        <f>B5-B7</f>
        <v>144.046537849787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100" t="s">
        <v>81</v>
      </c>
      <c r="N9" s="99">
        <f>N4-N7</f>
        <v>226.61626652647271</v>
      </c>
      <c r="O9" s="99"/>
      <c r="P9" s="99"/>
      <c r="Q9" s="99"/>
      <c r="R9" s="99"/>
      <c r="S9" s="99"/>
      <c r="T9" s="99"/>
      <c r="U9" s="99"/>
      <c r="V9" s="99"/>
      <c r="W9" s="99"/>
    </row>
    <row r="10" spans="1:23" x14ac:dyDescent="0.25">
      <c r="A10" s="93"/>
      <c r="B10" s="99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00" t="s">
        <v>83</v>
      </c>
      <c r="N10" s="99">
        <f>N5-N7</f>
        <v>228.26231072465453</v>
      </c>
      <c r="O10" s="92"/>
      <c r="P10" s="92"/>
      <c r="Q10" s="92"/>
      <c r="R10" s="92"/>
      <c r="S10" s="92"/>
      <c r="T10" s="92"/>
      <c r="U10" s="92"/>
      <c r="V10" s="92"/>
      <c r="W10" s="92"/>
    </row>
    <row r="11" spans="1:23" x14ac:dyDescent="0.25">
      <c r="A11" s="101" t="s">
        <v>84</v>
      </c>
      <c r="B11" s="102">
        <f t="shared" ref="B11:K11" si="3">B5-B4</f>
        <v>-11.276367449709937</v>
      </c>
      <c r="C11" s="102">
        <f t="shared" si="3"/>
        <v>-17.313697882070073</v>
      </c>
      <c r="D11" s="102">
        <f t="shared" si="3"/>
        <v>-20.783669303570036</v>
      </c>
      <c r="E11" s="102">
        <f t="shared" si="3"/>
        <v>-25.248153077429947</v>
      </c>
      <c r="F11" s="102">
        <f t="shared" si="3"/>
        <v>-35.415313215850006</v>
      </c>
      <c r="G11" s="102">
        <f t="shared" si="3"/>
        <v>-913.66414882056995</v>
      </c>
      <c r="H11" s="102">
        <f t="shared" si="3"/>
        <v>-913.66414882056995</v>
      </c>
      <c r="I11" s="102">
        <f t="shared" si="3"/>
        <v>-913.66414882056995</v>
      </c>
      <c r="J11" s="102">
        <f t="shared" si="3"/>
        <v>-913.66414882056995</v>
      </c>
      <c r="K11" s="102">
        <f t="shared" si="3"/>
        <v>-900.48627073363627</v>
      </c>
      <c r="L11" s="102"/>
      <c r="M11" s="93"/>
      <c r="N11" s="99"/>
      <c r="O11" s="92"/>
      <c r="P11" s="92"/>
      <c r="Q11" s="92"/>
      <c r="R11" s="92"/>
      <c r="S11" s="92"/>
      <c r="T11" s="92"/>
      <c r="U11" s="92"/>
      <c r="V11" s="92"/>
      <c r="W11" s="92"/>
    </row>
    <row r="12" spans="1:23" x14ac:dyDescent="0.25">
      <c r="A12" s="101" t="s">
        <v>85</v>
      </c>
      <c r="B12" s="103">
        <f t="shared" ref="B12:K12" si="4">B11/B4</f>
        <v>-1.234191739302277E-2</v>
      </c>
      <c r="C12" s="103">
        <f t="shared" si="4"/>
        <v>-1.8949739797079666E-2</v>
      </c>
      <c r="D12" s="103">
        <f t="shared" si="4"/>
        <v>-2.2747602968113876E-2</v>
      </c>
      <c r="E12" s="103">
        <f t="shared" si="4"/>
        <v>-2.7633954019124274E-2</v>
      </c>
      <c r="F12" s="103">
        <f t="shared" si="4"/>
        <v>-3.876185057886631E-2</v>
      </c>
      <c r="G12" s="103">
        <f t="shared" si="4"/>
        <v>-1</v>
      </c>
      <c r="H12" s="103">
        <f t="shared" si="4"/>
        <v>-1</v>
      </c>
      <c r="I12" s="103">
        <f t="shared" si="4"/>
        <v>-1</v>
      </c>
      <c r="J12" s="103">
        <f t="shared" si="4"/>
        <v>-1</v>
      </c>
      <c r="K12" s="103">
        <f t="shared" si="4"/>
        <v>-1</v>
      </c>
      <c r="L12" s="103"/>
      <c r="M12" s="101" t="s">
        <v>84</v>
      </c>
      <c r="N12" s="102">
        <f t="shared" ref="N12:W12" si="5">N5-N4</f>
        <v>1.6460441981818121</v>
      </c>
      <c r="O12" s="102">
        <f t="shared" si="5"/>
        <v>1.6460441981818121</v>
      </c>
      <c r="P12" s="102">
        <f t="shared" si="5"/>
        <v>1.6460441981818121</v>
      </c>
      <c r="Q12" s="102">
        <f t="shared" si="5"/>
        <v>1.6460441981818121</v>
      </c>
      <c r="R12" s="102">
        <f t="shared" si="5"/>
        <v>1.6460441981818121</v>
      </c>
      <c r="S12" s="102">
        <f t="shared" si="5"/>
        <v>-871.6010251018181</v>
      </c>
      <c r="T12" s="102">
        <f t="shared" si="5"/>
        <v>-871.6010251018181</v>
      </c>
      <c r="U12" s="102">
        <f t="shared" si="5"/>
        <v>-871.6010251018181</v>
      </c>
      <c r="V12" s="102">
        <f t="shared" si="5"/>
        <v>-871.6010251018181</v>
      </c>
      <c r="W12" s="102">
        <f t="shared" si="5"/>
        <v>-871.6010251018181</v>
      </c>
    </row>
    <row r="13" spans="1:23" x14ac:dyDescent="0.25">
      <c r="A13" s="93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101" t="s">
        <v>85</v>
      </c>
      <c r="N13" s="103">
        <f t="shared" ref="N13:W13" si="6">N12/N4</f>
        <v>1.888529442687984E-3</v>
      </c>
      <c r="O13" s="103">
        <f t="shared" si="6"/>
        <v>1.888529442687984E-3</v>
      </c>
      <c r="P13" s="103">
        <f t="shared" si="6"/>
        <v>1.888529442687984E-3</v>
      </c>
      <c r="Q13" s="103">
        <f t="shared" si="6"/>
        <v>1.888529442687984E-3</v>
      </c>
      <c r="R13" s="103">
        <f t="shared" si="6"/>
        <v>1.888529442687984E-3</v>
      </c>
      <c r="S13" s="103">
        <f t="shared" si="6"/>
        <v>-1</v>
      </c>
      <c r="T13" s="103">
        <f t="shared" si="6"/>
        <v>-1</v>
      </c>
      <c r="U13" s="103">
        <f t="shared" si="6"/>
        <v>-1</v>
      </c>
      <c r="V13" s="103">
        <f t="shared" si="6"/>
        <v>-1</v>
      </c>
      <c r="W13" s="103">
        <f t="shared" si="6"/>
        <v>-1</v>
      </c>
    </row>
    <row r="14" spans="1:23" x14ac:dyDescent="0.25">
      <c r="A14" s="93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  <c r="O14" s="93"/>
      <c r="P14" s="93"/>
      <c r="Q14" s="93"/>
      <c r="R14" s="93"/>
      <c r="S14" s="93"/>
    </row>
    <row r="15" spans="1:23" x14ac:dyDescent="0.25">
      <c r="A15" s="93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93"/>
      <c r="P15" s="93"/>
      <c r="Q15" s="93"/>
      <c r="R15" s="93"/>
      <c r="S15" s="93"/>
    </row>
    <row r="16" spans="1:23" x14ac:dyDescent="0.25">
      <c r="A16" s="93"/>
      <c r="B16" s="104" t="s">
        <v>86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  <c r="O16" s="93"/>
      <c r="P16" s="93"/>
      <c r="Q16" s="93"/>
      <c r="R16" s="93"/>
      <c r="S16" s="93"/>
    </row>
    <row r="17" spans="1:19" x14ac:dyDescent="0.25">
      <c r="A17" s="93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93"/>
      <c r="P17" s="93"/>
      <c r="Q17" s="93"/>
      <c r="R17" s="93"/>
      <c r="S17" s="93"/>
    </row>
    <row r="18" spans="1:19" x14ac:dyDescent="0.25">
      <c r="A18" s="93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93"/>
      <c r="P18" s="93"/>
      <c r="Q18" s="93"/>
      <c r="R18" s="93"/>
      <c r="S18" s="93"/>
    </row>
    <row r="19" spans="1:19" x14ac:dyDescent="0.25">
      <c r="A19" s="93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93"/>
      <c r="P19" s="93"/>
      <c r="Q19" s="93"/>
      <c r="R19" s="93"/>
      <c r="S19" s="93"/>
    </row>
    <row r="20" spans="1:19" x14ac:dyDescent="0.25">
      <c r="A20" s="93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93"/>
      <c r="P20" s="93"/>
      <c r="Q20" s="93"/>
      <c r="R20" s="93"/>
      <c r="S20" s="93"/>
    </row>
    <row r="21" spans="1:19" x14ac:dyDescent="0.25">
      <c r="A21" s="93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93"/>
      <c r="P21" s="93"/>
      <c r="Q21" s="93"/>
      <c r="R21" s="93"/>
      <c r="S21" s="9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topLeftCell="A22" workbookViewId="0"/>
  </sheetViews>
  <sheetFormatPr defaultRowHeight="15" x14ac:dyDescent="0.25"/>
  <cols>
    <col min="3" max="3" width="8.5703125" customWidth="1"/>
  </cols>
  <sheetData>
    <row r="1" spans="1:25" x14ac:dyDescent="0.25">
      <c r="A1" s="100" t="s">
        <v>87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5" x14ac:dyDescent="0.25">
      <c r="A4" s="93"/>
      <c r="B4" s="93" t="s">
        <v>88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x14ac:dyDescent="0.25">
      <c r="A5" s="93" t="s">
        <v>89</v>
      </c>
      <c r="B5" s="168" t="s">
        <v>90</v>
      </c>
      <c r="C5" s="168" t="s">
        <v>58</v>
      </c>
      <c r="D5" s="168" t="s">
        <v>74</v>
      </c>
      <c r="E5" s="168" t="s">
        <v>91</v>
      </c>
      <c r="F5" s="168" t="s">
        <v>76</v>
      </c>
      <c r="G5" s="168" t="s">
        <v>62</v>
      </c>
      <c r="H5" s="168" t="s">
        <v>63</v>
      </c>
      <c r="I5" s="168" t="s">
        <v>64</v>
      </c>
      <c r="J5" s="168" t="s">
        <v>65</v>
      </c>
      <c r="K5" s="168" t="s">
        <v>77</v>
      </c>
      <c r="L5" s="93" t="s">
        <v>79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x14ac:dyDescent="0.25">
      <c r="A6" s="93">
        <v>2000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x14ac:dyDescent="0.25">
      <c r="A7" s="93">
        <v>2001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x14ac:dyDescent="0.25">
      <c r="A8" s="93">
        <v>2002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 x14ac:dyDescent="0.25">
      <c r="A9" s="93">
        <v>2003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5" x14ac:dyDescent="0.25">
      <c r="A10" s="93">
        <v>2004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x14ac:dyDescent="0.25">
      <c r="A11" s="93">
        <v>2005</v>
      </c>
      <c r="B11" s="93">
        <f>'17 Percent Below'!B4</f>
        <v>913.66414882056995</v>
      </c>
      <c r="C11" s="93">
        <f>'17 Percent Below'!C4</f>
        <v>913.66414882056995</v>
      </c>
      <c r="D11" s="93">
        <f>'17 Percent Below'!D4</f>
        <v>913.66414882056995</v>
      </c>
      <c r="E11" s="93">
        <f>'17 Percent Below'!E4</f>
        <v>913.66414882056995</v>
      </c>
      <c r="F11" s="93">
        <f>'17 Percent Below'!F4</f>
        <v>913.66414882056995</v>
      </c>
      <c r="G11" s="93">
        <f>'17 Percent Below'!L4</f>
        <v>0</v>
      </c>
      <c r="H11" s="93">
        <f>'17 Percent Below'!M4</f>
        <v>2005</v>
      </c>
      <c r="I11" s="93">
        <f>'17 Percent Below'!N4</f>
        <v>871.6010251018181</v>
      </c>
      <c r="J11" s="93">
        <f>'17 Percent Below'!O4</f>
        <v>871.6010251018181</v>
      </c>
      <c r="K11" s="93">
        <f>'17 Percent Below'!P4</f>
        <v>871.6010251018181</v>
      </c>
      <c r="L11" s="93">
        <f>$B$11*(1-0.17)</f>
        <v>758.34124352107301</v>
      </c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x14ac:dyDescent="0.25">
      <c r="A12" s="93">
        <v>2006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x14ac:dyDescent="0.25">
      <c r="A13" s="93">
        <v>2007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x14ac:dyDescent="0.25">
      <c r="A14" s="93">
        <v>2008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5" x14ac:dyDescent="0.25">
      <c r="A15" s="93">
        <v>2009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5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x14ac:dyDescent="0.25">
      <c r="A17" s="93"/>
      <c r="B17" s="168" t="s">
        <v>57</v>
      </c>
      <c r="C17" s="168" t="s">
        <v>58</v>
      </c>
      <c r="D17" s="168" t="s">
        <v>59</v>
      </c>
      <c r="E17" s="168" t="s">
        <v>60</v>
      </c>
      <c r="F17" s="168" t="s">
        <v>76</v>
      </c>
      <c r="G17" s="168" t="s">
        <v>62</v>
      </c>
      <c r="H17" s="168" t="s">
        <v>63</v>
      </c>
      <c r="I17" s="168" t="s">
        <v>64</v>
      </c>
      <c r="J17" s="168" t="s">
        <v>65</v>
      </c>
      <c r="K17" s="168" t="s">
        <v>77</v>
      </c>
      <c r="L17" s="107" t="s">
        <v>79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 t="s">
        <v>92</v>
      </c>
      <c r="Y17" s="93"/>
    </row>
    <row r="18" spans="1:25" x14ac:dyDescent="0.25">
      <c r="A18" s="93">
        <v>2010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7"/>
      <c r="M18" s="106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x14ac:dyDescent="0.25">
      <c r="A19" s="93">
        <v>2011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7"/>
      <c r="M19" s="106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x14ac:dyDescent="0.25">
      <c r="A20" s="93">
        <v>2012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7"/>
      <c r="M20" s="106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x14ac:dyDescent="0.25">
      <c r="A21" s="93">
        <v>2013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7"/>
      <c r="M21" s="106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107" t="s">
        <v>80</v>
      </c>
      <c r="Y21" s="107" t="s">
        <v>93</v>
      </c>
    </row>
    <row r="22" spans="1:25" x14ac:dyDescent="0.25">
      <c r="A22" s="93">
        <v>2014</v>
      </c>
      <c r="B22" s="93">
        <f>'[1]GHG emissions totals'!B21/10^6</f>
        <v>868.14315260272724</v>
      </c>
      <c r="C22" s="93">
        <f>'[1]GHG emissions totals'!C21/10^6</f>
        <v>868.14315260272724</v>
      </c>
      <c r="D22" s="93">
        <f>'[1]GHG emissions totals'!D21/10^6</f>
        <v>868.14315260272724</v>
      </c>
      <c r="E22" s="93">
        <f>'[1]GHG emissions totals'!E21/10^6</f>
        <v>868.14315260272724</v>
      </c>
      <c r="F22" s="93">
        <f>'[1]GHG emissions totals'!F21/10^6</f>
        <v>868.14315260272724</v>
      </c>
      <c r="G22" s="93">
        <f>'[1]GHG emissions totals'!G21/10^6</f>
        <v>868.14315260272724</v>
      </c>
      <c r="H22" s="93">
        <f>'[1]GHG emissions totals'!H21/10^6</f>
        <v>868.14315260272724</v>
      </c>
      <c r="I22" s="93">
        <f>'[1]GHG emissions totals'!I21/10^6</f>
        <v>868.14315260272724</v>
      </c>
      <c r="J22" s="93">
        <f>'[1]GHG emissions totals'!J21/10^6</f>
        <v>868.14315260272724</v>
      </c>
      <c r="K22" s="93">
        <f>'[1]GHG emissions totals'!K21/10^6</f>
        <v>868.14315260272724</v>
      </c>
      <c r="L22" s="107"/>
      <c r="M22" s="106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107"/>
      <c r="Y22" s="107"/>
    </row>
    <row r="23" spans="1:25" x14ac:dyDescent="0.25">
      <c r="A23" s="93">
        <v>2015</v>
      </c>
      <c r="B23" s="93">
        <f>'[1]GHG emissions totals'!B22/10^6</f>
        <v>867.75894454727268</v>
      </c>
      <c r="C23" s="93">
        <f>'[1]GHG emissions totals'!C22/10^6</f>
        <v>867.75894454727268</v>
      </c>
      <c r="D23" s="93">
        <f>'[1]GHG emissions totals'!D22/10^6</f>
        <v>867.75894454727268</v>
      </c>
      <c r="E23" s="93">
        <f>'[1]GHG emissions totals'!E22/10^6</f>
        <v>867.75894454727268</v>
      </c>
      <c r="F23" s="93">
        <f>'[1]GHG emissions totals'!F22/10^6</f>
        <v>867.75894454727268</v>
      </c>
      <c r="G23" s="93">
        <f>'[1]GHG emissions totals'!G22/10^6</f>
        <v>867.75894454727268</v>
      </c>
      <c r="H23" s="93">
        <f>'[1]GHG emissions totals'!H22/10^6</f>
        <v>867.75894454727268</v>
      </c>
      <c r="I23" s="93">
        <f>'[1]GHG emissions totals'!I22/10^6</f>
        <v>867.75894454727268</v>
      </c>
      <c r="J23" s="93">
        <f>'[1]GHG emissions totals'!J22/10^6</f>
        <v>867.75894454727268</v>
      </c>
      <c r="K23" s="93">
        <f>'[1]GHG emissions totals'!K22/10^6</f>
        <v>867.75894454727268</v>
      </c>
      <c r="L23" s="107"/>
      <c r="M23" s="106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107"/>
      <c r="Y23" s="107"/>
    </row>
    <row r="24" spans="1:25" x14ac:dyDescent="0.25">
      <c r="A24" s="93">
        <v>2016</v>
      </c>
      <c r="B24" s="93">
        <f>'[1]GHG emissions totals'!B23/10^6</f>
        <v>867.37473649181823</v>
      </c>
      <c r="C24" s="93">
        <f>'[1]GHG emissions totals'!C23/10^6</f>
        <v>867.37473649181823</v>
      </c>
      <c r="D24" s="93">
        <f>'[1]GHG emissions totals'!D23/10^6</f>
        <v>867.37473649181823</v>
      </c>
      <c r="E24" s="93">
        <f>'[1]GHG emissions totals'!E23/10^6</f>
        <v>867.37473649181823</v>
      </c>
      <c r="F24" s="93">
        <f>'[1]GHG emissions totals'!F23/10^6</f>
        <v>867.37473649181823</v>
      </c>
      <c r="G24" s="93">
        <f>'[1]GHG emissions totals'!G23/10^6</f>
        <v>867.37473649181823</v>
      </c>
      <c r="H24" s="93">
        <f>'[1]GHG emissions totals'!H23/10^6</f>
        <v>867.37473649181823</v>
      </c>
      <c r="I24" s="93">
        <f>'[1]GHG emissions totals'!I23/10^6</f>
        <v>867.37473649181823</v>
      </c>
      <c r="J24" s="93">
        <f>'[1]GHG emissions totals'!J23/10^6</f>
        <v>867.37473649181823</v>
      </c>
      <c r="K24" s="93">
        <f>'[1]GHG emissions totals'!K23/10^6</f>
        <v>867.37473649181823</v>
      </c>
      <c r="L24" s="107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107"/>
      <c r="Y24" s="107"/>
    </row>
    <row r="25" spans="1:25" x14ac:dyDescent="0.25">
      <c r="A25" s="93">
        <v>2017</v>
      </c>
      <c r="B25" s="93">
        <f>'[1]GHG emissions totals'!B24/10^6</f>
        <v>866.99052843636366</v>
      </c>
      <c r="C25" s="93">
        <f>'[1]GHG emissions totals'!C24/10^6</f>
        <v>866.99052843636366</v>
      </c>
      <c r="D25" s="93">
        <f>'[1]GHG emissions totals'!D24/10^6</f>
        <v>866.99052843636366</v>
      </c>
      <c r="E25" s="93">
        <f>'[1]GHG emissions totals'!E24/10^6</f>
        <v>866.99052843636366</v>
      </c>
      <c r="F25" s="93">
        <f>'[1]GHG emissions totals'!F24/10^6</f>
        <v>866.99052843636366</v>
      </c>
      <c r="G25" s="93">
        <f>'[1]GHG emissions totals'!G24/10^6</f>
        <v>866.99052843636366</v>
      </c>
      <c r="H25" s="93">
        <f>'[1]GHG emissions totals'!H24/10^6</f>
        <v>866.99052843636366</v>
      </c>
      <c r="I25" s="93">
        <f>'[1]GHG emissions totals'!I24/10^6</f>
        <v>866.99052843636366</v>
      </c>
      <c r="J25" s="93">
        <f>'[1]GHG emissions totals'!J24/10^6</f>
        <v>866.99052843636366</v>
      </c>
      <c r="K25" s="93">
        <f>'[1]GHG emissions totals'!K24/10^6</f>
        <v>866.99052843636366</v>
      </c>
      <c r="L25" s="107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107"/>
      <c r="Y25" s="107"/>
    </row>
    <row r="26" spans="1:25" x14ac:dyDescent="0.25">
      <c r="A26" s="93">
        <v>2018</v>
      </c>
      <c r="B26" s="93">
        <f>'[1]GHG emissions totals'!B25/10^6</f>
        <v>866.6063203809091</v>
      </c>
      <c r="C26" s="93">
        <f>'[1]GHG emissions totals'!C25/10^6</f>
        <v>866.6063203809091</v>
      </c>
      <c r="D26" s="93">
        <f>'[1]GHG emissions totals'!D25/10^6</f>
        <v>866.6063203809091</v>
      </c>
      <c r="E26" s="93">
        <f>'[1]GHG emissions totals'!E25/10^6</f>
        <v>866.6063203809091</v>
      </c>
      <c r="F26" s="93">
        <f>'[1]GHG emissions totals'!F25/10^6</f>
        <v>866.6063203809091</v>
      </c>
      <c r="G26" s="93">
        <f>'[1]GHG emissions totals'!G25/10^6</f>
        <v>866.6063203809091</v>
      </c>
      <c r="H26" s="93">
        <f>'[1]GHG emissions totals'!H25/10^6</f>
        <v>866.6063203809091</v>
      </c>
      <c r="I26" s="93">
        <f>'[1]GHG emissions totals'!I25/10^6</f>
        <v>866.6063203809091</v>
      </c>
      <c r="J26" s="93">
        <f>'[1]GHG emissions totals'!J25/10^6</f>
        <v>866.6063203809091</v>
      </c>
      <c r="K26" s="93">
        <f>'[1]GHG emissions totals'!K25/10^6</f>
        <v>866.6063203809091</v>
      </c>
      <c r="L26" s="107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107"/>
      <c r="Y26" s="107"/>
    </row>
    <row r="27" spans="1:25" x14ac:dyDescent="0.25">
      <c r="A27" s="93">
        <v>2019</v>
      </c>
      <c r="B27" s="93">
        <f>'[1]GHG emissions totals'!B26/10^6</f>
        <v>866.22211232545465</v>
      </c>
      <c r="C27" s="93">
        <f>'[1]GHG emissions totals'!C26/10^6</f>
        <v>866.22211232545465</v>
      </c>
      <c r="D27" s="93">
        <f>'[1]GHG emissions totals'!D26/10^6</f>
        <v>866.22211232545465</v>
      </c>
      <c r="E27" s="93">
        <f>'[1]GHG emissions totals'!E26/10^6</f>
        <v>866.22211232545465</v>
      </c>
      <c r="F27" s="93">
        <f>'[1]GHG emissions totals'!F26/10^6</f>
        <v>866.22211232545465</v>
      </c>
      <c r="G27" s="93">
        <f>'[1]GHG emissions totals'!G26/10^6</f>
        <v>866.22211232545465</v>
      </c>
      <c r="H27" s="93">
        <f>'[1]GHG emissions totals'!H26/10^6</f>
        <v>866.22211232545465</v>
      </c>
      <c r="I27" s="93">
        <f>'[1]GHG emissions totals'!I26/10^6</f>
        <v>866.22211232545465</v>
      </c>
      <c r="J27" s="93">
        <f>'[1]GHG emissions totals'!J26/10^6</f>
        <v>866.22211232545465</v>
      </c>
      <c r="K27" s="93">
        <f>'[1]GHG emissions totals'!K26/10^6</f>
        <v>866.22211232545465</v>
      </c>
      <c r="L27" s="107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107"/>
      <c r="Y27" s="107"/>
    </row>
    <row r="28" spans="1:25" x14ac:dyDescent="0.25">
      <c r="A28" s="93">
        <v>2020</v>
      </c>
      <c r="B28" s="93">
        <f>'[1]GHG emissions totals'!B27/10^6</f>
        <v>865.83790426999997</v>
      </c>
      <c r="C28" s="93">
        <f>'[1]GHG emissions totals'!C27/10^6</f>
        <v>865.83790426999997</v>
      </c>
      <c r="D28" s="93">
        <f>'[1]GHG emissions totals'!D27/10^6</f>
        <v>865.83790426999997</v>
      </c>
      <c r="E28" s="93">
        <f>'[1]GHG emissions totals'!E27/10^6</f>
        <v>865.83790426999997</v>
      </c>
      <c r="F28" s="93">
        <f>'[1]GHG emissions totals'!F27/10^6</f>
        <v>865.83790426999997</v>
      </c>
      <c r="G28" s="93">
        <f>'[1]GHG emissions totals'!G27/10^6</f>
        <v>865.83790426999997</v>
      </c>
      <c r="H28" s="93">
        <f>'[1]GHG emissions totals'!H27/10^6</f>
        <v>865.83790426999997</v>
      </c>
      <c r="I28" s="93">
        <f>'[1]GHG emissions totals'!I27/10^6</f>
        <v>865.83790426999997</v>
      </c>
      <c r="J28" s="93">
        <f>'[1]GHG emissions totals'!J27/10^6</f>
        <v>865.83790426999997</v>
      </c>
      <c r="K28" s="93">
        <f>'[1]GHG emissions totals'!K27/10^6</f>
        <v>865.83790426999997</v>
      </c>
      <c r="L28" s="107">
        <f t="shared" ref="L28:L58" si="0">$B$11*(1-0.17)</f>
        <v>758.34124352107301</v>
      </c>
      <c r="M28" s="93"/>
      <c r="N28" s="93"/>
      <c r="O28" s="93"/>
      <c r="P28" s="93"/>
      <c r="Q28" s="93"/>
      <c r="R28" s="93"/>
      <c r="S28" s="93"/>
      <c r="T28" s="93"/>
      <c r="U28" s="93"/>
      <c r="V28" s="108"/>
      <c r="W28" s="108"/>
      <c r="X28" s="107"/>
      <c r="Y28" s="107"/>
    </row>
    <row r="29" spans="1:25" x14ac:dyDescent="0.25">
      <c r="A29" s="93">
        <v>2021</v>
      </c>
      <c r="B29" s="93">
        <f>'[1]GHG emissions totals'!B28/10^6</f>
        <v>865.45369621454552</v>
      </c>
      <c r="C29" s="93">
        <f>'[1]GHG emissions totals'!C28/10^6</f>
        <v>865.45369621454552</v>
      </c>
      <c r="D29" s="93">
        <f>'[1]GHG emissions totals'!D28/10^6</f>
        <v>865.45369621454552</v>
      </c>
      <c r="E29" s="93">
        <f>'[1]GHG emissions totals'!E28/10^6</f>
        <v>865.45369621454552</v>
      </c>
      <c r="F29" s="93">
        <f>'[1]GHG emissions totals'!F28/10^6</f>
        <v>865.45369621454552</v>
      </c>
      <c r="G29" s="93">
        <f>'[1]GHG emissions totals'!G28/10^6</f>
        <v>865.45369621454552</v>
      </c>
      <c r="H29" s="93">
        <f>'[1]GHG emissions totals'!H28/10^6</f>
        <v>865.45369621454552</v>
      </c>
      <c r="I29" s="93">
        <f>'[1]GHG emissions totals'!I28/10^6</f>
        <v>865.45369621454552</v>
      </c>
      <c r="J29" s="93">
        <f>'[1]GHG emissions totals'!J28/10^6</f>
        <v>865.45369621454552</v>
      </c>
      <c r="K29" s="93">
        <f>'[1]GHG emissions totals'!K28/10^6</f>
        <v>865.45369621454552</v>
      </c>
      <c r="L29" s="107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107"/>
      <c r="Y29" s="107"/>
    </row>
    <row r="30" spans="1:25" x14ac:dyDescent="0.25">
      <c r="A30" s="93">
        <v>2022</v>
      </c>
      <c r="B30" s="93">
        <f>'[1]GHG emissions totals'!B29/10^6</f>
        <v>834.27134750000005</v>
      </c>
      <c r="C30" s="93">
        <f>'[1]GHG emissions totals'!C29/10^6</f>
        <v>834.27134750000005</v>
      </c>
      <c r="D30" s="93">
        <f>'[1]GHG emissions totals'!D29/10^6</f>
        <v>834.27134750000005</v>
      </c>
      <c r="E30" s="93">
        <f>'[1]GHG emissions totals'!E29/10^6</f>
        <v>834.27134750000005</v>
      </c>
      <c r="F30" s="93">
        <f>'[1]GHG emissions totals'!F29/10^6</f>
        <v>834.27134750000005</v>
      </c>
      <c r="G30" s="93">
        <f>'[1]GHG emissions totals'!G29/10^6</f>
        <v>0</v>
      </c>
      <c r="H30" s="93">
        <f>'[1]GHG emissions totals'!H29/10^6</f>
        <v>0</v>
      </c>
      <c r="I30" s="93">
        <f>'[1]GHG emissions totals'!I29/10^6</f>
        <v>0</v>
      </c>
      <c r="J30" s="93">
        <f>'[1]GHG emissions totals'!J29/10^6</f>
        <v>0</v>
      </c>
      <c r="K30" s="93">
        <f>'[1]GHG emissions totals'!K29/10^6</f>
        <v>0</v>
      </c>
      <c r="L30" s="107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107"/>
      <c r="Y30" s="107"/>
    </row>
    <row r="31" spans="1:25" x14ac:dyDescent="0.25">
      <c r="A31" s="93">
        <v>2023</v>
      </c>
      <c r="B31" s="93">
        <f>'[1]GHG emissions totals'!B30/10^6</f>
        <v>861.39152339999998</v>
      </c>
      <c r="C31" s="93">
        <f>'[1]GHG emissions totals'!C30/10^6</f>
        <v>861.39152339999998</v>
      </c>
      <c r="D31" s="93">
        <f>'[1]GHG emissions totals'!D30/10^6</f>
        <v>861.39152339999998</v>
      </c>
      <c r="E31" s="93">
        <f>'[1]GHG emissions totals'!E30/10^6</f>
        <v>861.39152339999998</v>
      </c>
      <c r="F31" s="93">
        <f>'[1]GHG emissions totals'!F30/10^6</f>
        <v>861.39152339999998</v>
      </c>
      <c r="G31" s="93">
        <f>'[1]GHG emissions totals'!G30/10^6</f>
        <v>0</v>
      </c>
      <c r="H31" s="93">
        <f>'[1]GHG emissions totals'!H30/10^6</f>
        <v>0</v>
      </c>
      <c r="I31" s="93">
        <f>'[1]GHG emissions totals'!I30/10^6</f>
        <v>0</v>
      </c>
      <c r="J31" s="93">
        <f>'[1]GHG emissions totals'!J30/10^6</f>
        <v>0</v>
      </c>
      <c r="K31" s="93">
        <f>'[1]GHG emissions totals'!K30/10^6</f>
        <v>0</v>
      </c>
      <c r="L31" s="107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107"/>
      <c r="Y31" s="107"/>
    </row>
    <row r="32" spans="1:25" x14ac:dyDescent="0.25">
      <c r="A32" s="93">
        <v>2024</v>
      </c>
      <c r="B32" s="93">
        <f>'[1]GHG emissions totals'!B31/10^6</f>
        <v>873.77725379999993</v>
      </c>
      <c r="C32" s="93">
        <f>'[1]GHG emissions totals'!C31/10^6</f>
        <v>873.77725379999993</v>
      </c>
      <c r="D32" s="93">
        <f>'[1]GHG emissions totals'!D31/10^6</f>
        <v>873.77725379999993</v>
      </c>
      <c r="E32" s="93">
        <f>'[1]GHG emissions totals'!E31/10^6</f>
        <v>873.77725379999993</v>
      </c>
      <c r="F32" s="93">
        <f>'[1]GHG emissions totals'!F31/10^6</f>
        <v>873.77725379999993</v>
      </c>
      <c r="G32" s="93">
        <f>'[1]GHG emissions totals'!G31/10^6</f>
        <v>0</v>
      </c>
      <c r="H32" s="93">
        <f>'[1]GHG emissions totals'!H31/10^6</f>
        <v>0</v>
      </c>
      <c r="I32" s="93">
        <f>'[1]GHG emissions totals'!I31/10^6</f>
        <v>0</v>
      </c>
      <c r="J32" s="93">
        <f>'[1]GHG emissions totals'!J31/10^6</f>
        <v>0</v>
      </c>
      <c r="K32" s="93">
        <f>'[1]GHG emissions totals'!K31/10^6</f>
        <v>0</v>
      </c>
      <c r="L32" s="107"/>
      <c r="M32" s="93" t="s">
        <v>94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107"/>
      <c r="Y32" s="107"/>
    </row>
    <row r="33" spans="1:25" x14ac:dyDescent="0.25">
      <c r="A33" s="93">
        <v>2025</v>
      </c>
      <c r="B33" s="93">
        <f>'[1]GHG emissions totals'!B32/10^6</f>
        <v>873.24706929999991</v>
      </c>
      <c r="C33" s="93">
        <f>'[1]GHG emissions totals'!C32/10^6</f>
        <v>873.24706929999991</v>
      </c>
      <c r="D33" s="93">
        <f>'[1]GHG emissions totals'!D32/10^6</f>
        <v>873.24706929999991</v>
      </c>
      <c r="E33" s="93">
        <f>'[1]GHG emissions totals'!E32/10^6</f>
        <v>873.24706929999991</v>
      </c>
      <c r="F33" s="93">
        <f>'[1]GHG emissions totals'!F32/10^6</f>
        <v>873.24706929999991</v>
      </c>
      <c r="G33" s="93">
        <f>'[1]GHG emissions totals'!G32/10^6</f>
        <v>0</v>
      </c>
      <c r="H33" s="93">
        <f>'[1]GHG emissions totals'!H32/10^6</f>
        <v>0</v>
      </c>
      <c r="I33" s="93">
        <f>'[1]GHG emissions totals'!I32/10^6</f>
        <v>0</v>
      </c>
      <c r="J33" s="93">
        <f>'[1]GHG emissions totals'!J32/10^6</f>
        <v>0</v>
      </c>
      <c r="K33" s="93">
        <f>'[1]GHG emissions totals'!K32/10^6</f>
        <v>0</v>
      </c>
      <c r="L33" s="107"/>
      <c r="M33" s="108">
        <f>(C33-$B$11)/$B$11</f>
        <v>-4.4236254178018922E-2</v>
      </c>
      <c r="N33" s="108">
        <f t="shared" ref="N33:U33" si="1">(D33-$B$11)/$B$11</f>
        <v>-4.4236254178018922E-2</v>
      </c>
      <c r="O33" s="108">
        <f t="shared" si="1"/>
        <v>-4.4236254178018922E-2</v>
      </c>
      <c r="P33" s="108">
        <f t="shared" si="1"/>
        <v>-4.4236254178018922E-2</v>
      </c>
      <c r="Q33" s="108">
        <f t="shared" si="1"/>
        <v>-1</v>
      </c>
      <c r="R33" s="108">
        <f t="shared" si="1"/>
        <v>-1</v>
      </c>
      <c r="S33" s="108">
        <f t="shared" si="1"/>
        <v>-1</v>
      </c>
      <c r="T33" s="108">
        <f t="shared" si="1"/>
        <v>-1</v>
      </c>
      <c r="U33" s="108">
        <f t="shared" si="1"/>
        <v>-1</v>
      </c>
      <c r="V33" s="93"/>
      <c r="W33" s="93"/>
      <c r="X33" s="107">
        <f>$B$11*(1-0.26)</f>
        <v>676.11147012722176</v>
      </c>
      <c r="Y33" s="107">
        <f>$B$11*(1-0.27)</f>
        <v>666.9748286390161</v>
      </c>
    </row>
    <row r="34" spans="1:25" x14ac:dyDescent="0.25">
      <c r="A34" s="93">
        <v>2026</v>
      </c>
      <c r="B34" s="93">
        <f>'[1]GHG emissions totals'!B33/10^6</f>
        <v>875.58332150000001</v>
      </c>
      <c r="C34" s="93">
        <f>'[1]GHG emissions totals'!C33/10^6</f>
        <v>875.58332150000001</v>
      </c>
      <c r="D34" s="93">
        <f>'[1]GHG emissions totals'!D33/10^6</f>
        <v>875.58332150000001</v>
      </c>
      <c r="E34" s="93">
        <f>'[1]GHG emissions totals'!E33/10^6</f>
        <v>875.58332150000001</v>
      </c>
      <c r="F34" s="93">
        <f>'[1]GHG emissions totals'!F33/10^6</f>
        <v>875.58332150000001</v>
      </c>
      <c r="G34" s="93">
        <f>'[1]GHG emissions totals'!G33/10^6</f>
        <v>0</v>
      </c>
      <c r="H34" s="93">
        <f>'[1]GHG emissions totals'!H33/10^6</f>
        <v>0</v>
      </c>
      <c r="I34" s="93">
        <f>'[1]GHG emissions totals'!I33/10^6</f>
        <v>0</v>
      </c>
      <c r="J34" s="93">
        <f>'[1]GHG emissions totals'!J33/10^6</f>
        <v>0</v>
      </c>
      <c r="K34" s="93">
        <f>'[1]GHG emissions totals'!K33/10^6</f>
        <v>0</v>
      </c>
      <c r="L34" s="93">
        <f t="shared" si="0"/>
        <v>758.34124352107301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x14ac:dyDescent="0.25">
      <c r="A35" s="93">
        <v>2027</v>
      </c>
      <c r="B35" s="93">
        <f>'[1]GHG emissions totals'!B34/10^6</f>
        <v>876.18717679999997</v>
      </c>
      <c r="C35" s="93">
        <f>'[1]GHG emissions totals'!C34/10^6</f>
        <v>874.51335789999996</v>
      </c>
      <c r="D35" s="93">
        <f>'[1]GHG emissions totals'!D34/10^6</f>
        <v>873.79498289999992</v>
      </c>
      <c r="E35" s="93">
        <f>'[1]GHG emissions totals'!E34/10^6</f>
        <v>873.15692320000005</v>
      </c>
      <c r="F35" s="93">
        <f>'[1]GHG emissions totals'!F34/10^6</f>
        <v>872.44389269999999</v>
      </c>
      <c r="G35" s="93">
        <f>'[1]GHG emissions totals'!G34/10^6</f>
        <v>0</v>
      </c>
      <c r="H35" s="93">
        <f>'[1]GHG emissions totals'!H34/10^6</f>
        <v>0</v>
      </c>
      <c r="I35" s="93">
        <f>'[1]GHG emissions totals'!I34/10^6</f>
        <v>0</v>
      </c>
      <c r="J35" s="93">
        <f>'[1]GHG emissions totals'!J34/10^6</f>
        <v>0</v>
      </c>
      <c r="K35" s="93">
        <f>'[1]GHG emissions totals'!K34/10^6</f>
        <v>0</v>
      </c>
      <c r="L35" s="93">
        <f t="shared" si="0"/>
        <v>758.34124352107301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x14ac:dyDescent="0.25">
      <c r="A36" s="93">
        <v>2028</v>
      </c>
      <c r="B36" s="93">
        <f>'[1]GHG emissions totals'!B35/10^6</f>
        <v>873.70410320000008</v>
      </c>
      <c r="C36" s="93">
        <f>'[1]GHG emissions totals'!C35/10^6</f>
        <v>870.34305879999999</v>
      </c>
      <c r="D36" s="93">
        <f>'[1]GHG emissions totals'!D35/10^6</f>
        <v>868.7484958</v>
      </c>
      <c r="E36" s="93">
        <f>'[1]GHG emissions totals'!E35/10^6</f>
        <v>867.29058090000001</v>
      </c>
      <c r="F36" s="93">
        <f>'[1]GHG emissions totals'!F35/10^6</f>
        <v>864.5224412</v>
      </c>
      <c r="G36" s="93">
        <f>'[1]GHG emissions totals'!G35/10^6</f>
        <v>0</v>
      </c>
      <c r="H36" s="93">
        <f>'[1]GHG emissions totals'!H35/10^6</f>
        <v>0</v>
      </c>
      <c r="I36" s="93">
        <f>'[1]GHG emissions totals'!I35/10^6</f>
        <v>0</v>
      </c>
      <c r="J36" s="93">
        <f>'[1]GHG emissions totals'!J35/10^6</f>
        <v>0</v>
      </c>
      <c r="K36" s="93">
        <f>'[1]GHG emissions totals'!K35/10^6</f>
        <v>0</v>
      </c>
      <c r="L36" s="93">
        <f t="shared" si="0"/>
        <v>758.34124352107301</v>
      </c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x14ac:dyDescent="0.25">
      <c r="A37" s="93">
        <v>2029</v>
      </c>
      <c r="B37" s="93">
        <f>'[1]GHG emissions totals'!B36/10^6</f>
        <v>869.42061320000005</v>
      </c>
      <c r="C37" s="93">
        <f>'[1]GHG emissions totals'!C36/10^6</f>
        <v>864.51017999999999</v>
      </c>
      <c r="D37" s="93">
        <f>'[1]GHG emissions totals'!D36/10^6</f>
        <v>862.05389289999994</v>
      </c>
      <c r="E37" s="93">
        <f>'[1]GHG emissions totals'!E36/10^6</f>
        <v>859.61052829999994</v>
      </c>
      <c r="F37" s="93">
        <f>'[1]GHG emissions totals'!F36/10^6</f>
        <v>854.1629676</v>
      </c>
      <c r="G37" s="93">
        <f>'[1]GHG emissions totals'!G36/10^6</f>
        <v>0</v>
      </c>
      <c r="H37" s="93">
        <f>'[1]GHG emissions totals'!H36/10^6</f>
        <v>0</v>
      </c>
      <c r="I37" s="93">
        <f>'[1]GHG emissions totals'!I36/10^6</f>
        <v>0</v>
      </c>
      <c r="J37" s="93">
        <f>'[1]GHG emissions totals'!J36/10^6</f>
        <v>0</v>
      </c>
      <c r="K37" s="93">
        <f>'[1]GHG emissions totals'!K36/10^6</f>
        <v>0</v>
      </c>
      <c r="L37" s="93">
        <f t="shared" si="0"/>
        <v>758.34124352107301</v>
      </c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x14ac:dyDescent="0.25">
      <c r="A38" s="93">
        <v>2030</v>
      </c>
      <c r="B38" s="93">
        <f>'[1]GHG emissions totals'!B37/10^6</f>
        <v>863.17715770000007</v>
      </c>
      <c r="C38" s="93">
        <f>'[1]GHG emissions totals'!C37/10^6</f>
        <v>857.35835839999993</v>
      </c>
      <c r="D38" s="93">
        <f>'[1]GHG emissions totals'!D37/10^6</f>
        <v>854.02188029999991</v>
      </c>
      <c r="E38" s="93">
        <f>'[1]GHG emissions totals'!E37/10^6</f>
        <v>849.72375050000005</v>
      </c>
      <c r="F38" s="93">
        <f>'[1]GHG emissions totals'!F37/10^6</f>
        <v>839.93481359999998</v>
      </c>
      <c r="G38" s="93">
        <f>'[1]GHG emissions totals'!G37/10^6</f>
        <v>0</v>
      </c>
      <c r="H38" s="93">
        <f>'[1]GHG emissions totals'!H37/10^6</f>
        <v>0</v>
      </c>
      <c r="I38" s="93">
        <f>'[1]GHG emissions totals'!I37/10^6</f>
        <v>0</v>
      </c>
      <c r="J38" s="93">
        <f>'[1]GHG emissions totals'!J37/10^6</f>
        <v>0</v>
      </c>
      <c r="K38" s="93">
        <f>'[1]GHG emissions totals'!K37/10^6</f>
        <v>0</v>
      </c>
      <c r="L38" s="93">
        <f t="shared" si="0"/>
        <v>758.34124352107301</v>
      </c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x14ac:dyDescent="0.25">
      <c r="A39" s="93">
        <v>2031</v>
      </c>
      <c r="B39" s="93">
        <f>'[1]GHG emissions totals'!B38/10^6</f>
        <v>853.37443770000004</v>
      </c>
      <c r="C39" s="93">
        <f>'[1]GHG emissions totals'!C38/10^6</f>
        <v>846.58462410000004</v>
      </c>
      <c r="D39" s="93">
        <f>'[1]GHG emissions totals'!D38/10^6</f>
        <v>842.4236472</v>
      </c>
      <c r="E39" s="93">
        <f>'[1]GHG emissions totals'!E38/10^6</f>
        <v>836.2288542</v>
      </c>
      <c r="F39" s="93">
        <f>'[1]GHG emissions totals'!F38/10^6</f>
        <v>820.24065439999993</v>
      </c>
      <c r="G39" s="93">
        <f>'[1]GHG emissions totals'!G38/10^6</f>
        <v>0</v>
      </c>
      <c r="H39" s="93">
        <f>'[1]GHG emissions totals'!H38/10^6</f>
        <v>0</v>
      </c>
      <c r="I39" s="93">
        <f>'[1]GHG emissions totals'!I38/10^6</f>
        <v>0</v>
      </c>
      <c r="J39" s="93">
        <f>'[1]GHG emissions totals'!J38/10^6</f>
        <v>0</v>
      </c>
      <c r="K39" s="93">
        <f>'[1]GHG emissions totals'!K38/10^6</f>
        <v>0</v>
      </c>
      <c r="L39" s="93">
        <f t="shared" si="0"/>
        <v>758.34124352107301</v>
      </c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x14ac:dyDescent="0.25">
      <c r="A40" s="93">
        <v>2032</v>
      </c>
      <c r="B40" s="93">
        <f>'[1]GHG emissions totals'!B39/10^6</f>
        <v>840.49892260000001</v>
      </c>
      <c r="C40" s="93">
        <f>'[1]GHG emissions totals'!C39/10^6</f>
        <v>832.85031420000007</v>
      </c>
      <c r="D40" s="93">
        <f>'[1]GHG emissions totals'!D39/10^6</f>
        <v>827.7902186</v>
      </c>
      <c r="E40" s="93">
        <f>'[1]GHG emissions totals'!E39/10^6</f>
        <v>819.82234440000002</v>
      </c>
      <c r="F40" s="93">
        <f>'[1]GHG emissions totals'!F39/10^6</f>
        <v>796.26451910000003</v>
      </c>
      <c r="G40" s="93">
        <f>'[1]GHG emissions totals'!G39/10^6</f>
        <v>0</v>
      </c>
      <c r="H40" s="93">
        <f>'[1]GHG emissions totals'!H39/10^6</f>
        <v>0</v>
      </c>
      <c r="I40" s="93">
        <f>'[1]GHG emissions totals'!I39/10^6</f>
        <v>0</v>
      </c>
      <c r="J40" s="93">
        <f>'[1]GHG emissions totals'!J39/10^6</f>
        <v>0</v>
      </c>
      <c r="K40" s="93">
        <f>'[1]GHG emissions totals'!K39/10^6</f>
        <v>0</v>
      </c>
      <c r="L40" s="93">
        <f t="shared" si="0"/>
        <v>758.34124352107301</v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x14ac:dyDescent="0.25">
      <c r="A41" s="93">
        <v>2033</v>
      </c>
      <c r="B41" s="93">
        <f>'[1]GHG emissions totals'!B40/10^6</f>
        <v>825.17222529999992</v>
      </c>
      <c r="C41" s="93">
        <f>'[1]GHG emissions totals'!C40/10^6</f>
        <v>817.63596319999999</v>
      </c>
      <c r="D41" s="93">
        <f>'[1]GHG emissions totals'!D40/10^6</f>
        <v>812.15910479999991</v>
      </c>
      <c r="E41" s="93">
        <f>'[1]GHG emissions totals'!E40/10^6</f>
        <v>801.88043829999992</v>
      </c>
      <c r="F41" s="93">
        <f>'[1]GHG emissions totals'!F40/10^6</f>
        <v>770.53640989999997</v>
      </c>
      <c r="G41" s="93">
        <f>'[1]GHG emissions totals'!G40/10^6</f>
        <v>0</v>
      </c>
      <c r="H41" s="93">
        <f>'[1]GHG emissions totals'!H40/10^6</f>
        <v>0</v>
      </c>
      <c r="I41" s="93">
        <f>'[1]GHG emissions totals'!I40/10^6</f>
        <v>0</v>
      </c>
      <c r="J41" s="93">
        <f>'[1]GHG emissions totals'!J40/10^6</f>
        <v>0</v>
      </c>
      <c r="K41" s="93">
        <f>'[1]GHG emissions totals'!K40/10^6</f>
        <v>0</v>
      </c>
      <c r="L41" s="93">
        <f t="shared" si="0"/>
        <v>758.34124352107301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x14ac:dyDescent="0.25">
      <c r="A42" s="93">
        <v>2034</v>
      </c>
      <c r="B42" s="93">
        <f>'[1]GHG emissions totals'!B41/10^6</f>
        <v>808.40093279999996</v>
      </c>
      <c r="C42" s="93">
        <f>'[1]GHG emissions totals'!C41/10^6</f>
        <v>801.25824279999995</v>
      </c>
      <c r="D42" s="93">
        <f>'[1]GHG emissions totals'!D41/10^6</f>
        <v>795.37129800000002</v>
      </c>
      <c r="E42" s="93">
        <f>'[1]GHG emissions totals'!E41/10^6</f>
        <v>782.7463927</v>
      </c>
      <c r="F42" s="93">
        <f>'[1]GHG emissions totals'!F41/10^6</f>
        <v>743.7625342</v>
      </c>
      <c r="G42" s="93">
        <f>'[1]GHG emissions totals'!G41/10^6</f>
        <v>0</v>
      </c>
      <c r="H42" s="93">
        <f>'[1]GHG emissions totals'!H41/10^6</f>
        <v>0</v>
      </c>
      <c r="I42" s="93">
        <f>'[1]GHG emissions totals'!I41/10^6</f>
        <v>0</v>
      </c>
      <c r="J42" s="93">
        <f>'[1]GHG emissions totals'!J41/10^6</f>
        <v>0</v>
      </c>
      <c r="K42" s="93">
        <f>'[1]GHG emissions totals'!K41/10^6</f>
        <v>0</v>
      </c>
      <c r="L42" s="93">
        <f t="shared" si="0"/>
        <v>758.34124352107301</v>
      </c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x14ac:dyDescent="0.25">
      <c r="A43" s="93">
        <v>2035</v>
      </c>
      <c r="B43" s="93">
        <f>'[1]GHG emissions totals'!B42/10^6</f>
        <v>790.05129290000002</v>
      </c>
      <c r="C43" s="93">
        <f>'[1]GHG emissions totals'!C42/10^6</f>
        <v>783.28651950000005</v>
      </c>
      <c r="D43" s="93">
        <f>'[1]GHG emissions totals'!D42/10^6</f>
        <v>777.02358220000008</v>
      </c>
      <c r="E43" s="93">
        <f>'[1]GHG emissions totals'!E42/10^6</f>
        <v>762.14781389999996</v>
      </c>
      <c r="F43" s="93">
        <f>'[1]GHG emissions totals'!F42/10^6</f>
        <v>715.74947950000001</v>
      </c>
      <c r="G43" s="93">
        <f>'[1]GHG emissions totals'!G42/10^6</f>
        <v>0</v>
      </c>
      <c r="H43" s="93">
        <f>'[1]GHG emissions totals'!H42/10^6</f>
        <v>0</v>
      </c>
      <c r="I43" s="93">
        <f>'[1]GHG emissions totals'!I42/10^6</f>
        <v>0</v>
      </c>
      <c r="J43" s="93">
        <f>'[1]GHG emissions totals'!J42/10^6</f>
        <v>0</v>
      </c>
      <c r="K43" s="93">
        <f>'[1]GHG emissions totals'!K42/10^6</f>
        <v>0</v>
      </c>
      <c r="L43" s="93">
        <f t="shared" si="0"/>
        <v>758.34124352107301</v>
      </c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x14ac:dyDescent="0.25">
      <c r="A44" s="93">
        <v>2036</v>
      </c>
      <c r="B44" s="93">
        <f>'[1]GHG emissions totals'!B43/10^6</f>
        <v>772.21312839999996</v>
      </c>
      <c r="C44" s="93">
        <f>'[1]GHG emissions totals'!C43/10^6</f>
        <v>765.63894310000001</v>
      </c>
      <c r="D44" s="93">
        <f>'[1]GHG emissions totals'!D43/10^6</f>
        <v>759.12670789999993</v>
      </c>
      <c r="E44" s="93">
        <f>'[1]GHG emissions totals'!E43/10^6</f>
        <v>741.90903649999996</v>
      </c>
      <c r="F44" s="93">
        <f>'[1]GHG emissions totals'!F43/10^6</f>
        <v>688.62481889999992</v>
      </c>
      <c r="G44" s="93">
        <f>'[1]GHG emissions totals'!G43/10^6</f>
        <v>0</v>
      </c>
      <c r="H44" s="93">
        <f>'[1]GHG emissions totals'!H43/10^6</f>
        <v>0</v>
      </c>
      <c r="I44" s="93">
        <f>'[1]GHG emissions totals'!I43/10^6</f>
        <v>0</v>
      </c>
      <c r="J44" s="93">
        <f>'[1]GHG emissions totals'!J43/10^6</f>
        <v>0</v>
      </c>
      <c r="K44" s="93">
        <f>'[1]GHG emissions totals'!K43/10^6</f>
        <v>0</v>
      </c>
      <c r="L44" s="93">
        <f t="shared" si="0"/>
        <v>758.34124352107301</v>
      </c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x14ac:dyDescent="0.25">
      <c r="A45" s="93">
        <v>2037</v>
      </c>
      <c r="B45" s="93">
        <f>'[1]GHG emissions totals'!B44/10^6</f>
        <v>753.6148177</v>
      </c>
      <c r="C45" s="93">
        <f>'[1]GHG emissions totals'!C44/10^6</f>
        <v>747.20614490000003</v>
      </c>
      <c r="D45" s="93">
        <f>'[1]GHG emissions totals'!D44/10^6</f>
        <v>740.46844099999998</v>
      </c>
      <c r="E45" s="93">
        <f>'[1]GHG emissions totals'!E44/10^6</f>
        <v>721.39362610000001</v>
      </c>
      <c r="F45" s="93">
        <f>'[1]GHG emissions totals'!F44/10^6</f>
        <v>661.45464100000004</v>
      </c>
      <c r="G45" s="93">
        <f>'[1]GHG emissions totals'!G44/10^6</f>
        <v>0</v>
      </c>
      <c r="H45" s="93">
        <f>'[1]GHG emissions totals'!H44/10^6</f>
        <v>0</v>
      </c>
      <c r="I45" s="93">
        <f>'[1]GHG emissions totals'!I44/10^6</f>
        <v>0</v>
      </c>
      <c r="J45" s="93">
        <f>'[1]GHG emissions totals'!J44/10^6</f>
        <v>0</v>
      </c>
      <c r="K45" s="93">
        <f>'[1]GHG emissions totals'!K44/10^6</f>
        <v>0</v>
      </c>
      <c r="L45" s="93">
        <f t="shared" si="0"/>
        <v>758.34124352107301</v>
      </c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x14ac:dyDescent="0.25">
      <c r="A46" s="93">
        <v>2038</v>
      </c>
      <c r="B46" s="93">
        <f>'[1]GHG emissions totals'!B45/10^6</f>
        <v>735.42780629999993</v>
      </c>
      <c r="C46" s="93">
        <f>'[1]GHG emissions totals'!C45/10^6</f>
        <v>729.40798629999995</v>
      </c>
      <c r="D46" s="93">
        <f>'[1]GHG emissions totals'!D45/10^6</f>
        <v>722.59143929999993</v>
      </c>
      <c r="E46" s="93">
        <f>'[1]GHG emissions totals'!E45/10^6</f>
        <v>701.75731250000001</v>
      </c>
      <c r="F46" s="93">
        <f>'[1]GHG emissions totals'!F45/10^6</f>
        <v>635.63185670000007</v>
      </c>
      <c r="G46" s="93">
        <f>'[1]GHG emissions totals'!G45/10^6</f>
        <v>0</v>
      </c>
      <c r="H46" s="93">
        <f>'[1]GHG emissions totals'!H45/10^6</f>
        <v>0</v>
      </c>
      <c r="I46" s="93">
        <f>'[1]GHG emissions totals'!I45/10^6</f>
        <v>0</v>
      </c>
      <c r="J46" s="93">
        <f>'[1]GHG emissions totals'!J45/10^6</f>
        <v>0</v>
      </c>
      <c r="K46" s="93">
        <f>'[1]GHG emissions totals'!K45/10^6</f>
        <v>0</v>
      </c>
      <c r="L46" s="93">
        <f t="shared" si="0"/>
        <v>758.34124352107301</v>
      </c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x14ac:dyDescent="0.25">
      <c r="A47" s="93">
        <v>2039</v>
      </c>
      <c r="B47" s="93">
        <f>'[1]GHG emissions totals'!B46/10^6</f>
        <v>716.83008789999997</v>
      </c>
      <c r="C47" s="93">
        <f>'[1]GHG emissions totals'!C46/10^6</f>
        <v>710.91792279999993</v>
      </c>
      <c r="D47" s="93">
        <f>'[1]GHG emissions totals'!D46/10^6</f>
        <v>703.26058739999996</v>
      </c>
      <c r="E47" s="93">
        <f>'[1]GHG emissions totals'!E46/10^6</f>
        <v>681.3160633</v>
      </c>
      <c r="F47" s="93">
        <f>'[1]GHG emissions totals'!F46/10^6</f>
        <v>609.89524510000001</v>
      </c>
      <c r="G47" s="93">
        <f>'[1]GHG emissions totals'!G46/10^6</f>
        <v>0</v>
      </c>
      <c r="H47" s="93">
        <f>'[1]GHG emissions totals'!H46/10^6</f>
        <v>0</v>
      </c>
      <c r="I47" s="93">
        <f>'[1]GHG emissions totals'!I46/10^6</f>
        <v>0</v>
      </c>
      <c r="J47" s="93">
        <f>'[1]GHG emissions totals'!J46/10^6</f>
        <v>0</v>
      </c>
      <c r="K47" s="93">
        <f>'[1]GHG emissions totals'!K46/10^6</f>
        <v>0</v>
      </c>
      <c r="L47" s="93">
        <f t="shared" si="0"/>
        <v>758.34124352107301</v>
      </c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x14ac:dyDescent="0.25">
      <c r="A48" s="93">
        <v>2040</v>
      </c>
      <c r="B48" s="93">
        <f>'[1]GHG emissions totals'!B47/10^6</f>
        <v>696.60908810000001</v>
      </c>
      <c r="C48" s="93">
        <f>'[1]GHG emissions totals'!C47/10^6</f>
        <v>690.64444929999991</v>
      </c>
      <c r="D48" s="93">
        <f>'[1]GHG emissions totals'!D47/10^6</f>
        <v>682.36509220000005</v>
      </c>
      <c r="E48" s="93">
        <f>'[1]GHG emissions totals'!E47/10^6</f>
        <v>659.48675360000004</v>
      </c>
      <c r="F48" s="93">
        <f>'[1]GHG emissions totals'!F47/10^6</f>
        <v>583.89830540000003</v>
      </c>
      <c r="G48" s="93">
        <f>'[1]GHG emissions totals'!G47/10^6</f>
        <v>0</v>
      </c>
      <c r="H48" s="93">
        <f>'[1]GHG emissions totals'!H47/10^6</f>
        <v>0</v>
      </c>
      <c r="I48" s="93">
        <f>'[1]GHG emissions totals'!I47/10^6</f>
        <v>0</v>
      </c>
      <c r="J48" s="93">
        <f>'[1]GHG emissions totals'!J47/10^6</f>
        <v>0</v>
      </c>
      <c r="K48" s="93">
        <f>'[1]GHG emissions totals'!K47/10^6</f>
        <v>0</v>
      </c>
      <c r="L48" s="93">
        <f t="shared" si="0"/>
        <v>758.34124352107301</v>
      </c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x14ac:dyDescent="0.25">
      <c r="A49" s="93">
        <v>2041</v>
      </c>
      <c r="B49" s="93">
        <f>'[1]GHG emissions totals'!B48/10^6</f>
        <v>677.77996910000002</v>
      </c>
      <c r="C49" s="93">
        <f>'[1]GHG emissions totals'!C48/10^6</f>
        <v>671.94807109999999</v>
      </c>
      <c r="D49" s="93">
        <f>'[1]GHG emissions totals'!D48/10^6</f>
        <v>662.78932139999995</v>
      </c>
      <c r="E49" s="93">
        <f>'[1]GHG emissions totals'!E48/10^6</f>
        <v>639.41011829999991</v>
      </c>
      <c r="F49" s="93">
        <f>'[1]GHG emissions totals'!F48/10^6</f>
        <v>560.36437820000003</v>
      </c>
      <c r="G49" s="93">
        <f>'[1]GHG emissions totals'!G48/10^6</f>
        <v>0</v>
      </c>
      <c r="H49" s="93">
        <f>'[1]GHG emissions totals'!H48/10^6</f>
        <v>0</v>
      </c>
      <c r="I49" s="93">
        <f>'[1]GHG emissions totals'!I48/10^6</f>
        <v>0</v>
      </c>
      <c r="J49" s="93">
        <f>'[1]GHG emissions totals'!J48/10^6</f>
        <v>0</v>
      </c>
      <c r="K49" s="93">
        <f>'[1]GHG emissions totals'!K48/10^6</f>
        <v>0</v>
      </c>
      <c r="L49" s="93">
        <f t="shared" si="0"/>
        <v>758.34124352107301</v>
      </c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x14ac:dyDescent="0.25">
      <c r="A50" s="93">
        <v>2042</v>
      </c>
      <c r="B50" s="93">
        <f>'[1]GHG emissions totals'!B49/10^6</f>
        <v>659.31611610000004</v>
      </c>
      <c r="C50" s="93">
        <f>'[1]GHG emissions totals'!C49/10^6</f>
        <v>653.77500689999999</v>
      </c>
      <c r="D50" s="93">
        <f>'[1]GHG emissions totals'!D49/10^6</f>
        <v>644.04096189999996</v>
      </c>
      <c r="E50" s="93">
        <f>'[1]GHG emissions totals'!E49/10^6</f>
        <v>619.89169920000006</v>
      </c>
      <c r="F50" s="93">
        <f>'[1]GHG emissions totals'!F49/10^6</f>
        <v>538.13269439999999</v>
      </c>
      <c r="G50" s="93">
        <f>'[1]GHG emissions totals'!G49/10^6</f>
        <v>0</v>
      </c>
      <c r="H50" s="93">
        <f>'[1]GHG emissions totals'!H49/10^6</f>
        <v>0</v>
      </c>
      <c r="I50" s="93">
        <f>'[1]GHG emissions totals'!I49/10^6</f>
        <v>0</v>
      </c>
      <c r="J50" s="93">
        <f>'[1]GHG emissions totals'!J49/10^6</f>
        <v>0</v>
      </c>
      <c r="K50" s="93">
        <f>'[1]GHG emissions totals'!K49/10^6</f>
        <v>0</v>
      </c>
      <c r="L50" s="93">
        <f t="shared" si="0"/>
        <v>758.34124352107301</v>
      </c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x14ac:dyDescent="0.25">
      <c r="A51" s="93">
        <v>2043</v>
      </c>
      <c r="B51" s="93">
        <f>'[1]GHG emissions totals'!B50/10^6</f>
        <v>641.70764610000003</v>
      </c>
      <c r="C51" s="93">
        <f>'[1]GHG emissions totals'!C50/10^6</f>
        <v>636.55792510000003</v>
      </c>
      <c r="D51" s="93">
        <f>'[1]GHG emissions totals'!D50/10^6</f>
        <v>626.20983990000002</v>
      </c>
      <c r="E51" s="93">
        <f>'[1]GHG emissions totals'!E50/10^6</f>
        <v>601.30969560000005</v>
      </c>
      <c r="F51" s="93">
        <f>'[1]GHG emissions totals'!F50/10^6</f>
        <v>517.84923679999997</v>
      </c>
      <c r="G51" s="93">
        <f>'[1]GHG emissions totals'!G50/10^6</f>
        <v>0</v>
      </c>
      <c r="H51" s="93">
        <f>'[1]GHG emissions totals'!H50/10^6</f>
        <v>0</v>
      </c>
      <c r="I51" s="93">
        <f>'[1]GHG emissions totals'!I50/10^6</f>
        <v>0</v>
      </c>
      <c r="J51" s="93">
        <f>'[1]GHG emissions totals'!J50/10^6</f>
        <v>0</v>
      </c>
      <c r="K51" s="93">
        <f>'[1]GHG emissions totals'!K50/10^6</f>
        <v>0</v>
      </c>
      <c r="L51" s="93">
        <f t="shared" si="0"/>
        <v>758.34124352107301</v>
      </c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x14ac:dyDescent="0.25">
      <c r="A52" s="93">
        <v>2044</v>
      </c>
      <c r="B52" s="93">
        <f>'[1]GHG emissions totals'!B51/10^6</f>
        <v>623.16142329999991</v>
      </c>
      <c r="C52" s="93">
        <f>'[1]GHG emissions totals'!C51/10^6</f>
        <v>618.29895570000008</v>
      </c>
      <c r="D52" s="93">
        <f>'[1]GHG emissions totals'!D51/10^6</f>
        <v>607.0326695</v>
      </c>
      <c r="E52" s="93">
        <f>'[1]GHG emissions totals'!E51/10^6</f>
        <v>581.85938739999995</v>
      </c>
      <c r="F52" s="93">
        <f>'[1]GHG emissions totals'!F51/10^6</f>
        <v>497.30662510000002</v>
      </c>
      <c r="G52" s="93">
        <f>'[1]GHG emissions totals'!G51/10^6</f>
        <v>0</v>
      </c>
      <c r="H52" s="93">
        <f>'[1]GHG emissions totals'!H51/10^6</f>
        <v>0</v>
      </c>
      <c r="I52" s="93">
        <f>'[1]GHG emissions totals'!I51/10^6</f>
        <v>0</v>
      </c>
      <c r="J52" s="93">
        <f>'[1]GHG emissions totals'!J51/10^6</f>
        <v>0</v>
      </c>
      <c r="K52" s="93">
        <f>'[1]GHG emissions totals'!K51/10^6</f>
        <v>0</v>
      </c>
      <c r="L52" s="93">
        <f t="shared" si="0"/>
        <v>758.34124352107301</v>
      </c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x14ac:dyDescent="0.25">
      <c r="A53" s="93">
        <v>2045</v>
      </c>
      <c r="B53" s="93">
        <f>'[1]GHG emissions totals'!B52/10^6</f>
        <v>601.75504220000005</v>
      </c>
      <c r="C53" s="93">
        <f>'[1]GHG emissions totals'!C52/10^6</f>
        <v>598.16890799999999</v>
      </c>
      <c r="D53" s="93">
        <f>'[1]GHG emissions totals'!D52/10^6</f>
        <v>586.4410345</v>
      </c>
      <c r="E53" s="93">
        <f>'[1]GHG emissions totals'!E52/10^6</f>
        <v>561.53242779999994</v>
      </c>
      <c r="F53" s="93">
        <f>'[1]GHG emissions totals'!F52/10^6</f>
        <v>477.0709172</v>
      </c>
      <c r="G53" s="93">
        <f>'[1]GHG emissions totals'!G52/10^6</f>
        <v>0</v>
      </c>
      <c r="H53" s="93">
        <f>'[1]GHG emissions totals'!H52/10^6</f>
        <v>0</v>
      </c>
      <c r="I53" s="93">
        <f>'[1]GHG emissions totals'!I52/10^6</f>
        <v>0</v>
      </c>
      <c r="J53" s="93">
        <f>'[1]GHG emissions totals'!J52/10^6</f>
        <v>0</v>
      </c>
      <c r="K53" s="93">
        <f>'[1]GHG emissions totals'!K52/10^6</f>
        <v>0</v>
      </c>
      <c r="L53" s="93">
        <f t="shared" si="0"/>
        <v>758.34124352107301</v>
      </c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x14ac:dyDescent="0.25">
      <c r="A54" s="93">
        <v>2046</v>
      </c>
      <c r="B54" s="93">
        <f>'[1]GHG emissions totals'!B53/10^6</f>
        <v>579.55720050000002</v>
      </c>
      <c r="C54" s="93">
        <f>'[1]GHG emissions totals'!C53/10^6</f>
        <v>577.34225120000008</v>
      </c>
      <c r="D54" s="93">
        <f>'[1]GHG emissions totals'!D53/10^6</f>
        <v>565.67591540000001</v>
      </c>
      <c r="E54" s="93">
        <f>'[1]GHG emissions totals'!E53/10^6</f>
        <v>540.18461810000008</v>
      </c>
      <c r="F54" s="93">
        <f>'[1]GHG emissions totals'!F53/10^6</f>
        <v>458.10814239999996</v>
      </c>
      <c r="G54" s="93">
        <f>'[1]GHG emissions totals'!G53/10^6</f>
        <v>0</v>
      </c>
      <c r="H54" s="93">
        <f>'[1]GHG emissions totals'!H53/10^6</f>
        <v>0</v>
      </c>
      <c r="I54" s="93">
        <f>'[1]GHG emissions totals'!I53/10^6</f>
        <v>0</v>
      </c>
      <c r="J54" s="93">
        <f>'[1]GHG emissions totals'!J53/10^6</f>
        <v>0</v>
      </c>
      <c r="K54" s="93">
        <f>'[1]GHG emissions totals'!K53/10^6</f>
        <v>0</v>
      </c>
      <c r="L54" s="93">
        <f t="shared" si="0"/>
        <v>758.34124352107301</v>
      </c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x14ac:dyDescent="0.25">
      <c r="A55" s="93">
        <v>2047</v>
      </c>
      <c r="B55" s="93">
        <f>'[1]GHG emissions totals'!B54/10^6</f>
        <v>557.7340494</v>
      </c>
      <c r="C55" s="93">
        <f>'[1]GHG emissions totals'!C54/10^6</f>
        <v>556.91481470000008</v>
      </c>
      <c r="D55" s="93">
        <f>'[1]GHG emissions totals'!D54/10^6</f>
        <v>545.26502989999994</v>
      </c>
      <c r="E55" s="93">
        <f>'[1]GHG emissions totals'!E54/10^6</f>
        <v>519.30887689999997</v>
      </c>
      <c r="F55" s="93">
        <f>'[1]GHG emissions totals'!F54/10^6</f>
        <v>440.04090000000002</v>
      </c>
      <c r="G55" s="93">
        <f>'[1]GHG emissions totals'!G54/10^6</f>
        <v>0</v>
      </c>
      <c r="H55" s="93">
        <f>'[1]GHG emissions totals'!H54/10^6</f>
        <v>0</v>
      </c>
      <c r="I55" s="93">
        <f>'[1]GHG emissions totals'!I54/10^6</f>
        <v>0</v>
      </c>
      <c r="J55" s="93">
        <f>'[1]GHG emissions totals'!J54/10^6</f>
        <v>0</v>
      </c>
      <c r="K55" s="93">
        <f>'[1]GHG emissions totals'!K54/10^6</f>
        <v>0</v>
      </c>
      <c r="L55" s="93">
        <f t="shared" si="0"/>
        <v>758.34124352107301</v>
      </c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x14ac:dyDescent="0.25">
      <c r="A56" s="93">
        <v>2048</v>
      </c>
      <c r="B56" s="93">
        <f>'[1]GHG emissions totals'!B55/10^6</f>
        <v>536.36971560000006</v>
      </c>
      <c r="C56" s="93">
        <f>'[1]GHG emissions totals'!C55/10^6</f>
        <v>537.00100370000007</v>
      </c>
      <c r="D56" s="93">
        <f>'[1]GHG emissions totals'!D55/10^6</f>
        <v>525.3902306</v>
      </c>
      <c r="E56" s="93">
        <f>'[1]GHG emissions totals'!E55/10^6</f>
        <v>498.6764005</v>
      </c>
      <c r="F56" s="93">
        <f>'[1]GHG emissions totals'!F55/10^6</f>
        <v>422.43059579999999</v>
      </c>
      <c r="G56" s="93">
        <f>'[1]GHG emissions totals'!G55/10^6</f>
        <v>0</v>
      </c>
      <c r="H56" s="93">
        <f>'[1]GHG emissions totals'!H55/10^6</f>
        <v>0</v>
      </c>
      <c r="I56" s="93">
        <f>'[1]GHG emissions totals'!I55/10^6</f>
        <v>0</v>
      </c>
      <c r="J56" s="93">
        <f>'[1]GHG emissions totals'!J55/10^6</f>
        <v>0</v>
      </c>
      <c r="K56" s="93">
        <f>'[1]GHG emissions totals'!K55/10^6</f>
        <v>0</v>
      </c>
      <c r="L56" s="93">
        <f t="shared" si="0"/>
        <v>758.34124352107301</v>
      </c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x14ac:dyDescent="0.25">
      <c r="A57" s="93">
        <v>2049</v>
      </c>
      <c r="B57" s="93">
        <f>'[1]GHG emissions totals'!B56/10^6</f>
        <v>513.31867890000001</v>
      </c>
      <c r="C57" s="93">
        <f>'[1]GHG emissions totals'!C56/10^6</f>
        <v>515.17771679999998</v>
      </c>
      <c r="D57" s="93">
        <f>'[1]GHG emissions totals'!D56/10^6</f>
        <v>503.9119968</v>
      </c>
      <c r="E57" s="93">
        <f>'[1]GHG emissions totals'!E56/10^6</f>
        <v>476.8339699</v>
      </c>
      <c r="F57" s="93">
        <f>'[1]GHG emissions totals'!F56/10^6</f>
        <v>404.71896900000002</v>
      </c>
      <c r="G57" s="93">
        <f>'[1]GHG emissions totals'!G56/10^6</f>
        <v>0</v>
      </c>
      <c r="H57" s="93">
        <f>'[1]GHG emissions totals'!H56/10^6</f>
        <v>0</v>
      </c>
      <c r="I57" s="93">
        <f>'[1]GHG emissions totals'!I56/10^6</f>
        <v>0</v>
      </c>
      <c r="J57" s="93">
        <f>'[1]GHG emissions totals'!J56/10^6</f>
        <v>0</v>
      </c>
      <c r="K57" s="93">
        <f>'[1]GHG emissions totals'!K56/10^6</f>
        <v>0</v>
      </c>
      <c r="L57" s="93">
        <f t="shared" si="0"/>
        <v>758.34124352107301</v>
      </c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x14ac:dyDescent="0.25">
      <c r="A58" s="93">
        <v>2050</v>
      </c>
      <c r="B58" s="93">
        <f>'[1]GHG emissions totals'!B57/10^6</f>
        <v>489.34461649999997</v>
      </c>
      <c r="C58" s="93">
        <f>'[1]GHG emissions totals'!C57/10^6</f>
        <v>492.16717439999996</v>
      </c>
      <c r="D58" s="93">
        <f>'[1]GHG emissions totals'!D57/10^6</f>
        <v>481.57487610000004</v>
      </c>
      <c r="E58" s="93">
        <f>'[1]GHG emissions totals'!E57/10^6</f>
        <v>454.41075710000001</v>
      </c>
      <c r="F58" s="93">
        <f>'[1]GHG emissions totals'!F57/10^6</f>
        <v>386.62813619999997</v>
      </c>
      <c r="G58" s="93">
        <f>'[1]GHG emissions totals'!G57/10^6</f>
        <v>0</v>
      </c>
      <c r="H58" s="93">
        <f>'[1]GHG emissions totals'!H57/10^6</f>
        <v>0</v>
      </c>
      <c r="I58" s="93">
        <f>'[1]GHG emissions totals'!I57/10^6</f>
        <v>0</v>
      </c>
      <c r="J58" s="93">
        <f>'[1]GHG emissions totals'!J57/10^6</f>
        <v>0</v>
      </c>
      <c r="K58" s="93">
        <f>'[1]GHG emissions totals'!K57/10^6</f>
        <v>0</v>
      </c>
      <c r="L58" s="93">
        <f t="shared" si="0"/>
        <v>758.34124352107301</v>
      </c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x14ac:dyDescent="0.25">
      <c r="A59" s="93">
        <v>2051</v>
      </c>
      <c r="B59" s="93">
        <f>'[1]GHG emissions totals'!B58/10^6</f>
        <v>489.09312190609973</v>
      </c>
      <c r="C59" s="93">
        <f>'[1]GHG emissions totals'!C58/10^6</f>
        <v>491.91422917595304</v>
      </c>
      <c r="D59" s="93">
        <f>'[1]GHG emissions totals'!D58/10^6</f>
        <v>481.32737469952775</v>
      </c>
      <c r="E59" s="93">
        <f>'[1]GHG emissions totals'!E58/10^6</f>
        <v>454.17721647245997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x14ac:dyDescent="0.25">
      <c r="A60" s="93">
        <v>2052</v>
      </c>
      <c r="B60" s="93">
        <f>'[1]GHG emissions totals'!B59/10^6</f>
        <v>488.84162731219948</v>
      </c>
      <c r="C60" s="93">
        <f>'[1]GHG emissions totals'!C59/10^6</f>
        <v>491.66128395190606</v>
      </c>
      <c r="D60" s="93">
        <f>'[1]GHG emissions totals'!D59/10^6</f>
        <v>481.07987329905546</v>
      </c>
      <c r="E60" s="93">
        <f>'[1]GHG emissions totals'!E59/10^6</f>
        <v>453.94367584491994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x14ac:dyDescent="0.25">
      <c r="A61" s="93">
        <v>2053</v>
      </c>
      <c r="B61" s="93">
        <f>'[1]GHG emissions totals'!B60/10^6</f>
        <v>488.59013271829923</v>
      </c>
      <c r="C61" s="93">
        <f>'[1]GHG emissions totals'!C60/10^6</f>
        <v>491.40833872785913</v>
      </c>
      <c r="D61" s="93">
        <f>'[1]GHG emissions totals'!D60/10^6</f>
        <v>480.83237189858318</v>
      </c>
      <c r="E61" s="93">
        <f>'[1]GHG emissions totals'!E60/10^6</f>
        <v>453.71013521737984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x14ac:dyDescent="0.25">
      <c r="A62" s="93">
        <v>2054</v>
      </c>
      <c r="B62" s="93">
        <f>'[1]GHG emissions totals'!B61/10^6</f>
        <v>488.33863812439893</v>
      </c>
      <c r="C62" s="93">
        <f>'[1]GHG emissions totals'!C61/10^6</f>
        <v>491.15539350381221</v>
      </c>
      <c r="D62" s="93">
        <f>'[1]GHG emissions totals'!D61/10^6</f>
        <v>480.58487049811089</v>
      </c>
      <c r="E62" s="93">
        <f>'[1]GHG emissions totals'!E61/10^6</f>
        <v>453.47659458983981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x14ac:dyDescent="0.25">
      <c r="A63" s="93">
        <v>2055</v>
      </c>
      <c r="B63" s="93">
        <f>'[1]GHG emissions totals'!B62/10^6</f>
        <v>488.08714353049868</v>
      </c>
      <c r="C63" s="93">
        <f>'[1]GHG emissions totals'!C62/10^6</f>
        <v>490.90244827976522</v>
      </c>
      <c r="D63" s="93">
        <f>'[1]GHG emissions totals'!D62/10^6</f>
        <v>480.3373690976386</v>
      </c>
      <c r="E63" s="93">
        <f>'[1]GHG emissions totals'!E62/10^6</f>
        <v>453.24305396229977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x14ac:dyDescent="0.25">
      <c r="A64" s="93">
        <v>2056</v>
      </c>
      <c r="B64" s="93">
        <f>'[1]GHG emissions totals'!B63/10^6</f>
        <v>487.83564893659843</v>
      </c>
      <c r="C64" s="93">
        <f>'[1]GHG emissions totals'!C63/10^6</f>
        <v>490.6495030557183</v>
      </c>
      <c r="D64" s="93">
        <f>'[1]GHG emissions totals'!D63/10^6</f>
        <v>480.08986769716631</v>
      </c>
      <c r="E64" s="93">
        <f>'[1]GHG emissions totals'!E63/10^6</f>
        <v>453.00951333475973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x14ac:dyDescent="0.25">
      <c r="A65" s="93">
        <v>2057</v>
      </c>
      <c r="B65" s="93">
        <f>'[1]GHG emissions totals'!B64/10^6</f>
        <v>487.58415434269818</v>
      </c>
      <c r="C65" s="93">
        <f>'[1]GHG emissions totals'!C64/10^6</f>
        <v>490.39655783167137</v>
      </c>
      <c r="D65" s="93">
        <f>'[1]GHG emissions totals'!D64/10^6</f>
        <v>479.84236629669402</v>
      </c>
      <c r="E65" s="93">
        <f>'[1]GHG emissions totals'!E64/10^6</f>
        <v>452.77597270721964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x14ac:dyDescent="0.25">
      <c r="A66" s="93">
        <v>2058</v>
      </c>
      <c r="B66" s="93">
        <f>'[1]GHG emissions totals'!B65/10^6</f>
        <v>487.33265974879788</v>
      </c>
      <c r="C66" s="93">
        <f>'[1]GHG emissions totals'!C65/10^6</f>
        <v>490.14361260762439</v>
      </c>
      <c r="D66" s="93">
        <f>'[1]GHG emissions totals'!D65/10^6</f>
        <v>479.59486489622174</v>
      </c>
      <c r="E66" s="93">
        <f>'[1]GHG emissions totals'!E65/10^6</f>
        <v>452.5424320796796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x14ac:dyDescent="0.25">
      <c r="A67" s="93">
        <v>2059</v>
      </c>
      <c r="B67" s="93">
        <f>'[1]GHG emissions totals'!B66/10^6</f>
        <v>487.08116515489763</v>
      </c>
      <c r="C67" s="93">
        <f>'[1]GHG emissions totals'!C66/10^6</f>
        <v>489.89066738357747</v>
      </c>
      <c r="D67" s="93">
        <f>'[1]GHG emissions totals'!D66/10^6</f>
        <v>479.34736349574945</v>
      </c>
      <c r="E67" s="93">
        <f>'[1]GHG emissions totals'!E66/10^6</f>
        <v>452.30889145213956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x14ac:dyDescent="0.25">
      <c r="A68" s="93">
        <v>2060</v>
      </c>
      <c r="B68" s="93">
        <f>'[1]GHG emissions totals'!B67/10^6</f>
        <v>486.82967056099739</v>
      </c>
      <c r="C68" s="93">
        <f>'[1]GHG emissions totals'!C67/10^6</f>
        <v>489.63772215953054</v>
      </c>
      <c r="D68" s="93">
        <f>'[1]GHG emissions totals'!D67/10^6</f>
        <v>479.09986209527722</v>
      </c>
      <c r="E68" s="93">
        <f>'[1]GHG emissions totals'!E67/10^6</f>
        <v>452.07535082459952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x14ac:dyDescent="0.25">
      <c r="A69" s="93">
        <v>2061</v>
      </c>
      <c r="B69" s="93">
        <f>'[1]GHG emissions totals'!B68/10^6</f>
        <v>486.57817596709708</v>
      </c>
      <c r="C69" s="93">
        <f>'[1]GHG emissions totals'!C68/10^6</f>
        <v>489.38477693548356</v>
      </c>
      <c r="D69" s="93">
        <f>'[1]GHG emissions totals'!D68/10^6</f>
        <v>478.85236069480493</v>
      </c>
      <c r="E69" s="93">
        <f>'[1]GHG emissions totals'!E68/10^6</f>
        <v>451.84181019705943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x14ac:dyDescent="0.25">
      <c r="A70" s="93">
        <v>2062</v>
      </c>
      <c r="B70" s="93">
        <f>'[1]GHG emissions totals'!B69/10^6</f>
        <v>486.32668137319683</v>
      </c>
      <c r="C70" s="93">
        <f>'[1]GHG emissions totals'!C69/10^6</f>
        <v>489.13183171143663</v>
      </c>
      <c r="D70" s="93">
        <f>'[1]GHG emissions totals'!D69/10^6</f>
        <v>478.60485929433264</v>
      </c>
      <c r="E70" s="93">
        <f>'[1]GHG emissions totals'!E69/10^6</f>
        <v>451.60826956951939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x14ac:dyDescent="0.25">
      <c r="A71" s="93">
        <v>2063</v>
      </c>
      <c r="B71" s="93">
        <f>'[1]GHG emissions totals'!B70/10^6</f>
        <v>486.07518677929659</v>
      </c>
      <c r="C71" s="93">
        <f>'[1]GHG emissions totals'!C70/10^6</f>
        <v>488.87888648738971</v>
      </c>
      <c r="D71" s="93">
        <f>'[1]GHG emissions totals'!D70/10^6</f>
        <v>478.35735789386035</v>
      </c>
      <c r="E71" s="93">
        <f>'[1]GHG emissions totals'!E70/10^6</f>
        <v>451.37472894197936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x14ac:dyDescent="0.25">
      <c r="A72" s="93">
        <v>2064</v>
      </c>
      <c r="B72" s="93">
        <f>'[1]GHG emissions totals'!B71/10^6</f>
        <v>485.82369218539634</v>
      </c>
      <c r="C72" s="93">
        <f>'[1]GHG emissions totals'!C71/10^6</f>
        <v>488.62594126334272</v>
      </c>
      <c r="D72" s="93">
        <f>'[1]GHG emissions totals'!D71/10^6</f>
        <v>478.10985649338807</v>
      </c>
      <c r="E72" s="93">
        <f>'[1]GHG emissions totals'!E71/10^6</f>
        <v>451.14118831443932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x14ac:dyDescent="0.25">
      <c r="A73" s="93">
        <v>2065</v>
      </c>
      <c r="B73" s="93">
        <f>'[1]GHG emissions totals'!B72/10^6</f>
        <v>485.57219759149604</v>
      </c>
      <c r="C73" s="93">
        <f>'[1]GHG emissions totals'!C72/10^6</f>
        <v>488.3729960392958</v>
      </c>
      <c r="D73" s="93">
        <f>'[1]GHG emissions totals'!D72/10^6</f>
        <v>477.86235509291578</v>
      </c>
      <c r="E73" s="93">
        <f>'[1]GHG emissions totals'!E72/10^6</f>
        <v>450.90764768689922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</row>
    <row r="74" spans="1:25" x14ac:dyDescent="0.25">
      <c r="A74" s="93">
        <v>2066</v>
      </c>
      <c r="B74" s="93">
        <f>'[1]GHG emissions totals'!B73/10^6</f>
        <v>485.42713890971578</v>
      </c>
      <c r="C74" s="93">
        <f>'[1]GHG emissions totals'!C73/10^6</f>
        <v>488.22710065365811</v>
      </c>
      <c r="D74" s="93">
        <f>'[1]GHG emissions totals'!D73/10^6</f>
        <v>477.71959963112033</v>
      </c>
      <c r="E74" s="93">
        <f>'[1]GHG emissions totals'!E73/10^6</f>
        <v>450.77294461019397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1:25" x14ac:dyDescent="0.25">
      <c r="A75" s="93">
        <v>2067</v>
      </c>
      <c r="B75" s="93">
        <f>'[1]GHG emissions totals'!B74/10^6</f>
        <v>485.28208022793558</v>
      </c>
      <c r="C75" s="93">
        <f>'[1]GHG emissions totals'!C74/10^6</f>
        <v>488.08120526802043</v>
      </c>
      <c r="D75" s="93">
        <f>'[1]GHG emissions totals'!D74/10^6</f>
        <v>477.57684416932494</v>
      </c>
      <c r="E75" s="93">
        <f>'[1]GHG emissions totals'!E74/10^6</f>
        <v>450.63824153348872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5" x14ac:dyDescent="0.25">
      <c r="A76" s="93">
        <v>2068</v>
      </c>
      <c r="B76" s="93">
        <f>'[1]GHG emissions totals'!B75/10^6</f>
        <v>485.13702154615527</v>
      </c>
      <c r="C76" s="93">
        <f>'[1]GHG emissions totals'!C75/10^6</f>
        <v>487.93530988238274</v>
      </c>
      <c r="D76" s="93">
        <f>'[1]GHG emissions totals'!D75/10^6</f>
        <v>477.4340887075295</v>
      </c>
      <c r="E76" s="93">
        <f>'[1]GHG emissions totals'!E75/10^6</f>
        <v>450.50353845678347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</row>
    <row r="77" spans="1:25" x14ac:dyDescent="0.25">
      <c r="A77" s="93">
        <v>2069</v>
      </c>
      <c r="B77" s="93">
        <f>'[1]GHG emissions totals'!B76/10^6</f>
        <v>484.99196286437507</v>
      </c>
      <c r="C77" s="93">
        <f>'[1]GHG emissions totals'!C76/10^6</f>
        <v>487.78941449674511</v>
      </c>
      <c r="D77" s="93">
        <f>'[1]GHG emissions totals'!D76/10^6</f>
        <v>477.29133324573411</v>
      </c>
      <c r="E77" s="93">
        <f>'[1]GHG emissions totals'!E76/10^6</f>
        <v>450.36883538007828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</row>
    <row r="78" spans="1:25" x14ac:dyDescent="0.25">
      <c r="A78" s="93">
        <v>2070</v>
      </c>
      <c r="B78" s="93">
        <f>'[1]GHG emissions totals'!B77/10^6</f>
        <v>484.84690418259481</v>
      </c>
      <c r="C78" s="93">
        <f>'[1]GHG emissions totals'!C77/10^6</f>
        <v>487.64351911110748</v>
      </c>
      <c r="D78" s="93">
        <f>'[1]GHG emissions totals'!D77/10^6</f>
        <v>477.14857778393872</v>
      </c>
      <c r="E78" s="93">
        <f>'[1]GHG emissions totals'!E77/10^6</f>
        <v>450.23413230337303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x14ac:dyDescent="0.25">
      <c r="A79" s="93">
        <v>2071</v>
      </c>
      <c r="B79" s="93">
        <f>'[1]GHG emissions totals'!B78/10^6</f>
        <v>484.70184550081456</v>
      </c>
      <c r="C79" s="93">
        <f>'[1]GHG emissions totals'!C78/10^6</f>
        <v>487.49762372546979</v>
      </c>
      <c r="D79" s="93">
        <f>'[1]GHG emissions totals'!D78/10^6</f>
        <v>477.00582232214327</v>
      </c>
      <c r="E79" s="93">
        <f>'[1]GHG emissions totals'!E78/10^6</f>
        <v>450.09942922666778</v>
      </c>
    </row>
    <row r="80" spans="1:25" x14ac:dyDescent="0.25">
      <c r="A80" s="93">
        <v>2072</v>
      </c>
      <c r="B80" s="93">
        <f>'[1]GHG emissions totals'!B79/10^6</f>
        <v>484.55678681903436</v>
      </c>
      <c r="C80" s="93">
        <f>'[1]GHG emissions totals'!C79/10^6</f>
        <v>487.35172833983211</v>
      </c>
      <c r="D80" s="93">
        <f>'[1]GHG emissions totals'!D79/10^6</f>
        <v>476.86306686034789</v>
      </c>
      <c r="E80" s="93">
        <f>'[1]GHG emissions totals'!E79/10^6</f>
        <v>449.96472614996253</v>
      </c>
    </row>
    <row r="81" spans="1:5" x14ac:dyDescent="0.25">
      <c r="A81" s="93">
        <v>2073</v>
      </c>
      <c r="B81" s="93">
        <f>'[1]GHG emissions totals'!B80/10^6</f>
        <v>484.41172813725404</v>
      </c>
      <c r="C81" s="93">
        <f>'[1]GHG emissions totals'!C80/10^6</f>
        <v>487.20583295419442</v>
      </c>
      <c r="D81" s="93">
        <f>'[1]GHG emissions totals'!D80/10^6</f>
        <v>476.72031139855244</v>
      </c>
      <c r="E81" s="93">
        <f>'[1]GHG emissions totals'!E80/10^6</f>
        <v>449.83002307325728</v>
      </c>
    </row>
    <row r="82" spans="1:5" x14ac:dyDescent="0.25">
      <c r="A82" s="93">
        <v>2074</v>
      </c>
      <c r="B82" s="93">
        <f>'[1]GHG emissions totals'!B81/10^6</f>
        <v>484.26666945547385</v>
      </c>
      <c r="C82" s="93">
        <f>'[1]GHG emissions totals'!C81/10^6</f>
        <v>487.05993756855679</v>
      </c>
      <c r="D82" s="93">
        <f>'[1]GHG emissions totals'!D81/10^6</f>
        <v>476.57755593675705</v>
      </c>
      <c r="E82" s="93">
        <f>'[1]GHG emissions totals'!E81/10^6</f>
        <v>449.69531999655203</v>
      </c>
    </row>
    <row r="83" spans="1:5" x14ac:dyDescent="0.25">
      <c r="A83" s="93">
        <v>2075</v>
      </c>
      <c r="B83" s="93">
        <f>'[1]GHG emissions totals'!B82/10^6</f>
        <v>484.12161077369365</v>
      </c>
      <c r="C83" s="93">
        <f>'[1]GHG emissions totals'!C82/10^6</f>
        <v>486.91404218291916</v>
      </c>
      <c r="D83" s="93">
        <f>'[1]GHG emissions totals'!D82/10^6</f>
        <v>476.43480047496166</v>
      </c>
      <c r="E83" s="93">
        <f>'[1]GHG emissions totals'!E82/10^6</f>
        <v>449.56061691984684</v>
      </c>
    </row>
    <row r="84" spans="1:5" x14ac:dyDescent="0.25">
      <c r="A84" s="93">
        <v>2076</v>
      </c>
      <c r="B84" s="93">
        <f>'[1]GHG emissions totals'!B83/10^6</f>
        <v>483.97655209191333</v>
      </c>
      <c r="C84" s="93">
        <f>'[1]GHG emissions totals'!C83/10^6</f>
        <v>486.76814679728142</v>
      </c>
      <c r="D84" s="93">
        <f>'[1]GHG emissions totals'!D83/10^6</f>
        <v>476.29204501316622</v>
      </c>
      <c r="E84" s="93">
        <f>'[1]GHG emissions totals'!E83/10^6</f>
        <v>449.42591384314153</v>
      </c>
    </row>
    <row r="85" spans="1:5" x14ac:dyDescent="0.25">
      <c r="A85" s="93">
        <v>2077</v>
      </c>
      <c r="B85" s="93">
        <f>'[1]GHG emissions totals'!B84/10^6</f>
        <v>483.83149341013313</v>
      </c>
      <c r="C85" s="93">
        <f>'[1]GHG emissions totals'!C84/10^6</f>
        <v>486.62225141164379</v>
      </c>
      <c r="D85" s="93">
        <f>'[1]GHG emissions totals'!D84/10^6</f>
        <v>476.14928955137083</v>
      </c>
      <c r="E85" s="93">
        <f>'[1]GHG emissions totals'!E84/10^6</f>
        <v>449.29121076643634</v>
      </c>
    </row>
    <row r="86" spans="1:5" x14ac:dyDescent="0.25">
      <c r="A86" s="93">
        <v>2078</v>
      </c>
      <c r="B86" s="93">
        <f>'[1]GHG emissions totals'!B85/10^6</f>
        <v>483.68643472835282</v>
      </c>
      <c r="C86" s="93">
        <f>'[1]GHG emissions totals'!C85/10^6</f>
        <v>486.4763560260061</v>
      </c>
      <c r="D86" s="93">
        <f>'[1]GHG emissions totals'!D85/10^6</f>
        <v>476.00653408957533</v>
      </c>
      <c r="E86" s="93">
        <f>'[1]GHG emissions totals'!E85/10^6</f>
        <v>449.15650768973109</v>
      </c>
    </row>
    <row r="87" spans="1:5" x14ac:dyDescent="0.25">
      <c r="A87" s="93">
        <v>2079</v>
      </c>
      <c r="B87" s="93">
        <f>'[1]GHG emissions totals'!B86/10^6</f>
        <v>483.54137604657262</v>
      </c>
      <c r="C87" s="93">
        <f>'[1]GHG emissions totals'!C86/10^6</f>
        <v>486.33046064036847</v>
      </c>
      <c r="D87" s="93">
        <f>'[1]GHG emissions totals'!D86/10^6</f>
        <v>475.86377862777994</v>
      </c>
      <c r="E87" s="93">
        <f>'[1]GHG emissions totals'!E86/10^6</f>
        <v>449.02180461302584</v>
      </c>
    </row>
    <row r="88" spans="1:5" x14ac:dyDescent="0.25">
      <c r="A88" s="93">
        <v>2080</v>
      </c>
      <c r="B88" s="93">
        <f>'[1]GHG emissions totals'!B87/10^6</f>
        <v>483.39631736479237</v>
      </c>
      <c r="C88" s="93">
        <f>'[1]GHG emissions totals'!C87/10^6</f>
        <v>486.18456525473078</v>
      </c>
      <c r="D88" s="93">
        <f>'[1]GHG emissions totals'!D87/10^6</f>
        <v>475.72102316598449</v>
      </c>
      <c r="E88" s="93">
        <f>'[1]GHG emissions totals'!E87/10^6</f>
        <v>448.88710153632059</v>
      </c>
    </row>
    <row r="89" spans="1:5" x14ac:dyDescent="0.25">
      <c r="A89" s="93">
        <v>2081</v>
      </c>
      <c r="B89" s="93">
        <f>'[1]GHG emissions totals'!B88/10^6</f>
        <v>481.14339491340525</v>
      </c>
      <c r="C89" s="93">
        <f>'[1]GHG emissions totals'!C88/10^6</f>
        <v>483.91864786307286</v>
      </c>
      <c r="D89" s="93">
        <f>'[1]GHG emissions totals'!D88/10^6</f>
        <v>473.50387227925427</v>
      </c>
      <c r="E89" s="93">
        <f>'[1]GHG emissions totals'!E88/10^6</f>
        <v>446.79501313419468</v>
      </c>
    </row>
    <row r="90" spans="1:5" x14ac:dyDescent="0.25">
      <c r="A90" s="93">
        <v>2082</v>
      </c>
      <c r="B90" s="93">
        <f>'[1]GHG emissions totals'!B89/10^6</f>
        <v>478.89047246201807</v>
      </c>
      <c r="C90" s="93">
        <f>'[1]GHG emissions totals'!C89/10^6</f>
        <v>481.65273047141494</v>
      </c>
      <c r="D90" s="93">
        <f>'[1]GHG emissions totals'!D89/10^6</f>
        <v>471.28672139252393</v>
      </c>
      <c r="E90" s="93">
        <f>'[1]GHG emissions totals'!E89/10^6</f>
        <v>444.70292473206865</v>
      </c>
    </row>
    <row r="91" spans="1:5" x14ac:dyDescent="0.25">
      <c r="A91" s="93">
        <v>2083</v>
      </c>
      <c r="B91" s="93">
        <f>'[1]GHG emissions totals'!B90/10^6</f>
        <v>476.63755001063089</v>
      </c>
      <c r="C91" s="93">
        <f>'[1]GHG emissions totals'!C90/10^6</f>
        <v>479.38681307975696</v>
      </c>
      <c r="D91" s="93">
        <f>'[1]GHG emissions totals'!D90/10^6</f>
        <v>469.06957050579365</v>
      </c>
      <c r="E91" s="93">
        <f>'[1]GHG emissions totals'!E90/10^6</f>
        <v>442.61083632994263</v>
      </c>
    </row>
    <row r="92" spans="1:5" x14ac:dyDescent="0.25">
      <c r="A92" s="93">
        <v>2084</v>
      </c>
      <c r="B92" s="93">
        <f>'[1]GHG emissions totals'!B91/10^6</f>
        <v>474.38462755924371</v>
      </c>
      <c r="C92" s="93">
        <f>'[1]GHG emissions totals'!C91/10^6</f>
        <v>477.12089568809904</v>
      </c>
      <c r="D92" s="93">
        <f>'[1]GHG emissions totals'!D91/10^6</f>
        <v>466.85241961906331</v>
      </c>
      <c r="E92" s="93">
        <f>'[1]GHG emissions totals'!E91/10^6</f>
        <v>440.51874792781661</v>
      </c>
    </row>
    <row r="93" spans="1:5" x14ac:dyDescent="0.25">
      <c r="A93" s="93">
        <v>2085</v>
      </c>
      <c r="B93" s="93">
        <f>'[1]GHG emissions totals'!B92/10^6</f>
        <v>472.13170510785665</v>
      </c>
      <c r="C93" s="93">
        <f>'[1]GHG emissions totals'!C92/10^6</f>
        <v>474.85497829644112</v>
      </c>
      <c r="D93" s="93">
        <f>'[1]GHG emissions totals'!D92/10^6</f>
        <v>464.63526873233309</v>
      </c>
      <c r="E93" s="93">
        <f>'[1]GHG emissions totals'!E92/10^6</f>
        <v>438.42665952569075</v>
      </c>
    </row>
    <row r="94" spans="1:5" x14ac:dyDescent="0.25">
      <c r="A94" s="93">
        <v>2086</v>
      </c>
      <c r="B94" s="93">
        <f>'[1]GHG emissions totals'!B93/10^6</f>
        <v>469.87878265646947</v>
      </c>
      <c r="C94" s="93">
        <f>'[1]GHG emissions totals'!C93/10^6</f>
        <v>472.5890609047832</v>
      </c>
      <c r="D94" s="93">
        <f>'[1]GHG emissions totals'!D93/10^6</f>
        <v>462.41811784560275</v>
      </c>
      <c r="E94" s="93">
        <f>'[1]GHG emissions totals'!E93/10^6</f>
        <v>436.33457112356473</v>
      </c>
    </row>
    <row r="95" spans="1:5" x14ac:dyDescent="0.25">
      <c r="A95" s="93">
        <v>2087</v>
      </c>
      <c r="B95" s="93">
        <f>'[1]GHG emissions totals'!B94/10^6</f>
        <v>467.62586020508229</v>
      </c>
      <c r="C95" s="93">
        <f>'[1]GHG emissions totals'!C94/10^6</f>
        <v>470.32314351312522</v>
      </c>
      <c r="D95" s="93">
        <f>'[1]GHG emissions totals'!D94/10^6</f>
        <v>460.20096695887241</v>
      </c>
      <c r="E95" s="93">
        <f>'[1]GHG emissions totals'!E94/10^6</f>
        <v>434.24248272143871</v>
      </c>
    </row>
    <row r="96" spans="1:5" x14ac:dyDescent="0.25">
      <c r="A96" s="93">
        <v>2088</v>
      </c>
      <c r="B96" s="93">
        <f>'[1]GHG emissions totals'!B95/10^6</f>
        <v>465.37293775369511</v>
      </c>
      <c r="C96" s="93">
        <f>'[1]GHG emissions totals'!C95/10^6</f>
        <v>468.05722612146729</v>
      </c>
      <c r="D96" s="93">
        <f>'[1]GHG emissions totals'!D95/10^6</f>
        <v>457.98381607214213</v>
      </c>
      <c r="E96" s="93">
        <f>'[1]GHG emissions totals'!E95/10^6</f>
        <v>432.15039431931268</v>
      </c>
    </row>
    <row r="97" spans="1:5" x14ac:dyDescent="0.25">
      <c r="A97" s="93">
        <v>2089</v>
      </c>
      <c r="B97" s="93">
        <f>'[1]GHG emissions totals'!B96/10^6</f>
        <v>463.12001530230805</v>
      </c>
      <c r="C97" s="93">
        <f>'[1]GHG emissions totals'!C96/10^6</f>
        <v>465.79130872980943</v>
      </c>
      <c r="D97" s="93">
        <f>'[1]GHG emissions totals'!D96/10^6</f>
        <v>455.76666518541185</v>
      </c>
      <c r="E97" s="93">
        <f>'[1]GHG emissions totals'!E96/10^6</f>
        <v>430.05830591718677</v>
      </c>
    </row>
    <row r="98" spans="1:5" x14ac:dyDescent="0.25">
      <c r="A98" s="93">
        <v>2090</v>
      </c>
      <c r="B98" s="93">
        <f>'[1]GHG emissions totals'!B97/10^6</f>
        <v>460.86709285092087</v>
      </c>
      <c r="C98" s="93">
        <f>'[1]GHG emissions totals'!C97/10^6</f>
        <v>463.52539133815145</v>
      </c>
      <c r="D98" s="93">
        <f>'[1]GHG emissions totals'!D97/10^6</f>
        <v>453.54951429868157</v>
      </c>
      <c r="E98" s="93">
        <f>'[1]GHG emissions totals'!E97/10^6</f>
        <v>427.9662175150608</v>
      </c>
    </row>
    <row r="99" spans="1:5" x14ac:dyDescent="0.25">
      <c r="A99" s="93">
        <v>2091</v>
      </c>
      <c r="B99" s="93">
        <f>'[1]GHG emissions totals'!B98/10^6</f>
        <v>458.61417039953369</v>
      </c>
      <c r="C99" s="93">
        <f>'[1]GHG emissions totals'!C98/10^6</f>
        <v>461.25947394649353</v>
      </c>
      <c r="D99" s="93">
        <f>'[1]GHG emissions totals'!D98/10^6</f>
        <v>451.33236341195123</v>
      </c>
      <c r="E99" s="93">
        <f>'[1]GHG emissions totals'!E98/10^6</f>
        <v>425.87412911293478</v>
      </c>
    </row>
    <row r="100" spans="1:5" x14ac:dyDescent="0.25">
      <c r="A100" s="93">
        <v>2092</v>
      </c>
      <c r="B100" s="93">
        <f>'[1]GHG emissions totals'!B99/10^6</f>
        <v>456.36124794814651</v>
      </c>
      <c r="C100" s="93">
        <f>'[1]GHG emissions totals'!C99/10^6</f>
        <v>458.99355655483555</v>
      </c>
      <c r="D100" s="93">
        <f>'[1]GHG emissions totals'!D99/10^6</f>
        <v>449.11521252522095</v>
      </c>
      <c r="E100" s="93">
        <f>'[1]GHG emissions totals'!E99/10^6</f>
        <v>423.78204071080876</v>
      </c>
    </row>
    <row r="101" spans="1:5" x14ac:dyDescent="0.25">
      <c r="A101" s="93">
        <v>2093</v>
      </c>
      <c r="B101" s="93">
        <f>'[1]GHG emissions totals'!B100/10^6</f>
        <v>454.10832549675939</v>
      </c>
      <c r="C101" s="93">
        <f>'[1]GHG emissions totals'!C100/10^6</f>
        <v>456.72763916317768</v>
      </c>
      <c r="D101" s="93">
        <f>'[1]GHG emissions totals'!D100/10^6</f>
        <v>446.89806163849067</v>
      </c>
      <c r="E101" s="93">
        <f>'[1]GHG emissions totals'!E100/10^6</f>
        <v>421.68995230868285</v>
      </c>
    </row>
    <row r="102" spans="1:5" x14ac:dyDescent="0.25">
      <c r="A102" s="93">
        <v>2094</v>
      </c>
      <c r="B102" s="93">
        <f>'[1]GHG emissions totals'!B101/10^6</f>
        <v>451.85540304537227</v>
      </c>
      <c r="C102" s="93">
        <f>'[1]GHG emissions totals'!C101/10^6</f>
        <v>454.46172177151971</v>
      </c>
      <c r="D102" s="93">
        <f>'[1]GHG emissions totals'!D101/10^6</f>
        <v>444.68091075176034</v>
      </c>
      <c r="E102" s="93">
        <f>'[1]GHG emissions totals'!E101/10^6</f>
        <v>419.59786390655682</v>
      </c>
    </row>
    <row r="103" spans="1:5" x14ac:dyDescent="0.25">
      <c r="A103" s="93">
        <v>2095</v>
      </c>
      <c r="B103" s="93">
        <f>'[1]GHG emissions totals'!B102/10^6</f>
        <v>449.60248059398509</v>
      </c>
      <c r="C103" s="93">
        <f>'[1]GHG emissions totals'!C102/10^6</f>
        <v>452.19580437986178</v>
      </c>
      <c r="D103" s="93">
        <f>'[1]GHG emissions totals'!D102/10^6</f>
        <v>442.46375986503006</v>
      </c>
      <c r="E103" s="93">
        <f>'[1]GHG emissions totals'!E102/10^6</f>
        <v>417.50577550443086</v>
      </c>
    </row>
    <row r="104" spans="1:5" x14ac:dyDescent="0.25">
      <c r="A104" s="93">
        <v>2096</v>
      </c>
      <c r="B104" s="93">
        <f>'[1]GHG emissions totals'!B103/10^6</f>
        <v>449.60248059398509</v>
      </c>
      <c r="C104" s="93">
        <f>'[1]GHG emissions totals'!C103/10^6</f>
        <v>452.19580437986178</v>
      </c>
      <c r="D104" s="93">
        <f>'[1]GHG emissions totals'!D103/10^6</f>
        <v>442.46375986503006</v>
      </c>
      <c r="E104" s="93">
        <f>'[1]GHG emissions totals'!E103/10^6</f>
        <v>417.50577550443086</v>
      </c>
    </row>
    <row r="105" spans="1:5" x14ac:dyDescent="0.25">
      <c r="A105" s="93">
        <v>2097</v>
      </c>
      <c r="B105" s="93">
        <f>'[1]GHG emissions totals'!B104/10^6</f>
        <v>449.60248059398509</v>
      </c>
      <c r="C105" s="93">
        <f>'[1]GHG emissions totals'!C104/10^6</f>
        <v>452.19580437986178</v>
      </c>
      <c r="D105" s="93">
        <f>'[1]GHG emissions totals'!D104/10^6</f>
        <v>442.46375986503006</v>
      </c>
      <c r="E105" s="93">
        <f>'[1]GHG emissions totals'!E104/10^6</f>
        <v>417.50577550443086</v>
      </c>
    </row>
    <row r="106" spans="1:5" x14ac:dyDescent="0.25">
      <c r="A106" s="93">
        <v>2098</v>
      </c>
      <c r="B106" s="93">
        <f>'[1]GHG emissions totals'!B105/10^6</f>
        <v>449.60248059398509</v>
      </c>
      <c r="C106" s="93">
        <f>'[1]GHG emissions totals'!C105/10^6</f>
        <v>452.19580437986178</v>
      </c>
      <c r="D106" s="93">
        <f>'[1]GHG emissions totals'!D105/10^6</f>
        <v>442.46375986503006</v>
      </c>
      <c r="E106" s="93">
        <f>'[1]GHG emissions totals'!E105/10^6</f>
        <v>417.50577550443086</v>
      </c>
    </row>
    <row r="107" spans="1:5" x14ac:dyDescent="0.25">
      <c r="A107" s="93">
        <v>2099</v>
      </c>
      <c r="B107" s="93">
        <f>'[1]GHG emissions totals'!B106/10^6</f>
        <v>449.60248059398509</v>
      </c>
      <c r="C107" s="93">
        <f>'[1]GHG emissions totals'!C106/10^6</f>
        <v>452.19580437986178</v>
      </c>
      <c r="D107" s="93">
        <f>'[1]GHG emissions totals'!D106/10^6</f>
        <v>442.46375986503006</v>
      </c>
      <c r="E107" s="93">
        <f>'[1]GHG emissions totals'!E106/10^6</f>
        <v>417.50577550443086</v>
      </c>
    </row>
    <row r="108" spans="1:5" x14ac:dyDescent="0.25">
      <c r="A108" s="93">
        <v>2100</v>
      </c>
      <c r="B108" s="93">
        <f>'[1]GHG emissions totals'!B107/10^6</f>
        <v>449.60248059398509</v>
      </c>
      <c r="C108" s="93">
        <f>'[1]GHG emissions totals'!C107/10^6</f>
        <v>452.19580437986178</v>
      </c>
      <c r="D108" s="93">
        <f>'[1]GHG emissions totals'!D107/10^6</f>
        <v>442.46375986503006</v>
      </c>
      <c r="E108" s="93">
        <f>'[1]GHG emissions totals'!E107/10^6</f>
        <v>417.50577550443086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J11"/>
  <sheetViews>
    <sheetView workbookViewId="0"/>
  </sheetViews>
  <sheetFormatPr defaultRowHeight="15" x14ac:dyDescent="0.25"/>
  <cols>
    <col min="7" max="7" width="23.5703125" customWidth="1"/>
    <col min="10" max="10" width="10.42578125" customWidth="1"/>
  </cols>
  <sheetData>
    <row r="1" spans="1:10" x14ac:dyDescent="0.25">
      <c r="A1" s="44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9" customHeight="1" x14ac:dyDescent="0.25">
      <c r="A3" s="234" t="s">
        <v>39</v>
      </c>
      <c r="B3" s="234" t="s">
        <v>96</v>
      </c>
      <c r="C3" s="234"/>
      <c r="D3" s="234"/>
      <c r="E3" s="234" t="s">
        <v>97</v>
      </c>
      <c r="F3" s="234"/>
      <c r="G3" s="234"/>
      <c r="H3" s="234" t="s">
        <v>98</v>
      </c>
      <c r="I3" s="234"/>
      <c r="J3" s="234"/>
    </row>
    <row r="4" spans="1:10" ht="25.5" x14ac:dyDescent="0.25">
      <c r="A4" s="234"/>
      <c r="B4" s="109"/>
      <c r="C4" s="109"/>
      <c r="D4" s="109" t="s">
        <v>99</v>
      </c>
      <c r="E4" s="109"/>
      <c r="F4" s="109"/>
      <c r="G4" s="109" t="s">
        <v>99</v>
      </c>
      <c r="H4" s="109"/>
      <c r="I4" s="109"/>
      <c r="J4" s="109" t="s">
        <v>99</v>
      </c>
    </row>
    <row r="5" spans="1:10" x14ac:dyDescent="0.25">
      <c r="A5" s="89">
        <v>2021</v>
      </c>
      <c r="B5" s="110"/>
      <c r="C5" s="110"/>
      <c r="D5" s="111">
        <f>'[1]GHG emissions totals'!B28/10^6</f>
        <v>865.45369621454552</v>
      </c>
      <c r="E5" s="47"/>
      <c r="F5" s="47"/>
      <c r="G5" s="173">
        <v>248509762.09999999</v>
      </c>
      <c r="H5" s="112"/>
      <c r="I5" s="112"/>
      <c r="J5" s="128">
        <f>D5*10^6/G5</f>
        <v>3.4825742413543019</v>
      </c>
    </row>
    <row r="6" spans="1:10" x14ac:dyDescent="0.25">
      <c r="A6" s="89">
        <v>2022</v>
      </c>
      <c r="B6" s="110"/>
      <c r="C6" s="110"/>
      <c r="D6" s="111">
        <f>'[1]GHG emissions totals'!B29/10^6</f>
        <v>834.27134750000005</v>
      </c>
      <c r="E6" s="47"/>
      <c r="F6" s="47"/>
      <c r="G6" s="173">
        <v>249506429.09999999</v>
      </c>
      <c r="H6" s="112"/>
      <c r="I6" s="112"/>
      <c r="J6" s="128">
        <f>D6*10^6/G6</f>
        <v>3.3436867759653253</v>
      </c>
    </row>
    <row r="7" spans="1:10" x14ac:dyDescent="0.25">
      <c r="A7" s="89">
        <v>2023</v>
      </c>
      <c r="B7" s="110"/>
      <c r="C7" s="110"/>
      <c r="D7" s="111">
        <f>'[1]GHG emissions totals'!B30/10^6</f>
        <v>861.39152339999998</v>
      </c>
      <c r="E7" s="47"/>
      <c r="F7" s="47"/>
      <c r="G7" s="173">
        <v>250449900.30000001</v>
      </c>
      <c r="H7" s="112"/>
      <c r="I7" s="112"/>
      <c r="J7" s="128">
        <f>D7*10^6/G7</f>
        <v>3.4393765873661239</v>
      </c>
    </row>
    <row r="8" spans="1:10" x14ac:dyDescent="0.25">
      <c r="A8" s="89">
        <v>2024</v>
      </c>
      <c r="B8" s="110"/>
      <c r="C8" s="110"/>
      <c r="D8" s="111">
        <f>'[1]GHG emissions totals'!B31/10^6</f>
        <v>873.77725379999993</v>
      </c>
      <c r="E8" s="47"/>
      <c r="F8" s="47"/>
      <c r="G8" s="173">
        <v>252107768.90000001</v>
      </c>
      <c r="H8" s="112"/>
      <c r="I8" s="112"/>
      <c r="J8" s="128">
        <f>D8*10^6/G8</f>
        <v>3.4658878526928247</v>
      </c>
    </row>
    <row r="9" spans="1:10" x14ac:dyDescent="0.25">
      <c r="A9" s="89">
        <v>2025</v>
      </c>
      <c r="B9" s="110"/>
      <c r="C9" s="110"/>
      <c r="D9" s="111">
        <f>'[1]GHG emissions totals'!B32/10^6</f>
        <v>873.24706929999991</v>
      </c>
      <c r="E9" s="47"/>
      <c r="F9" s="47"/>
      <c r="G9" s="173">
        <v>253949460.69999999</v>
      </c>
      <c r="H9" s="112"/>
      <c r="I9" s="112"/>
      <c r="J9" s="128">
        <f>D9*10^6/G9</f>
        <v>3.4386647913838235</v>
      </c>
    </row>
    <row r="11" spans="1:10" x14ac:dyDescent="0.25">
      <c r="G11" t="s">
        <v>100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18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44" t="s">
        <v>101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34" t="s">
        <v>39</v>
      </c>
      <c r="B3" s="235" t="s">
        <v>102</v>
      </c>
      <c r="C3" s="235"/>
      <c r="D3" s="235"/>
      <c r="E3" s="235"/>
      <c r="F3" s="235"/>
      <c r="G3" s="235"/>
    </row>
    <row r="4" spans="1:11" x14ac:dyDescent="0.25">
      <c r="A4" s="234"/>
      <c r="B4" s="89" t="s">
        <v>103</v>
      </c>
      <c r="C4" s="44" t="s">
        <v>104</v>
      </c>
      <c r="D4" s="89" t="s">
        <v>105</v>
      </c>
      <c r="E4" s="44" t="s">
        <v>106</v>
      </c>
      <c r="F4" s="89" t="s">
        <v>107</v>
      </c>
      <c r="G4" s="44" t="s">
        <v>108</v>
      </c>
      <c r="H4" s="89" t="s">
        <v>109</v>
      </c>
      <c r="I4" s="44" t="s">
        <v>110</v>
      </c>
      <c r="J4" s="89" t="s">
        <v>111</v>
      </c>
      <c r="K4" s="44" t="s">
        <v>112</v>
      </c>
    </row>
    <row r="5" spans="1:11" x14ac:dyDescent="0.25">
      <c r="A5" s="89">
        <v>2021</v>
      </c>
      <c r="B5" s="110">
        <f>'[1]GHG emissions totals'!B28/10^6</f>
        <v>865.45369621454552</v>
      </c>
      <c r="C5" s="110">
        <f>'[1]GHG emissions totals'!C28/10^6</f>
        <v>865.45369621454552</v>
      </c>
      <c r="D5" s="110">
        <f>'[1]GHG emissions totals'!D28/10^6</f>
        <v>865.45369621454552</v>
      </c>
      <c r="E5" s="110">
        <f>'[1]GHG emissions totals'!E28/10^6</f>
        <v>865.45369621454552</v>
      </c>
      <c r="F5" s="110">
        <f>'[1]GHG emissions totals'!F28/10^6</f>
        <v>865.45369621454552</v>
      </c>
      <c r="G5" s="110">
        <f>'[1]GHG emissions totals'!G28/10^6</f>
        <v>865.45369621454552</v>
      </c>
      <c r="H5" s="110">
        <f>'[1]GHG emissions totals'!H28/10^6</f>
        <v>865.45369621454552</v>
      </c>
      <c r="I5" s="110">
        <f>'[1]GHG emissions totals'!I28/10^6</f>
        <v>865.45369621454552</v>
      </c>
      <c r="J5" s="110">
        <f>'[1]GHG emissions totals'!J28/10^6</f>
        <v>865.45369621454552</v>
      </c>
      <c r="K5" s="110">
        <f>'[1]GHG emissions totals'!K28/10^6</f>
        <v>865.45369621454552</v>
      </c>
    </row>
    <row r="6" spans="1:11" x14ac:dyDescent="0.25">
      <c r="A6" s="89">
        <v>2022</v>
      </c>
      <c r="B6" s="110">
        <f>'[1]GHG emissions totals'!B29/10^6</f>
        <v>834.27134750000005</v>
      </c>
      <c r="C6" s="110">
        <f>'[1]GHG emissions totals'!C29/10^6</f>
        <v>834.27134750000005</v>
      </c>
      <c r="D6" s="110">
        <f>'[1]GHG emissions totals'!D29/10^6</f>
        <v>834.27134750000005</v>
      </c>
      <c r="E6" s="110">
        <f>'[1]GHG emissions totals'!E29/10^6</f>
        <v>834.27134750000005</v>
      </c>
      <c r="F6" s="110">
        <f>'[1]GHG emissions totals'!F29/10^6</f>
        <v>834.27134750000005</v>
      </c>
      <c r="G6" s="110">
        <f>'[1]GHG emissions totals'!G29/10^6</f>
        <v>0</v>
      </c>
      <c r="H6" s="110">
        <f>'[1]GHG emissions totals'!H29/10^6</f>
        <v>0</v>
      </c>
      <c r="I6" s="110">
        <f>'[1]GHG emissions totals'!I29/10^6</f>
        <v>0</v>
      </c>
      <c r="J6" s="110">
        <f>'[1]GHG emissions totals'!J29/10^6</f>
        <v>0</v>
      </c>
      <c r="K6" s="110">
        <f>'[1]GHG emissions totals'!K29/10^6</f>
        <v>0</v>
      </c>
    </row>
    <row r="7" spans="1:11" x14ac:dyDescent="0.25">
      <c r="A7" s="89">
        <v>2023</v>
      </c>
      <c r="B7" s="110">
        <f>'[1]GHG emissions totals'!B30/10^6</f>
        <v>861.39152339999998</v>
      </c>
      <c r="C7" s="110">
        <f>'[1]GHG emissions totals'!C30/10^6</f>
        <v>861.39152339999998</v>
      </c>
      <c r="D7" s="110">
        <f>'[1]GHG emissions totals'!D30/10^6</f>
        <v>861.39152339999998</v>
      </c>
      <c r="E7" s="110">
        <f>'[1]GHG emissions totals'!E30/10^6</f>
        <v>861.39152339999998</v>
      </c>
      <c r="F7" s="110">
        <f>'[1]GHG emissions totals'!F30/10^6</f>
        <v>861.39152339999998</v>
      </c>
      <c r="G7" s="110">
        <f>'[1]GHG emissions totals'!G30/10^6</f>
        <v>0</v>
      </c>
      <c r="H7" s="110">
        <f>'[1]GHG emissions totals'!H30/10^6</f>
        <v>0</v>
      </c>
      <c r="I7" s="110">
        <f>'[1]GHG emissions totals'!I30/10^6</f>
        <v>0</v>
      </c>
      <c r="J7" s="110">
        <f>'[1]GHG emissions totals'!J30/10^6</f>
        <v>0</v>
      </c>
      <c r="K7" s="110">
        <f>'[1]GHG emissions totals'!K30/10^6</f>
        <v>0</v>
      </c>
    </row>
    <row r="8" spans="1:11" x14ac:dyDescent="0.25">
      <c r="A8" s="89">
        <v>2024</v>
      </c>
      <c r="B8" s="110">
        <f>'[1]GHG emissions totals'!B31/10^6</f>
        <v>873.77725379999993</v>
      </c>
      <c r="C8" s="110">
        <f>'[1]GHG emissions totals'!C31/10^6</f>
        <v>873.77725379999993</v>
      </c>
      <c r="D8" s="110">
        <f>'[1]GHG emissions totals'!D31/10^6</f>
        <v>873.77725379999993</v>
      </c>
      <c r="E8" s="110">
        <f>'[1]GHG emissions totals'!E31/10^6</f>
        <v>873.77725379999993</v>
      </c>
      <c r="F8" s="110">
        <f>'[1]GHG emissions totals'!F31/10^6</f>
        <v>873.77725379999993</v>
      </c>
      <c r="G8" s="110">
        <f>'[1]GHG emissions totals'!G31/10^6</f>
        <v>0</v>
      </c>
      <c r="H8" s="110">
        <f>'[1]GHG emissions totals'!H31/10^6</f>
        <v>0</v>
      </c>
      <c r="I8" s="110">
        <f>'[1]GHG emissions totals'!I31/10^6</f>
        <v>0</v>
      </c>
      <c r="J8" s="110">
        <f>'[1]GHG emissions totals'!J31/10^6</f>
        <v>0</v>
      </c>
      <c r="K8" s="110">
        <f>'[1]GHG emissions totals'!K31/10^6</f>
        <v>0</v>
      </c>
    </row>
    <row r="9" spans="1:11" x14ac:dyDescent="0.25">
      <c r="A9" s="89">
        <v>2025</v>
      </c>
      <c r="B9" s="110">
        <f>'[1]GHG emissions totals'!B32/10^6</f>
        <v>873.24706929999991</v>
      </c>
      <c r="C9" s="110">
        <f>'[1]GHG emissions totals'!C32/10^6</f>
        <v>873.24706929999991</v>
      </c>
      <c r="D9" s="110">
        <f>'[1]GHG emissions totals'!D32/10^6</f>
        <v>873.24706929999991</v>
      </c>
      <c r="E9" s="110">
        <f>'[1]GHG emissions totals'!E32/10^6</f>
        <v>873.24706929999991</v>
      </c>
      <c r="F9" s="110">
        <f>'[1]GHG emissions totals'!F32/10^6</f>
        <v>873.24706929999991</v>
      </c>
      <c r="G9" s="110">
        <f>'[1]GHG emissions totals'!G32/10^6</f>
        <v>0</v>
      </c>
      <c r="H9" s="110">
        <f>'[1]GHG emissions totals'!H32/10^6</f>
        <v>0</v>
      </c>
      <c r="I9" s="110">
        <f>'[1]GHG emissions totals'!I32/10^6</f>
        <v>0</v>
      </c>
      <c r="J9" s="110">
        <f>'[1]GHG emissions totals'!J32/10^6</f>
        <v>0</v>
      </c>
      <c r="K9" s="110">
        <f>'[1]GHG emissions totals'!K32/10^6</f>
        <v>0</v>
      </c>
    </row>
    <row r="10" spans="1:11" x14ac:dyDescent="0.25">
      <c r="A10" s="24"/>
      <c r="B10" s="24">
        <f>B9/'CO2 per vehicle'!$J9</f>
        <v>253.94946069999997</v>
      </c>
      <c r="C10" s="24"/>
      <c r="D10" s="24"/>
      <c r="E10" s="24"/>
      <c r="F10" s="24"/>
      <c r="G10" s="24"/>
    </row>
    <row r="11" spans="1:11" x14ac:dyDescent="0.25">
      <c r="A11" s="24"/>
      <c r="B11" s="24"/>
      <c r="C11" s="24"/>
      <c r="D11" s="24"/>
      <c r="E11" s="24"/>
      <c r="F11" s="24"/>
      <c r="G11" s="24"/>
    </row>
    <row r="12" spans="1:11" x14ac:dyDescent="0.25">
      <c r="A12" s="234" t="s">
        <v>39</v>
      </c>
      <c r="B12" s="235" t="s">
        <v>113</v>
      </c>
      <c r="C12" s="235"/>
      <c r="D12" s="235"/>
      <c r="E12" s="235"/>
      <c r="F12" s="235"/>
      <c r="G12" s="235"/>
    </row>
    <row r="13" spans="1:11" x14ac:dyDescent="0.25">
      <c r="A13" s="234"/>
      <c r="B13" s="24" t="s">
        <v>114</v>
      </c>
      <c r="C13" s="44" t="s">
        <v>104</v>
      </c>
      <c r="D13" s="44" t="s">
        <v>105</v>
      </c>
      <c r="E13" s="44" t="s">
        <v>106</v>
      </c>
      <c r="F13" s="44" t="s">
        <v>107</v>
      </c>
      <c r="G13" s="44" t="s">
        <v>108</v>
      </c>
      <c r="H13" s="44" t="s">
        <v>109</v>
      </c>
      <c r="I13" s="44" t="s">
        <v>110</v>
      </c>
      <c r="J13" s="44" t="s">
        <v>111</v>
      </c>
      <c r="K13" s="44" t="s">
        <v>112</v>
      </c>
    </row>
    <row r="14" spans="1:11" x14ac:dyDescent="0.25">
      <c r="A14" s="89">
        <v>2021</v>
      </c>
      <c r="B14" s="24"/>
      <c r="C14" s="110">
        <f>C5-$B5</f>
        <v>0</v>
      </c>
      <c r="D14" s="110">
        <f t="shared" ref="C14:F18" si="0">D5-$B5</f>
        <v>0</v>
      </c>
      <c r="E14" s="110">
        <f t="shared" si="0"/>
        <v>0</v>
      </c>
      <c r="F14" s="110">
        <f t="shared" si="0"/>
        <v>0</v>
      </c>
      <c r="G14" s="110">
        <f t="shared" ref="G14:K18" si="1">G5-$B5</f>
        <v>0</v>
      </c>
      <c r="H14" s="110">
        <f t="shared" si="1"/>
        <v>0</v>
      </c>
      <c r="I14" s="110">
        <f t="shared" si="1"/>
        <v>0</v>
      </c>
      <c r="J14" s="110">
        <f t="shared" si="1"/>
        <v>0</v>
      </c>
      <c r="K14" s="110">
        <f t="shared" si="1"/>
        <v>0</v>
      </c>
    </row>
    <row r="15" spans="1:11" x14ac:dyDescent="0.25">
      <c r="A15" s="89">
        <v>2022</v>
      </c>
      <c r="B15" s="24"/>
      <c r="C15" s="110">
        <f t="shared" si="0"/>
        <v>0</v>
      </c>
      <c r="D15" s="110">
        <f t="shared" si="0"/>
        <v>0</v>
      </c>
      <c r="E15" s="110">
        <f t="shared" si="0"/>
        <v>0</v>
      </c>
      <c r="F15" s="110">
        <f t="shared" si="0"/>
        <v>0</v>
      </c>
      <c r="G15" s="110">
        <f t="shared" si="1"/>
        <v>-834.27134750000005</v>
      </c>
      <c r="H15" s="110">
        <f t="shared" si="1"/>
        <v>-834.27134750000005</v>
      </c>
      <c r="I15" s="110">
        <f t="shared" si="1"/>
        <v>-834.27134750000005</v>
      </c>
      <c r="J15" s="110">
        <f t="shared" si="1"/>
        <v>-834.27134750000005</v>
      </c>
      <c r="K15" s="110">
        <f t="shared" si="1"/>
        <v>-834.27134750000005</v>
      </c>
    </row>
    <row r="16" spans="1:11" x14ac:dyDescent="0.25">
      <c r="A16" s="89">
        <v>2023</v>
      </c>
      <c r="B16" s="24"/>
      <c r="C16" s="110">
        <f t="shared" si="0"/>
        <v>0</v>
      </c>
      <c r="D16" s="110">
        <f t="shared" si="0"/>
        <v>0</v>
      </c>
      <c r="E16" s="110">
        <f t="shared" si="0"/>
        <v>0</v>
      </c>
      <c r="F16" s="110">
        <f t="shared" si="0"/>
        <v>0</v>
      </c>
      <c r="G16" s="110">
        <f t="shared" si="1"/>
        <v>-861.39152339999998</v>
      </c>
      <c r="H16" s="110">
        <f t="shared" si="1"/>
        <v>-861.39152339999998</v>
      </c>
      <c r="I16" s="110">
        <f t="shared" si="1"/>
        <v>-861.39152339999998</v>
      </c>
      <c r="J16" s="110">
        <f t="shared" si="1"/>
        <v>-861.39152339999998</v>
      </c>
      <c r="K16" s="110">
        <f t="shared" si="1"/>
        <v>-861.39152339999998</v>
      </c>
    </row>
    <row r="17" spans="1:11" x14ac:dyDescent="0.25">
      <c r="A17" s="89">
        <v>2024</v>
      </c>
      <c r="B17" s="24"/>
      <c r="C17" s="110">
        <f t="shared" si="0"/>
        <v>0</v>
      </c>
      <c r="D17" s="110">
        <f t="shared" si="0"/>
        <v>0</v>
      </c>
      <c r="E17" s="110">
        <f t="shared" si="0"/>
        <v>0</v>
      </c>
      <c r="F17" s="110">
        <f t="shared" si="0"/>
        <v>0</v>
      </c>
      <c r="G17" s="110">
        <f t="shared" si="1"/>
        <v>-873.77725379999993</v>
      </c>
      <c r="H17" s="110">
        <f t="shared" si="1"/>
        <v>-873.77725379999993</v>
      </c>
      <c r="I17" s="110">
        <f t="shared" si="1"/>
        <v>-873.77725379999993</v>
      </c>
      <c r="J17" s="110">
        <f t="shared" si="1"/>
        <v>-873.77725379999993</v>
      </c>
      <c r="K17" s="110">
        <f t="shared" si="1"/>
        <v>-873.77725379999993</v>
      </c>
    </row>
    <row r="18" spans="1:11" x14ac:dyDescent="0.25">
      <c r="A18" s="89">
        <v>2025</v>
      </c>
      <c r="B18" s="24"/>
      <c r="C18" s="110">
        <f>C9-$B9</f>
        <v>0</v>
      </c>
      <c r="D18" s="110">
        <f>D9-$B9</f>
        <v>0</v>
      </c>
      <c r="E18" s="110">
        <f>E9-$B9</f>
        <v>0</v>
      </c>
      <c r="F18" s="110">
        <f t="shared" si="0"/>
        <v>0</v>
      </c>
      <c r="G18" s="110">
        <f t="shared" si="1"/>
        <v>-873.24706929999991</v>
      </c>
      <c r="H18" s="110">
        <f t="shared" si="1"/>
        <v>-873.24706929999991</v>
      </c>
      <c r="I18" s="110">
        <f>I9-$B9</f>
        <v>-873.24706929999991</v>
      </c>
      <c r="J18" s="110">
        <f t="shared" si="1"/>
        <v>-873.24706929999991</v>
      </c>
      <c r="K18" s="110">
        <f t="shared" si="1"/>
        <v>-873.24706929999991</v>
      </c>
    </row>
  </sheetData>
  <mergeCells count="4">
    <mergeCell ref="A3:A4"/>
    <mergeCell ref="B3:G3"/>
    <mergeCell ref="A12:A13"/>
    <mergeCell ref="B12:G12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113" t="s">
        <v>115</v>
      </c>
      <c r="C4" s="114" t="s">
        <v>116</v>
      </c>
      <c r="D4" s="114" t="s">
        <v>117</v>
      </c>
      <c r="E4" s="114" t="s">
        <v>118</v>
      </c>
      <c r="F4" s="114" t="s">
        <v>119</v>
      </c>
    </row>
    <row r="5" spans="1:6" x14ac:dyDescent="0.25">
      <c r="A5" s="2" t="s">
        <v>11</v>
      </c>
      <c r="B5" s="113">
        <v>5.3476672985517185E-2</v>
      </c>
      <c r="C5" s="113"/>
      <c r="D5" s="113"/>
      <c r="E5" s="113">
        <v>0.12875236669567175</v>
      </c>
      <c r="F5" s="113">
        <v>0.36310159551688348</v>
      </c>
    </row>
    <row r="6" spans="1:6" x14ac:dyDescent="0.25">
      <c r="A6" s="2" t="s">
        <v>8</v>
      </c>
      <c r="B6" s="113">
        <v>5.0204760649369504E-2</v>
      </c>
      <c r="C6" s="113"/>
      <c r="D6" s="113"/>
      <c r="E6" s="113">
        <v>0.20014414173847508</v>
      </c>
      <c r="F6" s="113">
        <v>0.23477832540634516</v>
      </c>
    </row>
    <row r="7" spans="1:6" x14ac:dyDescent="0.25">
      <c r="A7" s="2" t="s">
        <v>5</v>
      </c>
      <c r="B7" s="113">
        <v>4.7211341248418998E-2</v>
      </c>
      <c r="C7" s="113"/>
      <c r="D7" s="113"/>
      <c r="E7" s="113">
        <v>0.24259022558161961</v>
      </c>
      <c r="F7" s="113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549E8F-C49D-4843-80D3-D76C039603DF}"/>
</file>

<file path=customXml/itemProps3.xml><?xml version="1.0" encoding="utf-8"?>
<ds:datastoreItem xmlns:ds="http://schemas.openxmlformats.org/officeDocument/2006/customXml" ds:itemID="{20C36963-744B-40B1-A4F9-35B0A2B5CD22}">
  <ds:schemaRefs>
    <ds:schemaRef ds:uri="http://schemas.microsoft.com/office/2006/metadata/properties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274</vt:i4>
      </vt:variant>
    </vt:vector>
  </HeadingPairs>
  <TitlesOfParts>
    <vt:vector size="291" baseType="lpstr">
      <vt:lpstr>Interface</vt:lpstr>
      <vt:lpstr>Tables (2)</vt:lpstr>
      <vt:lpstr>Tables (1)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CO2 and Temp Alt 4 Alt 5</vt:lpstr>
      <vt:lpstr>ICF SLR Module (1)</vt:lpstr>
      <vt:lpstr>ICF SLR Module (2)</vt:lpstr>
      <vt:lpstr>ICF SLR Module (3)</vt:lpstr>
      <vt:lpstr>ICF SLR Module (4)</vt:lpstr>
      <vt:lpstr>ICF SLR Module (5)</vt:lpstr>
      <vt:lpstr>'CO2 and Temp Alt 0 Alt 1'!ExternalData_1</vt:lpstr>
      <vt:lpstr>'CO2 and Temp Alt 2 Alt 3'!ExternalData_1</vt:lpstr>
      <vt:lpstr>'CO2 and Temp Alt 4 Alt 5'!ExternalData_1</vt:lpstr>
      <vt:lpstr>'CO2 and Temp Alt 0 Alt 1'!ExternalData_10</vt:lpstr>
      <vt:lpstr>'CO2 and Temp Alt 2 Alt 3'!ExternalData_10</vt:lpstr>
      <vt:lpstr>'CO2 and Temp Alt 4 Alt 5'!ExternalData_10</vt:lpstr>
      <vt:lpstr>'CO2 and Temp Alt 0 Alt 1'!ExternalData_11</vt:lpstr>
      <vt:lpstr>'CO2 and Temp Alt 2 Alt 3'!ExternalData_11</vt:lpstr>
      <vt:lpstr>'CO2 and Temp Alt 4 Alt 5'!ExternalData_11</vt:lpstr>
      <vt:lpstr>'CO2 and Temp Alt 0 Alt 1'!ExternalData_12</vt:lpstr>
      <vt:lpstr>'CO2 and Temp Alt 2 Alt 3'!ExternalData_12</vt:lpstr>
      <vt:lpstr>'CO2 and Temp Alt 4 Alt 5'!ExternalData_12</vt:lpstr>
      <vt:lpstr>'CO2 and Temp Alt 0 Alt 1'!ExternalData_13</vt:lpstr>
      <vt:lpstr>'CO2 and Temp Alt 2 Alt 3'!ExternalData_13</vt:lpstr>
      <vt:lpstr>'CO2 and Temp Alt 4 Alt 5'!ExternalData_13</vt:lpstr>
      <vt:lpstr>'CO2 and Temp Alt 0 Alt 1'!ExternalData_14</vt:lpstr>
      <vt:lpstr>'CO2 and Temp Alt 2 Alt 3'!ExternalData_14</vt:lpstr>
      <vt:lpstr>'CO2 and Temp Alt 4 Alt 5'!ExternalData_14</vt:lpstr>
      <vt:lpstr>'CO2 and Temp Alt 0 Alt 1'!ExternalData_15</vt:lpstr>
      <vt:lpstr>'CO2 and Temp Alt 2 Alt 3'!ExternalData_15</vt:lpstr>
      <vt:lpstr>'CO2 and Temp Alt 4 Alt 5'!ExternalData_15</vt:lpstr>
      <vt:lpstr>'CO2 and Temp Alt 0 Alt 1'!ExternalData_16</vt:lpstr>
      <vt:lpstr>'CO2 and Temp Alt 2 Alt 3'!ExternalData_16</vt:lpstr>
      <vt:lpstr>'CO2 and Temp Alt 4 Alt 5'!ExternalData_16</vt:lpstr>
      <vt:lpstr>'CO2 and Temp Alt 0 Alt 1'!ExternalData_17</vt:lpstr>
      <vt:lpstr>'CO2 and Temp Alt 2 Alt 3'!ExternalData_17</vt:lpstr>
      <vt:lpstr>'CO2 and Temp Alt 4 Alt 5'!ExternalData_17</vt:lpstr>
      <vt:lpstr>'CO2 and Temp Alt 0 Alt 1'!ExternalData_18</vt:lpstr>
      <vt:lpstr>'CO2 and Temp Alt 2 Alt 3'!ExternalData_18</vt:lpstr>
      <vt:lpstr>'CO2 and Temp Alt 4 Alt 5'!ExternalData_18</vt:lpstr>
      <vt:lpstr>'CO2 and Temp Alt 0 Alt 1'!ExternalData_19</vt:lpstr>
      <vt:lpstr>'CO2 and Temp Alt 2 Alt 3'!ExternalData_19</vt:lpstr>
      <vt:lpstr>'CO2 and Temp Alt 4 Alt 5'!ExternalData_19</vt:lpstr>
      <vt:lpstr>'CO2 and Temp Alt 0 Alt 1'!ExternalData_2</vt:lpstr>
      <vt:lpstr>'CO2 and Temp Alt 2 Alt 3'!ExternalData_2</vt:lpstr>
      <vt:lpstr>'CO2 and Temp Alt 4 Alt 5'!ExternalData_2</vt:lpstr>
      <vt:lpstr>'CO2 and Temp Alt 0 Alt 1'!ExternalData_20</vt:lpstr>
      <vt:lpstr>'CO2 and Temp Alt 2 Alt 3'!ExternalData_20</vt:lpstr>
      <vt:lpstr>'CO2 and Temp Alt 4 Alt 5'!ExternalData_20</vt:lpstr>
      <vt:lpstr>'CO2 and Temp Alt 0 Alt 1'!ExternalData_21</vt:lpstr>
      <vt:lpstr>'CO2 and Temp Alt 2 Alt 3'!ExternalData_21</vt:lpstr>
      <vt:lpstr>'CO2 and Temp Alt 4 Alt 5'!ExternalData_21</vt:lpstr>
      <vt:lpstr>'CO2 and Temp Alt 0 Alt 1'!ExternalData_22</vt:lpstr>
      <vt:lpstr>'CO2 and Temp Alt 2 Alt 3'!ExternalData_22</vt:lpstr>
      <vt:lpstr>'CO2 and Temp Alt 4 Alt 5'!ExternalData_22</vt:lpstr>
      <vt:lpstr>'CO2 and Temp Alt 0 Alt 1'!ExternalData_23</vt:lpstr>
      <vt:lpstr>'CO2 and Temp Alt 2 Alt 3'!ExternalData_23</vt:lpstr>
      <vt:lpstr>'CO2 and Temp Alt 4 Alt 5'!ExternalData_23</vt:lpstr>
      <vt:lpstr>'CO2 and Temp Alt 0 Alt 1'!ExternalData_24</vt:lpstr>
      <vt:lpstr>'CO2 and Temp Alt 2 Alt 3'!ExternalData_24</vt:lpstr>
      <vt:lpstr>'CO2 and Temp Alt 4 Alt 5'!ExternalData_24</vt:lpstr>
      <vt:lpstr>'CO2 and Temp Alt 0 Alt 1'!ExternalData_25</vt:lpstr>
      <vt:lpstr>'CO2 and Temp Alt 2 Alt 3'!ExternalData_25</vt:lpstr>
      <vt:lpstr>'CO2 and Temp Alt 4 Alt 5'!ExternalData_25</vt:lpstr>
      <vt:lpstr>'CO2 and Temp Alt 0 Alt 1'!ExternalData_26</vt:lpstr>
      <vt:lpstr>'CO2 and Temp Alt 2 Alt 3'!ExternalData_26</vt:lpstr>
      <vt:lpstr>'CO2 and Temp Alt 4 Alt 5'!ExternalData_26</vt:lpstr>
      <vt:lpstr>'CO2 and Temp Alt 0 Alt 1'!ExternalData_27</vt:lpstr>
      <vt:lpstr>'CO2 and Temp Alt 2 Alt 3'!ExternalData_27</vt:lpstr>
      <vt:lpstr>'CO2 and Temp Alt 4 Alt 5'!ExternalData_27</vt:lpstr>
      <vt:lpstr>'CO2 and Temp Alt 0 Alt 1'!ExternalData_28</vt:lpstr>
      <vt:lpstr>'CO2 and Temp Alt 2 Alt 3'!ExternalData_28</vt:lpstr>
      <vt:lpstr>'CO2 and Temp Alt 4 Alt 5'!ExternalData_28</vt:lpstr>
      <vt:lpstr>'CO2 and Temp Alt 0 Alt 1'!ExternalData_29</vt:lpstr>
      <vt:lpstr>'CO2 and Temp Alt 2 Alt 3'!ExternalData_29</vt:lpstr>
      <vt:lpstr>'CO2 and Temp Alt 4 Alt 5'!ExternalData_29</vt:lpstr>
      <vt:lpstr>'CO2 and Temp Alt 0 Alt 1'!ExternalData_3</vt:lpstr>
      <vt:lpstr>'CO2 and Temp Alt 2 Alt 3'!ExternalData_3</vt:lpstr>
      <vt:lpstr>'CO2 and Temp Alt 4 Alt 5'!ExternalData_3</vt:lpstr>
      <vt:lpstr>'CO2 and Temp Alt 2 Alt 3'!ExternalData_30</vt:lpstr>
      <vt:lpstr>'CO2 and Temp Alt 4 Alt 5'!ExternalData_30</vt:lpstr>
      <vt:lpstr>'CO2 and Temp Alt 0 Alt 1'!ExternalData_31</vt:lpstr>
      <vt:lpstr>'CO2 and Temp Alt 2 Alt 3'!ExternalData_31</vt:lpstr>
      <vt:lpstr>'CO2 and Temp Alt 4 Alt 5'!ExternalData_31</vt:lpstr>
      <vt:lpstr>'CO2 and Temp Alt 0 Alt 1'!ExternalData_32</vt:lpstr>
      <vt:lpstr>'CO2 and Temp Alt 2 Alt 3'!ExternalData_32</vt:lpstr>
      <vt:lpstr>'CO2 and Temp Alt 4 Alt 5'!ExternalData_32</vt:lpstr>
      <vt:lpstr>'CO2 and Temp Alt 0 Alt 1'!ExternalData_33</vt:lpstr>
      <vt:lpstr>'CO2 and Temp Alt 2 Alt 3'!ExternalData_33</vt:lpstr>
      <vt:lpstr>'CO2 and Temp Alt 4 Alt 5'!ExternalData_33</vt:lpstr>
      <vt:lpstr>'CO2 and Temp Alt 0 Alt 1'!ExternalData_34</vt:lpstr>
      <vt:lpstr>'CO2 and Temp Alt 2 Alt 3'!ExternalData_34</vt:lpstr>
      <vt:lpstr>'CO2 and Temp Alt 4 Alt 5'!ExternalData_34</vt:lpstr>
      <vt:lpstr>'CO2 and Temp Alt 0 Alt 1'!ExternalData_35</vt:lpstr>
      <vt:lpstr>'CO2 and Temp Alt 2 Alt 3'!ExternalData_35</vt:lpstr>
      <vt:lpstr>'CO2 and Temp Alt 4 Alt 5'!ExternalData_35</vt:lpstr>
      <vt:lpstr>'CO2 and Temp Alt 0 Alt 1'!ExternalData_36</vt:lpstr>
      <vt:lpstr>'CO2 and Temp Alt 2 Alt 3'!ExternalData_36</vt:lpstr>
      <vt:lpstr>'CO2 and Temp Alt 4 Alt 5'!ExternalData_36</vt:lpstr>
      <vt:lpstr>'CO2 and Temp Alt 0 Alt 1'!ExternalData_37</vt:lpstr>
      <vt:lpstr>'CO2 and Temp Alt 2 Alt 3'!ExternalData_37</vt:lpstr>
      <vt:lpstr>'CO2 and Temp Alt 4 Alt 5'!ExternalData_37</vt:lpstr>
      <vt:lpstr>'CO2 and Temp Alt 0 Alt 1'!ExternalData_38</vt:lpstr>
      <vt:lpstr>'CO2 and Temp Alt 2 Alt 3'!ExternalData_38</vt:lpstr>
      <vt:lpstr>'CO2 and Temp Alt 4 Alt 5'!ExternalData_38</vt:lpstr>
      <vt:lpstr>'CO2 and Temp Alt 0 Alt 1'!ExternalData_39</vt:lpstr>
      <vt:lpstr>'CO2 and Temp Alt 2 Alt 3'!ExternalData_39</vt:lpstr>
      <vt:lpstr>'CO2 and Temp Alt 4 Alt 5'!ExternalData_39</vt:lpstr>
      <vt:lpstr>'CO2 and Temp Alt 2 Alt 3'!ExternalData_4</vt:lpstr>
      <vt:lpstr>'CO2 and Temp Alt 4 Alt 5'!ExternalData_4</vt:lpstr>
      <vt:lpstr>'CO2 and Temp Alt 0 Alt 1'!ExternalData_40</vt:lpstr>
      <vt:lpstr>'CO2 and Temp Alt 2 Alt 3'!ExternalData_40</vt:lpstr>
      <vt:lpstr>'CO2 and Temp Alt 4 Alt 5'!ExternalData_40</vt:lpstr>
      <vt:lpstr>'CO2 and Temp Alt 0 Alt 1'!ExternalData_41</vt:lpstr>
      <vt:lpstr>'CO2 and Temp Alt 2 Alt 3'!ExternalData_41</vt:lpstr>
      <vt:lpstr>'CO2 and Temp Alt 4 Alt 5'!ExternalData_41</vt:lpstr>
      <vt:lpstr>'CO2 and Temp Alt 0 Alt 1'!ExternalData_42</vt:lpstr>
      <vt:lpstr>'CO2 and Temp Alt 2 Alt 3'!ExternalData_42</vt:lpstr>
      <vt:lpstr>'CO2 and Temp Alt 4 Alt 5'!ExternalData_42</vt:lpstr>
      <vt:lpstr>'CO2 and Temp Alt 0 Alt 1'!ExternalData_43</vt:lpstr>
      <vt:lpstr>'CO2 and Temp Alt 2 Alt 3'!ExternalData_43</vt:lpstr>
      <vt:lpstr>'CO2 and Temp Alt 4 Alt 5'!ExternalData_43</vt:lpstr>
      <vt:lpstr>'CO2 and Temp Alt 2 Alt 3'!ExternalData_44</vt:lpstr>
      <vt:lpstr>'CO2 and Temp Alt 4 Alt 5'!ExternalData_44</vt:lpstr>
      <vt:lpstr>'CO2 and Temp Alt 0 Alt 1'!ExternalData_45</vt:lpstr>
      <vt:lpstr>'CO2 and Temp Alt 2 Alt 3'!ExternalData_45</vt:lpstr>
      <vt:lpstr>'CO2 and Temp Alt 4 Alt 5'!ExternalData_45</vt:lpstr>
      <vt:lpstr>'CO2 and Temp Alt 0 Alt 1'!ExternalData_46</vt:lpstr>
      <vt:lpstr>'CO2 and Temp Alt 2 Alt 3'!ExternalData_46</vt:lpstr>
      <vt:lpstr>'CO2 and Temp Alt 4 Alt 5'!ExternalData_46</vt:lpstr>
      <vt:lpstr>'CO2 and Temp Alt 0 Alt 1'!ExternalData_47</vt:lpstr>
      <vt:lpstr>'CO2 and Temp Alt 2 Alt 3'!ExternalData_47</vt:lpstr>
      <vt:lpstr>'CO2 and Temp Alt 4 Alt 5'!ExternalData_47</vt:lpstr>
      <vt:lpstr>'CO2 and Temp Alt 0 Alt 1'!ExternalData_48</vt:lpstr>
      <vt:lpstr>'CO2 and Temp Alt 2 Alt 3'!ExternalData_48</vt:lpstr>
      <vt:lpstr>'CO2 and Temp Alt 4 Alt 5'!ExternalData_48</vt:lpstr>
      <vt:lpstr>'CO2 and Temp Alt 0 Alt 1'!ExternalData_49</vt:lpstr>
      <vt:lpstr>'CO2 and Temp Alt 2 Alt 3'!ExternalData_49</vt:lpstr>
      <vt:lpstr>'CO2 and Temp Alt 4 Alt 5'!ExternalData_49</vt:lpstr>
      <vt:lpstr>'CO2 and Temp Alt 0 Alt 1'!ExternalData_5</vt:lpstr>
      <vt:lpstr>'CO2 and Temp Alt 2 Alt 3'!ExternalData_5</vt:lpstr>
      <vt:lpstr>'CO2 and Temp Alt 4 Alt 5'!ExternalData_5</vt:lpstr>
      <vt:lpstr>'CO2 and Temp Alt 0 Alt 1'!ExternalData_50</vt:lpstr>
      <vt:lpstr>'CO2 and Temp Alt 2 Alt 3'!ExternalData_50</vt:lpstr>
      <vt:lpstr>'CO2 and Temp Alt 4 Alt 5'!ExternalData_50</vt:lpstr>
      <vt:lpstr>'CO2 and Temp Alt 0 Alt 1'!ExternalData_51</vt:lpstr>
      <vt:lpstr>'CO2 and Temp Alt 2 Alt 3'!ExternalData_51</vt:lpstr>
      <vt:lpstr>'CO2 and Temp Alt 4 Alt 5'!ExternalData_51</vt:lpstr>
      <vt:lpstr>'CO2 and Temp Alt 0 Alt 1'!ExternalData_52</vt:lpstr>
      <vt:lpstr>'CO2 and Temp Alt 2 Alt 3'!ExternalData_52</vt:lpstr>
      <vt:lpstr>'CO2 and Temp Alt 4 Alt 5'!ExternalData_52</vt:lpstr>
      <vt:lpstr>'CO2 and Temp Alt 0 Alt 1'!ExternalData_53</vt:lpstr>
      <vt:lpstr>'CO2 and Temp Alt 2 Alt 3'!ExternalData_53</vt:lpstr>
      <vt:lpstr>'CO2 and Temp Alt 4 Alt 5'!ExternalData_53</vt:lpstr>
      <vt:lpstr>'CO2 and Temp Alt 2 Alt 3'!ExternalData_54</vt:lpstr>
      <vt:lpstr>'CO2 and Temp Alt 4 Alt 5'!ExternalData_54</vt:lpstr>
      <vt:lpstr>'CO2 and Temp Alt 0 Alt 1'!ExternalData_55</vt:lpstr>
      <vt:lpstr>'CO2 and Temp Alt 2 Alt 3'!ExternalData_55</vt:lpstr>
      <vt:lpstr>'CO2 and Temp Alt 4 Alt 5'!ExternalData_55</vt:lpstr>
      <vt:lpstr>'CO2 and Temp Alt 0 Alt 1'!ExternalData_56</vt:lpstr>
      <vt:lpstr>'CO2 and Temp Alt 2 Alt 3'!ExternalData_56</vt:lpstr>
      <vt:lpstr>'CO2 and Temp Alt 4 Alt 5'!ExternalData_56</vt:lpstr>
      <vt:lpstr>'CO2 and Temp Alt 0 Alt 1'!ExternalData_57</vt:lpstr>
      <vt:lpstr>'CO2 and Temp Alt 0 Alt 1'!ExternalData_58</vt:lpstr>
      <vt:lpstr>'CO2 and Temp Alt 2 Alt 3'!ExternalData_58</vt:lpstr>
      <vt:lpstr>'CO2 and Temp Alt 4 Alt 5'!ExternalData_58</vt:lpstr>
      <vt:lpstr>'CO2 and Temp Alt 0 Alt 1'!ExternalData_59</vt:lpstr>
      <vt:lpstr>'CO2 and Temp Alt 2 Alt 3'!ExternalData_59</vt:lpstr>
      <vt:lpstr>'CO2 and Temp Alt 4 Alt 5'!ExternalData_59</vt:lpstr>
      <vt:lpstr>'CO2 and Temp Alt 0 Alt 1'!ExternalData_6</vt:lpstr>
      <vt:lpstr>'CO2 and Temp Alt 2 Alt 3'!ExternalData_6</vt:lpstr>
      <vt:lpstr>'CO2 and Temp Alt 4 Alt 5'!ExternalData_6</vt:lpstr>
      <vt:lpstr>'CO2 and Temp Alt 0 Alt 1'!ExternalData_60</vt:lpstr>
      <vt:lpstr>'CO2 and Temp Alt 2 Alt 3'!ExternalData_60</vt:lpstr>
      <vt:lpstr>'CO2 and Temp Alt 4 Alt 5'!ExternalData_60</vt:lpstr>
      <vt:lpstr>'CO2 and Temp Alt 0 Alt 1'!ExternalData_61</vt:lpstr>
      <vt:lpstr>'CO2 and Temp Alt 2 Alt 3'!ExternalData_61</vt:lpstr>
      <vt:lpstr>'CO2 and Temp Alt 4 Alt 5'!ExternalData_61</vt:lpstr>
      <vt:lpstr>'CO2 and Temp Alt 0 Alt 1'!ExternalData_62</vt:lpstr>
      <vt:lpstr>'CO2 and Temp Alt 2 Alt 3'!ExternalData_62</vt:lpstr>
      <vt:lpstr>'CO2 and Temp Alt 4 Alt 5'!ExternalData_62</vt:lpstr>
      <vt:lpstr>'CO2 and Temp Alt 0 Alt 1'!ExternalData_63</vt:lpstr>
      <vt:lpstr>'CO2 and Temp Alt 2 Alt 3'!ExternalData_63</vt:lpstr>
      <vt:lpstr>'CO2 and Temp Alt 4 Alt 5'!ExternalData_63</vt:lpstr>
      <vt:lpstr>'CO2 and Temp Alt 0 Alt 1'!ExternalData_64</vt:lpstr>
      <vt:lpstr>'CO2 and Temp Alt 2 Alt 3'!ExternalData_64</vt:lpstr>
      <vt:lpstr>'CO2 and Temp Alt 4 Alt 5'!ExternalData_64</vt:lpstr>
      <vt:lpstr>'CO2 and Temp Alt 0 Alt 1'!ExternalData_65</vt:lpstr>
      <vt:lpstr>'CO2 and Temp Alt 2 Alt 3'!ExternalData_65</vt:lpstr>
      <vt:lpstr>'CO2 and Temp Alt 4 Alt 5'!ExternalData_65</vt:lpstr>
      <vt:lpstr>'CO2 and Temp Alt 0 Alt 1'!ExternalData_66</vt:lpstr>
      <vt:lpstr>'CO2 and Temp Alt 2 Alt 3'!ExternalData_66</vt:lpstr>
      <vt:lpstr>'CO2 and Temp Alt 4 Alt 5'!ExternalData_66</vt:lpstr>
      <vt:lpstr>'CO2 and Temp Alt 0 Alt 1'!ExternalData_67</vt:lpstr>
      <vt:lpstr>'CO2 and Temp Alt 2 Alt 3'!ExternalData_67</vt:lpstr>
      <vt:lpstr>'CO2 and Temp Alt 4 Alt 5'!ExternalData_67</vt:lpstr>
      <vt:lpstr>'CO2 and Temp Alt 0 Alt 1'!ExternalData_68</vt:lpstr>
      <vt:lpstr>'CO2 and Temp Alt 2 Alt 3'!ExternalData_68</vt:lpstr>
      <vt:lpstr>'CO2 and Temp Alt 4 Alt 5'!ExternalData_68</vt:lpstr>
      <vt:lpstr>'CO2 and Temp Alt 0 Alt 1'!ExternalData_69</vt:lpstr>
      <vt:lpstr>'CO2 and Temp Alt 2 Alt 3'!ExternalData_69</vt:lpstr>
      <vt:lpstr>'CO2 and Temp Alt 4 Alt 5'!ExternalData_69</vt:lpstr>
      <vt:lpstr>'CO2 and Temp Alt 0 Alt 1'!ExternalData_7</vt:lpstr>
      <vt:lpstr>'CO2 and Temp Alt 2 Alt 3'!ExternalData_7</vt:lpstr>
      <vt:lpstr>'CO2 and Temp Alt 4 Alt 5'!ExternalData_7</vt:lpstr>
      <vt:lpstr>'CO2 and Temp Alt 0 Alt 1'!ExternalData_70</vt:lpstr>
      <vt:lpstr>'CO2 and Temp Alt 2 Alt 3'!ExternalData_70</vt:lpstr>
      <vt:lpstr>'CO2 and Temp Alt 4 Alt 5'!ExternalData_70</vt:lpstr>
      <vt:lpstr>'CO2 and Temp Alt 0 Alt 1'!ExternalData_71</vt:lpstr>
      <vt:lpstr>'CO2 and Temp Alt 2 Alt 3'!ExternalData_71</vt:lpstr>
      <vt:lpstr>'CO2 and Temp Alt 4 Alt 5'!ExternalData_71</vt:lpstr>
      <vt:lpstr>'CO2 and Temp Alt 0 Alt 1'!ExternalData_72</vt:lpstr>
      <vt:lpstr>'CO2 and Temp Alt 2 Alt 3'!ExternalData_72</vt:lpstr>
      <vt:lpstr>'CO2 and Temp Alt 4 Alt 5'!ExternalData_72</vt:lpstr>
      <vt:lpstr>'CO2 and Temp Alt 0 Alt 1'!ExternalData_73</vt:lpstr>
      <vt:lpstr>'CO2 and Temp Alt 0 Alt 1'!ExternalData_74</vt:lpstr>
      <vt:lpstr>'CO2 and Temp Alt 0 Alt 1'!ExternalData_75</vt:lpstr>
      <vt:lpstr>'CO2 and Temp Alt 0 Alt 1'!ExternalData_76</vt:lpstr>
      <vt:lpstr>'CO2 and Temp Alt 2 Alt 3'!ExternalData_76</vt:lpstr>
      <vt:lpstr>'CO2 and Temp Alt 4 Alt 5'!ExternalData_76</vt:lpstr>
      <vt:lpstr>'CO2 and Temp Alt 0 Alt 1'!ExternalData_77</vt:lpstr>
      <vt:lpstr>'CO2 and Temp Alt 2 Alt 3'!ExternalData_77</vt:lpstr>
      <vt:lpstr>'CO2 and Temp Alt 4 Alt 5'!ExternalData_77</vt:lpstr>
      <vt:lpstr>'CO2 and Temp Alt 0 Alt 1'!ExternalData_78</vt:lpstr>
      <vt:lpstr>'CO2 and Temp Alt 2 Alt 3'!ExternalData_78</vt:lpstr>
      <vt:lpstr>'CO2 and Temp Alt 4 Alt 5'!ExternalData_78</vt:lpstr>
      <vt:lpstr>'CO2 and Temp Alt 0 Alt 1'!ExternalData_79</vt:lpstr>
      <vt:lpstr>'CO2 and Temp Alt 2 Alt 3'!ExternalData_79</vt:lpstr>
      <vt:lpstr>'CO2 and Temp Alt 4 Alt 5'!ExternalData_79</vt:lpstr>
      <vt:lpstr>'CO2 and Temp Alt 0 Alt 1'!ExternalData_8</vt:lpstr>
      <vt:lpstr>'CO2 and Temp Alt 2 Alt 3'!ExternalData_8</vt:lpstr>
      <vt:lpstr>'CO2 and Temp Alt 4 Alt 5'!ExternalData_8</vt:lpstr>
      <vt:lpstr>'CO2 and Temp Alt 0 Alt 1'!ExternalData_80</vt:lpstr>
      <vt:lpstr>'CO2 and Temp Alt 2 Alt 3'!ExternalData_80</vt:lpstr>
      <vt:lpstr>'CO2 and Temp Alt 4 Alt 5'!ExternalData_80</vt:lpstr>
      <vt:lpstr>'CO2 and Temp Alt 0 Alt 1'!ExternalData_81</vt:lpstr>
      <vt:lpstr>'CO2 and Temp Alt 2 Alt 3'!ExternalData_81</vt:lpstr>
      <vt:lpstr>'CO2 and Temp Alt 4 Alt 5'!ExternalData_81</vt:lpstr>
      <vt:lpstr>'CO2 and Temp Alt 0 Alt 1'!ExternalData_82</vt:lpstr>
      <vt:lpstr>'CO2 and Temp Alt 2 Alt 3'!ExternalData_82</vt:lpstr>
      <vt:lpstr>'CO2 and Temp Alt 4 Alt 5'!ExternalData_82</vt:lpstr>
      <vt:lpstr>'CO2 and Temp Alt 0 Alt 1'!ExternalData_83</vt:lpstr>
      <vt:lpstr>'CO2 and Temp Alt 2 Alt 3'!ExternalData_83</vt:lpstr>
      <vt:lpstr>'CO2 and Temp Alt 4 Alt 5'!ExternalData_83</vt:lpstr>
      <vt:lpstr>'CO2 and Temp Alt 0 Alt 1'!ExternalData_84</vt:lpstr>
      <vt:lpstr>'CO2 and Temp Alt 2 Alt 3'!ExternalData_84</vt:lpstr>
      <vt:lpstr>'CO2 and Temp Alt 0 Alt 1'!ExternalData_85</vt:lpstr>
      <vt:lpstr>'CO2 and Temp Alt 0 Alt 1'!ExternalData_86</vt:lpstr>
      <vt:lpstr>'CO2 and Temp Alt 0 Alt 1'!ExternalData_87</vt:lpstr>
      <vt:lpstr>'CO2 and Temp Alt 0 Alt 1'!ExternalData_88</vt:lpstr>
      <vt:lpstr>'CO2 and Temp Alt 0 Alt 1'!ExternalData_9</vt:lpstr>
      <vt:lpstr>'CO2 and Temp Alt 2 Alt 3'!ExternalData_9</vt:lpstr>
      <vt:lpstr>'CO2 and Temp Alt 4 Alt 5'!ExternalData_9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2023-10-04T18:39:00Z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