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dot-my.sharepoint.com/personal/vinay_nagabhushana_ad_dot_gov/Documents/1-CAFE_dir/EIS_dir/LD MY2027-203x EIS/MY2027-2031 DEIS Adminstrtiaive Records/Tab 3 DEIS ICF Generated Data/Climate/Final Data Used in DEIS/Results/"/>
    </mc:Choice>
  </mc:AlternateContent>
  <xr:revisionPtr revIDLastSave="0" documentId="8_{0297E9FF-B06C-49AB-9C9A-7F59576ED108}" xr6:coauthVersionLast="47" xr6:coauthVersionMax="47" xr10:uidLastSave="{00000000-0000-0000-0000-000000000000}"/>
  <bookViews>
    <workbookView xWindow="-110" yWindow="-110" windowWidth="19420" windowHeight="10420" xr2:uid="{062D629C-F25D-480B-8483-A8CB9433E46B}"/>
  </bookViews>
  <sheets>
    <sheet name="Interface" sheetId="1" r:id="rId1"/>
    <sheet name="Tables (1)" sheetId="2" r:id="rId2"/>
    <sheet name="Tables (2)" sheetId="56" r:id="rId3"/>
    <sheet name="Graphs" sheetId="3" r:id="rId4"/>
    <sheet name="17 Percent Below" sheetId="4" r:id="rId5"/>
    <sheet name="Emissions" sheetId="5" r:id="rId6"/>
    <sheet name="CO2 per vehicle" sheetId="6" r:id="rId7"/>
    <sheet name="Emission Reductions" sheetId="7" r:id="rId8"/>
    <sheet name="ICF SLR Lookup" sheetId="8" r:id="rId9"/>
    <sheet name="CO2 and Temp Alt 0 Alt 1" sheetId="27" r:id="rId10"/>
    <sheet name="CO2 and Temp Alt 2 Alt 3" sheetId="28" r:id="rId11"/>
    <sheet name="ICF SLR Module (1)" sheetId="57" r:id="rId12"/>
    <sheet name="ICF SLR Module (2)" sheetId="58" r:id="rId13"/>
    <sheet name="ICF SLR Module (3)" sheetId="59" r:id="rId14"/>
    <sheet name="ICF SLR Module (4)" sheetId="60" r:id="rId15"/>
  </sheets>
  <externalReferences>
    <externalReference r:id="rId16"/>
  </externalReferences>
  <definedNames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CorrelationEnabledState" hidden="1">1</definedName>
    <definedName name="_AtRisk_SimSetting_GoalSeekTargetValue" hidden="1">0</definedName>
    <definedName name="_AtRisk_SimSetting_LiveUpdate" hidden="1">TRUE</definedName>
    <definedName name="_AtRisk_SimSetting_MacroMode" hidden="1">0</definedName>
    <definedName name="_AtRisk_SimSetting_MacroRecalculationBehavior" hidden="1">0</definedName>
    <definedName name="_AtRisk_SimSetting_MaxAutoIterations" hidden="1">50000</definedName>
    <definedName name="_AtRisk_SimSetting_MultipleCPUCount" hidden="1">-1</definedName>
    <definedName name="_AtRisk_SimSetting_MultipleCPUMode" hidden="1">2</definedName>
    <definedName name="_AtRisk_SimSetting_MultipleCPUModeV8" hidden="1">2</definedName>
    <definedName name="_AtRisk_SimSetting_RandomNumberGenerator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ExternalData_1" localSheetId="9">'CO2 and Temp Alt 0 Alt 1'!$A$1:$H$356</definedName>
    <definedName name="ExternalData_1" localSheetId="10">'CO2 and Temp Alt 2 Alt 3'!$A$1:$H$356</definedName>
    <definedName name="ExternalData_10" localSheetId="9">'CO2 and Temp Alt 0 Alt 1'!$A$1:$H$356</definedName>
    <definedName name="ExternalData_10" localSheetId="10">'CO2 and Temp Alt 2 Alt 3'!$A$1:$H$356</definedName>
    <definedName name="ExternalData_11" localSheetId="9">'CO2 and Temp Alt 0 Alt 1'!$A$1:$H$356</definedName>
    <definedName name="ExternalData_11" localSheetId="10">'CO2 and Temp Alt 2 Alt 3'!$A$1:$H$356</definedName>
    <definedName name="ExternalData_12" localSheetId="9">'CO2 and Temp Alt 0 Alt 1'!$A$1:$H$356</definedName>
    <definedName name="ExternalData_12" localSheetId="10">'CO2 and Temp Alt 2 Alt 3'!$A$1:$H$356</definedName>
    <definedName name="ExternalData_13" localSheetId="9">'CO2 and Temp Alt 0 Alt 1'!$A$1:$H$356</definedName>
    <definedName name="ExternalData_13" localSheetId="10">'CO2 and Temp Alt 2 Alt 3'!$A$1:$H$356</definedName>
    <definedName name="ExternalData_14" localSheetId="9">'CO2 and Temp Alt 0 Alt 1'!$A$1:$H$356</definedName>
    <definedName name="ExternalData_14" localSheetId="10">'CO2 and Temp Alt 2 Alt 3'!$A$1:$H$356</definedName>
    <definedName name="ExternalData_15" localSheetId="9">'CO2 and Temp Alt 0 Alt 1'!$A$1:$H$356</definedName>
    <definedName name="ExternalData_15" localSheetId="10">'CO2 and Temp Alt 2 Alt 3'!$A$1:$H$356</definedName>
    <definedName name="ExternalData_16" localSheetId="9">'CO2 and Temp Alt 0 Alt 1'!$A$1:$H$356</definedName>
    <definedName name="ExternalData_16" localSheetId="10">'CO2 and Temp Alt 2 Alt 3'!$A$1:$H$356</definedName>
    <definedName name="ExternalData_17" localSheetId="9">'CO2 and Temp Alt 0 Alt 1'!$A$1:$H$356</definedName>
    <definedName name="ExternalData_17" localSheetId="10">'CO2 and Temp Alt 2 Alt 3'!$A$1:$H$356</definedName>
    <definedName name="ExternalData_18" localSheetId="9">'CO2 and Temp Alt 0 Alt 1'!$A$1:$H$356</definedName>
    <definedName name="ExternalData_18" localSheetId="10">'CO2 and Temp Alt 2 Alt 3'!$A$1:$H$356</definedName>
    <definedName name="ExternalData_19" localSheetId="9">'CO2 and Temp Alt 0 Alt 1'!$A$1:$H$356</definedName>
    <definedName name="ExternalData_19" localSheetId="10">'CO2 and Temp Alt 2 Alt 3'!$A$1:$H$356</definedName>
    <definedName name="ExternalData_2" localSheetId="9">'CO2 and Temp Alt 0 Alt 1'!$A$1:$H$356</definedName>
    <definedName name="ExternalData_2" localSheetId="10">'CO2 and Temp Alt 2 Alt 3'!$A$1:$H$356</definedName>
    <definedName name="ExternalData_20" localSheetId="9">'CO2 and Temp Alt 0 Alt 1'!$A$1:$H$356</definedName>
    <definedName name="ExternalData_20" localSheetId="10">'CO2 and Temp Alt 2 Alt 3'!$A$1:$H$356</definedName>
    <definedName name="ExternalData_21" localSheetId="9">'CO2 and Temp Alt 0 Alt 1'!$A$1:$H$356</definedName>
    <definedName name="ExternalData_21" localSheetId="10">'CO2 and Temp Alt 2 Alt 3'!$A$1:$H$356</definedName>
    <definedName name="ExternalData_22" localSheetId="9">'CO2 and Temp Alt 0 Alt 1'!$A$1:$H$356</definedName>
    <definedName name="ExternalData_22" localSheetId="10">'CO2 and Temp Alt 2 Alt 3'!$A$1:$H$356</definedName>
    <definedName name="ExternalData_23" localSheetId="9">'CO2 and Temp Alt 0 Alt 1'!$A$1:$H$356</definedName>
    <definedName name="ExternalData_23" localSheetId="10">'CO2 and Temp Alt 2 Alt 3'!$A$1:$H$356</definedName>
    <definedName name="ExternalData_24" localSheetId="9">'CO2 and Temp Alt 0 Alt 1'!$A$1:$H$356</definedName>
    <definedName name="ExternalData_24" localSheetId="10">'CO2 and Temp Alt 2 Alt 3'!$A$1:$H$356</definedName>
    <definedName name="ExternalData_25" localSheetId="9">'CO2 and Temp Alt 0 Alt 1'!$A$1:$H$356</definedName>
    <definedName name="ExternalData_25" localSheetId="10">'CO2 and Temp Alt 2 Alt 3'!$A$1:$H$356</definedName>
    <definedName name="ExternalData_26" localSheetId="9">'CO2 and Temp Alt 0 Alt 1'!$A$1:$H$356</definedName>
    <definedName name="ExternalData_26" localSheetId="10">'CO2 and Temp Alt 2 Alt 3'!$A$1:$H$356</definedName>
    <definedName name="ExternalData_27" localSheetId="9">'CO2 and Temp Alt 0 Alt 1'!$A$1:$H$356</definedName>
    <definedName name="ExternalData_27" localSheetId="10">'CO2 and Temp Alt 2 Alt 3'!$A$1:$H$356</definedName>
    <definedName name="ExternalData_28" localSheetId="9">'CO2 and Temp Alt 0 Alt 1'!$A$1:$H$356</definedName>
    <definedName name="ExternalData_28" localSheetId="10">'CO2 and Temp Alt 2 Alt 3'!$A$1:$H$356</definedName>
    <definedName name="ExternalData_29" localSheetId="9">'CO2 and Temp Alt 0 Alt 1'!$A$1:$H$356</definedName>
    <definedName name="ExternalData_29" localSheetId="10">'CO2 and Temp Alt 2 Alt 3'!$A$1:$H$356</definedName>
    <definedName name="ExternalData_3" localSheetId="9">'CO2 and Temp Alt 0 Alt 1'!$A$1:$H$356</definedName>
    <definedName name="ExternalData_3" localSheetId="10">'CO2 and Temp Alt 2 Alt 3'!$A$1:$H$356</definedName>
    <definedName name="ExternalData_30" localSheetId="10">'CO2 and Temp Alt 2 Alt 3'!$A$1:$H$356</definedName>
    <definedName name="ExternalData_31" localSheetId="9">'CO2 and Temp Alt 0 Alt 1'!$A$1:$H$356</definedName>
    <definedName name="ExternalData_31" localSheetId="10">'CO2 and Temp Alt 2 Alt 3'!$A$1:$H$356</definedName>
    <definedName name="ExternalData_32" localSheetId="9">'CO2 and Temp Alt 0 Alt 1'!$A$1:$H$356</definedName>
    <definedName name="ExternalData_32" localSheetId="10">'CO2 and Temp Alt 2 Alt 3'!$A$1:$H$356</definedName>
    <definedName name="ExternalData_33" localSheetId="9">'CO2 and Temp Alt 0 Alt 1'!$A$1:$H$356</definedName>
    <definedName name="ExternalData_33" localSheetId="10">'CO2 and Temp Alt 2 Alt 3'!$A$1:$H$356</definedName>
    <definedName name="ExternalData_34" localSheetId="9">'CO2 and Temp Alt 0 Alt 1'!$A$1:$H$356</definedName>
    <definedName name="ExternalData_34" localSheetId="10">'CO2 and Temp Alt 2 Alt 3'!$A$1:$H$356</definedName>
    <definedName name="ExternalData_35" localSheetId="9">'CO2 and Temp Alt 0 Alt 1'!$A$1:$H$356</definedName>
    <definedName name="ExternalData_35" localSheetId="10">'CO2 and Temp Alt 2 Alt 3'!$A$1:$H$356</definedName>
    <definedName name="ExternalData_36" localSheetId="9">'CO2 and Temp Alt 0 Alt 1'!$A$1:$H$356</definedName>
    <definedName name="ExternalData_36" localSheetId="10">'CO2 and Temp Alt 2 Alt 3'!$A$1:$H$356</definedName>
    <definedName name="ExternalData_37" localSheetId="9">'CO2 and Temp Alt 0 Alt 1'!$A$1:$H$356</definedName>
    <definedName name="ExternalData_37" localSheetId="10">'CO2 and Temp Alt 2 Alt 3'!$A$1:$H$356</definedName>
    <definedName name="ExternalData_38" localSheetId="9">'CO2 and Temp Alt 0 Alt 1'!$A$1:$H$356</definedName>
    <definedName name="ExternalData_38" localSheetId="10">'CO2 and Temp Alt 2 Alt 3'!$A$1:$H$356</definedName>
    <definedName name="ExternalData_39" localSheetId="9">'CO2 and Temp Alt 0 Alt 1'!$A$1:$H$356</definedName>
    <definedName name="ExternalData_39" localSheetId="10">'CO2 and Temp Alt 2 Alt 3'!$A$1:$H$356</definedName>
    <definedName name="ExternalData_4" localSheetId="10">'CO2 and Temp Alt 2 Alt 3'!$A$1:$H$356</definedName>
    <definedName name="ExternalData_40" localSheetId="9">'CO2 and Temp Alt 0 Alt 1'!$A$1:$H$356</definedName>
    <definedName name="ExternalData_40" localSheetId="10">'CO2 and Temp Alt 2 Alt 3'!$A$1:$H$356</definedName>
    <definedName name="ExternalData_41" localSheetId="9">'CO2 and Temp Alt 0 Alt 1'!$A$1:$H$356</definedName>
    <definedName name="ExternalData_41" localSheetId="10">'CO2 and Temp Alt 2 Alt 3'!$A$1:$H$356</definedName>
    <definedName name="ExternalData_42" localSheetId="9">'CO2 and Temp Alt 0 Alt 1'!$A$1:$H$356</definedName>
    <definedName name="ExternalData_42" localSheetId="10">'CO2 and Temp Alt 2 Alt 3'!$A$1:$H$356</definedName>
    <definedName name="ExternalData_43" localSheetId="9">'CO2 and Temp Alt 0 Alt 1'!$A$1:$H$356</definedName>
    <definedName name="ExternalData_43" localSheetId="10">'CO2 and Temp Alt 2 Alt 3'!$A$1:$H$356</definedName>
    <definedName name="ExternalData_44" localSheetId="10">'CO2 and Temp Alt 2 Alt 3'!$A$1:$H$356</definedName>
    <definedName name="ExternalData_45" localSheetId="9">'CO2 and Temp Alt 0 Alt 1'!$A$1:$H$356</definedName>
    <definedName name="ExternalData_45" localSheetId="10">'CO2 and Temp Alt 2 Alt 3'!$A$1:$H$356</definedName>
    <definedName name="ExternalData_46" localSheetId="9">'CO2 and Temp Alt 0 Alt 1'!$A$1:$H$356</definedName>
    <definedName name="ExternalData_46" localSheetId="10">'CO2 and Temp Alt 2 Alt 3'!$A$1:$H$356</definedName>
    <definedName name="ExternalData_47" localSheetId="9">'CO2 and Temp Alt 0 Alt 1'!$A$1:$H$356</definedName>
    <definedName name="ExternalData_47" localSheetId="10">'CO2 and Temp Alt 2 Alt 3'!$A$1:$H$356</definedName>
    <definedName name="ExternalData_48" localSheetId="9">'CO2 and Temp Alt 0 Alt 1'!$A$1:$H$356</definedName>
    <definedName name="ExternalData_48" localSheetId="10">'CO2 and Temp Alt 2 Alt 3'!$A$1:$H$356</definedName>
    <definedName name="ExternalData_49" localSheetId="9">'CO2 and Temp Alt 0 Alt 1'!$A$1:$H$356</definedName>
    <definedName name="ExternalData_49" localSheetId="10">'CO2 and Temp Alt 2 Alt 3'!$A$1:$H$356</definedName>
    <definedName name="ExternalData_5" localSheetId="9">'CO2 and Temp Alt 0 Alt 1'!$A$1:$H$356</definedName>
    <definedName name="ExternalData_5" localSheetId="10">'CO2 and Temp Alt 2 Alt 3'!$A$1:$H$356</definedName>
    <definedName name="ExternalData_50" localSheetId="9">'CO2 and Temp Alt 0 Alt 1'!$A$1:$H$356</definedName>
    <definedName name="ExternalData_50" localSheetId="10">'CO2 and Temp Alt 2 Alt 3'!$A$1:$H$356</definedName>
    <definedName name="ExternalData_51" localSheetId="9">'CO2 and Temp Alt 0 Alt 1'!$A$1:$H$356</definedName>
    <definedName name="ExternalData_51" localSheetId="10">'CO2 and Temp Alt 2 Alt 3'!$A$1:$H$356</definedName>
    <definedName name="ExternalData_52" localSheetId="9">'CO2 and Temp Alt 0 Alt 1'!$A$1:$H$356</definedName>
    <definedName name="ExternalData_52" localSheetId="10">'CO2 and Temp Alt 2 Alt 3'!$A$1:$H$356</definedName>
    <definedName name="ExternalData_53" localSheetId="9">'CO2 and Temp Alt 0 Alt 1'!$A$1:$H$356</definedName>
    <definedName name="ExternalData_53" localSheetId="10">'CO2 and Temp Alt 2 Alt 3'!$A$1:$H$356</definedName>
    <definedName name="ExternalData_54" localSheetId="10">'CO2 and Temp Alt 2 Alt 3'!$A$1:$H$356</definedName>
    <definedName name="ExternalData_55" localSheetId="9">'CO2 and Temp Alt 0 Alt 1'!$A$1:$H$356</definedName>
    <definedName name="ExternalData_55" localSheetId="10">'CO2 and Temp Alt 2 Alt 3'!$A$1:$F$31</definedName>
    <definedName name="ExternalData_56" localSheetId="9">'CO2 and Temp Alt 0 Alt 1'!$A$1:$H$356</definedName>
    <definedName name="ExternalData_56" localSheetId="10">'CO2 and Temp Alt 2 Alt 3'!$A$1:$DU$31</definedName>
    <definedName name="ExternalData_57" localSheetId="9">'CO2 and Temp Alt 0 Alt 1'!$A$1:$H$356</definedName>
    <definedName name="ExternalData_58" localSheetId="9">'CO2 and Temp Alt 0 Alt 1'!$A$1:$H$356</definedName>
    <definedName name="ExternalData_58" localSheetId="10">'CO2 and Temp Alt 2 Alt 3'!$A$1:$DU$31</definedName>
    <definedName name="ExternalData_59" localSheetId="9">'CO2 and Temp Alt 0 Alt 1'!$A$1:$F$31</definedName>
    <definedName name="ExternalData_59" localSheetId="10">'CO2 and Temp Alt 2 Alt 3'!$A$1:$DU$31</definedName>
    <definedName name="ExternalData_6" localSheetId="9">'CO2 and Temp Alt 0 Alt 1'!$A$1:$H$356</definedName>
    <definedName name="ExternalData_6" localSheetId="10">'CO2 and Temp Alt 2 Alt 3'!$A$1:$H$356</definedName>
    <definedName name="ExternalData_60" localSheetId="9">'CO2 and Temp Alt 0 Alt 1'!$A$1:$DU$31</definedName>
    <definedName name="ExternalData_60" localSheetId="10">'CO2 and Temp Alt 2 Alt 3'!$A$1:$DP$31</definedName>
    <definedName name="ExternalData_61" localSheetId="9">'CO2 and Temp Alt 0 Alt 1'!$A$1:$O$320</definedName>
    <definedName name="ExternalData_61" localSheetId="10">'CO2 and Temp Alt 2 Alt 3'!$A$1:$DP$31</definedName>
    <definedName name="ExternalData_62" localSheetId="9">'CO2 and Temp Alt 0 Alt 1'!$A$1:$DR$21</definedName>
    <definedName name="ExternalData_62" localSheetId="10">'CO2 and Temp Alt 2 Alt 3'!$A$1:$DP$21</definedName>
    <definedName name="ExternalData_63" localSheetId="9">'CO2 and Temp Alt 0 Alt 1'!$A$1:$DR$21</definedName>
    <definedName name="ExternalData_63" localSheetId="10">'CO2 and Temp Alt 2 Alt 3'!$A$1:$DP$21</definedName>
    <definedName name="ExternalData_64" localSheetId="9">'CO2 and Temp Alt 0 Alt 1'!$A$1:$DP$21</definedName>
    <definedName name="ExternalData_64" localSheetId="10">'CO2 and Temp Alt 2 Alt 3'!$A$1:$DP$21</definedName>
    <definedName name="ExternalData_65" localSheetId="9">'CO2 and Temp Alt 0 Alt 1'!$A$1:$DP$21</definedName>
    <definedName name="ExternalData_65" localSheetId="10">'CO2 and Temp Alt 2 Alt 3'!$A$1:$DP$21</definedName>
    <definedName name="ExternalData_66" localSheetId="9">'CO2 and Temp Alt 0 Alt 1'!$A$1:$DP$21</definedName>
    <definedName name="ExternalData_66" localSheetId="10">'CO2 and Temp Alt 2 Alt 3'!$A$1:$DP$31</definedName>
    <definedName name="ExternalData_67" localSheetId="9">'CO2 and Temp Alt 0 Alt 1'!$A$1:$DP$21</definedName>
    <definedName name="ExternalData_67" localSheetId="10">'CO2 and Temp Alt 2 Alt 3'!$A$1:$DP$31</definedName>
    <definedName name="ExternalData_68" localSheetId="9">'CO2 and Temp Alt 0 Alt 1'!$A$1:$DP$21</definedName>
    <definedName name="ExternalData_68" localSheetId="10">'CO2 and Temp Alt 2 Alt 3'!$A$1:$DP$31</definedName>
    <definedName name="ExternalData_69" localSheetId="9">'CO2 and Temp Alt 0 Alt 1'!$A$1:$DP$21</definedName>
    <definedName name="ExternalData_69" localSheetId="10">'CO2 and Temp Alt 2 Alt 3'!$A$1:$DP$31</definedName>
    <definedName name="ExternalData_7" localSheetId="9">'CO2 and Temp Alt 0 Alt 1'!$A$1:$H$356</definedName>
    <definedName name="ExternalData_7" localSheetId="10">'CO2 and Temp Alt 2 Alt 3'!$A$1:$H$356</definedName>
    <definedName name="ExternalData_70" localSheetId="9">'CO2 and Temp Alt 0 Alt 1'!$A$1:$DP$31</definedName>
    <definedName name="ExternalData_70" localSheetId="10">'CO2 and Temp Alt 2 Alt 3'!$A$1:$DP$31</definedName>
    <definedName name="ExternalData_71" localSheetId="9">'CO2 and Temp Alt 0 Alt 1'!$A$1:$DP$31</definedName>
    <definedName name="ExternalData_71" localSheetId="10">'CO2 and Temp Alt 2 Alt 3'!$A$1:$DP$31</definedName>
    <definedName name="ExternalData_72" localSheetId="9">'CO2 and Temp Alt 0 Alt 1'!$A$1:$DP$31</definedName>
    <definedName name="ExternalData_72" localSheetId="10">'CO2 and Temp Alt 2 Alt 3'!$A$1:$DP$31</definedName>
    <definedName name="ExternalData_73" localSheetId="9">'CO2 and Temp Alt 0 Alt 1'!$A$1:$DP$31</definedName>
    <definedName name="ExternalData_74" localSheetId="9">'CO2 and Temp Alt 0 Alt 1'!$A$1:$DP$31</definedName>
    <definedName name="ExternalData_75" localSheetId="9">'CO2 and Temp Alt 0 Alt 1'!$A$1:$DP$31</definedName>
    <definedName name="ExternalData_76" localSheetId="9">'CO2 and Temp Alt 0 Alt 1'!$A$1:$DP$31</definedName>
    <definedName name="ExternalData_8" localSheetId="9">'CO2 and Temp Alt 0 Alt 1'!$A$1:$H$356</definedName>
    <definedName name="ExternalData_8" localSheetId="10">'CO2 and Temp Alt 2 Alt 3'!$A$1:$H$356</definedName>
    <definedName name="ExternalData_9" localSheetId="9">'CO2 and Temp Alt 0 Alt 1'!$A$1:$H$356</definedName>
    <definedName name="ExternalData_9" localSheetId="10">'CO2 and Temp Alt 2 Alt 3'!$A$1:$H$356</definedName>
    <definedName name="listofrefs">Interface!$P$2:$P$4</definedName>
    <definedName name="MAGICC1">Interface!$C$19</definedName>
    <definedName name="MAGICC10">Interface!$C$28</definedName>
    <definedName name="MAGICC11">Interface!$C$30</definedName>
    <definedName name="MAGICC12">Interface!$C$31</definedName>
    <definedName name="MAGICC13">Interface!$C$32</definedName>
    <definedName name="MAGICC14">Interface!$C$33</definedName>
    <definedName name="MAGICC15">Interface!$C$34</definedName>
    <definedName name="MAGICC16">Interface!$C$35</definedName>
    <definedName name="MAGICC17">Interface!$C$36</definedName>
    <definedName name="MAGICC18">Interface!$C$37</definedName>
    <definedName name="MAGICC19">Interface!$C$38</definedName>
    <definedName name="MAGICC2">Interface!$C$20</definedName>
    <definedName name="MAGICC20">Interface!$C$39</definedName>
    <definedName name="MAGICC21">Interface!$C$42</definedName>
    <definedName name="MAGICC22">Interface!$C$43</definedName>
    <definedName name="MAGICC23">Interface!$C$44</definedName>
    <definedName name="MAGICC24">Interface!$C$45</definedName>
    <definedName name="MAGICC25">Interface!$C$46</definedName>
    <definedName name="MAGICC26">Interface!$C$47</definedName>
    <definedName name="MAGICC27">Interface!$C$48</definedName>
    <definedName name="MAGICC28">Interface!$C$49</definedName>
    <definedName name="MAGICC29">Interface!$C$50</definedName>
    <definedName name="MAGICC3">Interface!$C$21</definedName>
    <definedName name="MAGICC30">Interface!$C$51</definedName>
    <definedName name="MAGICC4">Interface!$C$22</definedName>
    <definedName name="MAGICC5">Interface!$C$23</definedName>
    <definedName name="MAGICC6">Interface!$C$24</definedName>
    <definedName name="MAGICC7">Interface!$C$25</definedName>
    <definedName name="MAGICC8">Interface!$C$26</definedName>
    <definedName name="MAGICC9">Interface!$C$27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8</definedName>
    <definedName name="RiskMinimizeOnStart" hidden="1">FALSE</definedName>
    <definedName name="RiskMonitorConvergence" hidden="1">TRUE</definedName>
    <definedName name="RiskMultipleCPUSupportEnabled" hidden="1">FALSE</definedName>
    <definedName name="RiskNumIterations" hidden="1">10000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" i="7" l="1"/>
  <c r="J19" i="7"/>
  <c r="I19" i="7"/>
  <c r="H19" i="7"/>
  <c r="G19" i="7"/>
  <c r="F19" i="7"/>
  <c r="E19" i="7"/>
  <c r="D19" i="7"/>
  <c r="C19" i="7"/>
  <c r="B19" i="7"/>
  <c r="K18" i="7"/>
  <c r="J18" i="7"/>
  <c r="I18" i="7"/>
  <c r="H18" i="7"/>
  <c r="G18" i="7"/>
  <c r="F18" i="7"/>
  <c r="E18" i="7"/>
  <c r="D18" i="7"/>
  <c r="C18" i="7"/>
  <c r="B18" i="7"/>
  <c r="K17" i="7"/>
  <c r="J17" i="7"/>
  <c r="I17" i="7"/>
  <c r="H17" i="7"/>
  <c r="G17" i="7"/>
  <c r="F17" i="7"/>
  <c r="E17" i="7"/>
  <c r="D17" i="7"/>
  <c r="C17" i="7"/>
  <c r="B17" i="7"/>
  <c r="K16" i="7"/>
  <c r="J16" i="7"/>
  <c r="I16" i="7"/>
  <c r="H16" i="7"/>
  <c r="G16" i="7"/>
  <c r="F16" i="7"/>
  <c r="E16" i="7"/>
  <c r="D16" i="7"/>
  <c r="C16" i="7"/>
  <c r="B16" i="7"/>
  <c r="K15" i="7"/>
  <c r="J15" i="7"/>
  <c r="I15" i="7"/>
  <c r="H15" i="7"/>
  <c r="G15" i="7"/>
  <c r="F15" i="7"/>
  <c r="E15" i="7"/>
  <c r="D15" i="7"/>
  <c r="C15" i="7"/>
  <c r="B15" i="7"/>
  <c r="K14" i="7"/>
  <c r="J14" i="7"/>
  <c r="I14" i="7"/>
  <c r="H14" i="7"/>
  <c r="G14" i="7"/>
  <c r="F14" i="7"/>
  <c r="E14" i="7"/>
  <c r="D14" i="7"/>
  <c r="C14" i="7"/>
  <c r="B14" i="7"/>
  <c r="K13" i="7"/>
  <c r="J13" i="7"/>
  <c r="I13" i="7"/>
  <c r="H13" i="7"/>
  <c r="G13" i="7"/>
  <c r="F13" i="7"/>
  <c r="E13" i="7"/>
  <c r="D13" i="7"/>
  <c r="C13" i="7"/>
  <c r="B13" i="7"/>
  <c r="K12" i="7"/>
  <c r="J12" i="7"/>
  <c r="I12" i="7"/>
  <c r="H12" i="7"/>
  <c r="G12" i="7"/>
  <c r="F12" i="7"/>
  <c r="E12" i="7"/>
  <c r="D12" i="7"/>
  <c r="C12" i="7"/>
  <c r="B12" i="7"/>
  <c r="K11" i="7"/>
  <c r="J11" i="7"/>
  <c r="I11" i="7"/>
  <c r="H11" i="7"/>
  <c r="G11" i="7"/>
  <c r="F11" i="7"/>
  <c r="E11" i="7"/>
  <c r="D11" i="7"/>
  <c r="C11" i="7"/>
  <c r="B11" i="7"/>
  <c r="K10" i="7"/>
  <c r="J10" i="7"/>
  <c r="I10" i="7"/>
  <c r="H10" i="7"/>
  <c r="G10" i="7"/>
  <c r="F10" i="7"/>
  <c r="E10" i="7"/>
  <c r="D10" i="7"/>
  <c r="C10" i="7"/>
  <c r="B10" i="7"/>
  <c r="K9" i="7"/>
  <c r="J9" i="7"/>
  <c r="I9" i="7"/>
  <c r="H9" i="7"/>
  <c r="G9" i="7"/>
  <c r="F9" i="7"/>
  <c r="E9" i="7"/>
  <c r="D9" i="7"/>
  <c r="C9" i="7"/>
  <c r="B9" i="7"/>
  <c r="K8" i="7"/>
  <c r="J8" i="7"/>
  <c r="I8" i="7"/>
  <c r="H8" i="7"/>
  <c r="G8" i="7"/>
  <c r="F8" i="7"/>
  <c r="E8" i="7"/>
  <c r="D8" i="7"/>
  <c r="C8" i="7"/>
  <c r="B8" i="7"/>
  <c r="K7" i="7"/>
  <c r="J7" i="7"/>
  <c r="I7" i="7"/>
  <c r="H7" i="7"/>
  <c r="G7" i="7"/>
  <c r="F7" i="7"/>
  <c r="E7" i="7"/>
  <c r="D7" i="7"/>
  <c r="C7" i="7"/>
  <c r="B7" i="7"/>
  <c r="K6" i="7"/>
  <c r="J6" i="7"/>
  <c r="I6" i="7"/>
  <c r="H6" i="7"/>
  <c r="G6" i="7"/>
  <c r="F6" i="7"/>
  <c r="E6" i="7"/>
  <c r="D6" i="7"/>
  <c r="C6" i="7"/>
  <c r="B6" i="7"/>
  <c r="K5" i="7"/>
  <c r="J5" i="7"/>
  <c r="I5" i="7"/>
  <c r="H5" i="7"/>
  <c r="G5" i="7"/>
  <c r="F5" i="7"/>
  <c r="E5" i="7"/>
  <c r="D5" i="7"/>
  <c r="C5" i="7"/>
  <c r="B5" i="7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E108" i="5"/>
  <c r="D108" i="5"/>
  <c r="C108" i="5"/>
  <c r="B108" i="5"/>
  <c r="E107" i="5"/>
  <c r="D107" i="5"/>
  <c r="C107" i="5"/>
  <c r="B107" i="5"/>
  <c r="E106" i="5"/>
  <c r="D106" i="5"/>
  <c r="C106" i="5"/>
  <c r="B106" i="5"/>
  <c r="E105" i="5"/>
  <c r="D105" i="5"/>
  <c r="C105" i="5"/>
  <c r="B105" i="5"/>
  <c r="E104" i="5"/>
  <c r="D104" i="5"/>
  <c r="C104" i="5"/>
  <c r="B104" i="5"/>
  <c r="E103" i="5"/>
  <c r="D103" i="5"/>
  <c r="C103" i="5"/>
  <c r="B103" i="5"/>
  <c r="E102" i="5"/>
  <c r="D102" i="5"/>
  <c r="C102" i="5"/>
  <c r="B102" i="5"/>
  <c r="E101" i="5"/>
  <c r="D101" i="5"/>
  <c r="C101" i="5"/>
  <c r="B101" i="5"/>
  <c r="E100" i="5"/>
  <c r="D100" i="5"/>
  <c r="C100" i="5"/>
  <c r="B100" i="5"/>
  <c r="E99" i="5"/>
  <c r="D99" i="5"/>
  <c r="C99" i="5"/>
  <c r="B99" i="5"/>
  <c r="E98" i="5"/>
  <c r="D98" i="5"/>
  <c r="C98" i="5"/>
  <c r="B98" i="5"/>
  <c r="E97" i="5"/>
  <c r="D97" i="5"/>
  <c r="C97" i="5"/>
  <c r="B97" i="5"/>
  <c r="E96" i="5"/>
  <c r="D96" i="5"/>
  <c r="C96" i="5"/>
  <c r="B96" i="5"/>
  <c r="E95" i="5"/>
  <c r="D95" i="5"/>
  <c r="C95" i="5"/>
  <c r="B95" i="5"/>
  <c r="E94" i="5"/>
  <c r="D94" i="5"/>
  <c r="C94" i="5"/>
  <c r="B94" i="5"/>
  <c r="E93" i="5"/>
  <c r="D93" i="5"/>
  <c r="C93" i="5"/>
  <c r="B93" i="5"/>
  <c r="E92" i="5"/>
  <c r="D92" i="5"/>
  <c r="C92" i="5"/>
  <c r="B92" i="5"/>
  <c r="E91" i="5"/>
  <c r="D91" i="5"/>
  <c r="C91" i="5"/>
  <c r="B91" i="5"/>
  <c r="E90" i="5"/>
  <c r="D90" i="5"/>
  <c r="C90" i="5"/>
  <c r="B90" i="5"/>
  <c r="E89" i="5"/>
  <c r="D89" i="5"/>
  <c r="C89" i="5"/>
  <c r="B89" i="5"/>
  <c r="E88" i="5"/>
  <c r="D88" i="5"/>
  <c r="C88" i="5"/>
  <c r="B88" i="5"/>
  <c r="E87" i="5"/>
  <c r="D87" i="5"/>
  <c r="C87" i="5"/>
  <c r="B87" i="5"/>
  <c r="E86" i="5"/>
  <c r="D86" i="5"/>
  <c r="C86" i="5"/>
  <c r="B86" i="5"/>
  <c r="E85" i="5"/>
  <c r="D85" i="5"/>
  <c r="C85" i="5"/>
  <c r="B85" i="5"/>
  <c r="E84" i="5"/>
  <c r="D84" i="5"/>
  <c r="C84" i="5"/>
  <c r="B84" i="5"/>
  <c r="E83" i="5"/>
  <c r="D83" i="5"/>
  <c r="C83" i="5"/>
  <c r="B83" i="5"/>
  <c r="E82" i="5"/>
  <c r="D82" i="5"/>
  <c r="C82" i="5"/>
  <c r="B82" i="5"/>
  <c r="E81" i="5"/>
  <c r="D81" i="5"/>
  <c r="C81" i="5"/>
  <c r="B81" i="5"/>
  <c r="E80" i="5"/>
  <c r="D80" i="5"/>
  <c r="C80" i="5"/>
  <c r="B80" i="5"/>
  <c r="E79" i="5"/>
  <c r="D79" i="5"/>
  <c r="C79" i="5"/>
  <c r="B79" i="5"/>
  <c r="E78" i="5"/>
  <c r="D78" i="5"/>
  <c r="C78" i="5"/>
  <c r="B78" i="5"/>
  <c r="E77" i="5"/>
  <c r="D77" i="5"/>
  <c r="C77" i="5"/>
  <c r="B77" i="5"/>
  <c r="E76" i="5"/>
  <c r="D76" i="5"/>
  <c r="C76" i="5"/>
  <c r="B76" i="5"/>
  <c r="E75" i="5"/>
  <c r="D75" i="5"/>
  <c r="C75" i="5"/>
  <c r="B75" i="5"/>
  <c r="E74" i="5"/>
  <c r="D74" i="5"/>
  <c r="C74" i="5"/>
  <c r="B74" i="5"/>
  <c r="E73" i="5"/>
  <c r="D73" i="5"/>
  <c r="C73" i="5"/>
  <c r="B73" i="5"/>
  <c r="E72" i="5"/>
  <c r="D72" i="5"/>
  <c r="C72" i="5"/>
  <c r="B72" i="5"/>
  <c r="E71" i="5"/>
  <c r="D71" i="5"/>
  <c r="C71" i="5"/>
  <c r="B71" i="5"/>
  <c r="E70" i="5"/>
  <c r="D70" i="5"/>
  <c r="C70" i="5"/>
  <c r="B70" i="5"/>
  <c r="E69" i="5"/>
  <c r="D69" i="5"/>
  <c r="C69" i="5"/>
  <c r="B69" i="5"/>
  <c r="E68" i="5"/>
  <c r="D68" i="5"/>
  <c r="C68" i="5"/>
  <c r="B68" i="5"/>
  <c r="E67" i="5"/>
  <c r="D67" i="5"/>
  <c r="C67" i="5"/>
  <c r="B67" i="5"/>
  <c r="E66" i="5"/>
  <c r="D66" i="5"/>
  <c r="C66" i="5"/>
  <c r="B66" i="5"/>
  <c r="E65" i="5"/>
  <c r="D65" i="5"/>
  <c r="C65" i="5"/>
  <c r="B65" i="5"/>
  <c r="E64" i="5"/>
  <c r="D64" i="5"/>
  <c r="C64" i="5"/>
  <c r="B64" i="5"/>
  <c r="E63" i="5"/>
  <c r="D63" i="5"/>
  <c r="C63" i="5"/>
  <c r="B63" i="5"/>
  <c r="E62" i="5"/>
  <c r="D62" i="5"/>
  <c r="C62" i="5"/>
  <c r="B62" i="5"/>
  <c r="E61" i="5"/>
  <c r="D61" i="5"/>
  <c r="C61" i="5"/>
  <c r="B61" i="5"/>
  <c r="E60" i="5"/>
  <c r="D60" i="5"/>
  <c r="C60" i="5"/>
  <c r="B60" i="5"/>
  <c r="E59" i="5"/>
  <c r="D59" i="5"/>
  <c r="C59" i="5"/>
  <c r="B59" i="5"/>
  <c r="K58" i="5"/>
  <c r="J58" i="5"/>
  <c r="I58" i="5"/>
  <c r="H58" i="5"/>
  <c r="G58" i="5"/>
  <c r="F58" i="5"/>
  <c r="E58" i="5"/>
  <c r="D58" i="5"/>
  <c r="C58" i="5"/>
  <c r="B58" i="5"/>
  <c r="K57" i="5"/>
  <c r="J57" i="5"/>
  <c r="I57" i="5"/>
  <c r="H57" i="5"/>
  <c r="G57" i="5"/>
  <c r="F57" i="5"/>
  <c r="E57" i="5"/>
  <c r="D57" i="5"/>
  <c r="C57" i="5"/>
  <c r="B57" i="5"/>
  <c r="K56" i="5"/>
  <c r="J56" i="5"/>
  <c r="I56" i="5"/>
  <c r="H56" i="5"/>
  <c r="G56" i="5"/>
  <c r="F56" i="5"/>
  <c r="E56" i="5"/>
  <c r="D56" i="5"/>
  <c r="C56" i="5"/>
  <c r="B56" i="5"/>
  <c r="K55" i="5"/>
  <c r="J55" i="5"/>
  <c r="I55" i="5"/>
  <c r="H55" i="5"/>
  <c r="G55" i="5"/>
  <c r="F55" i="5"/>
  <c r="E55" i="5"/>
  <c r="D55" i="5"/>
  <c r="C55" i="5"/>
  <c r="B55" i="5"/>
  <c r="K54" i="5"/>
  <c r="J54" i="5"/>
  <c r="I54" i="5"/>
  <c r="H54" i="5"/>
  <c r="G54" i="5"/>
  <c r="F54" i="5"/>
  <c r="E54" i="5"/>
  <c r="D54" i="5"/>
  <c r="C54" i="5"/>
  <c r="B54" i="5"/>
  <c r="K53" i="5"/>
  <c r="J53" i="5"/>
  <c r="I53" i="5"/>
  <c r="H53" i="5"/>
  <c r="G53" i="5"/>
  <c r="F53" i="5"/>
  <c r="E53" i="5"/>
  <c r="D53" i="5"/>
  <c r="C53" i="5"/>
  <c r="B53" i="5"/>
  <c r="K52" i="5"/>
  <c r="J52" i="5"/>
  <c r="I52" i="5"/>
  <c r="H52" i="5"/>
  <c r="G52" i="5"/>
  <c r="F52" i="5"/>
  <c r="E52" i="5"/>
  <c r="D52" i="5"/>
  <c r="C52" i="5"/>
  <c r="B52" i="5"/>
  <c r="K51" i="5"/>
  <c r="J51" i="5"/>
  <c r="I51" i="5"/>
  <c r="H51" i="5"/>
  <c r="G51" i="5"/>
  <c r="F51" i="5"/>
  <c r="E51" i="5"/>
  <c r="D51" i="5"/>
  <c r="C51" i="5"/>
  <c r="B51" i="5"/>
  <c r="K50" i="5"/>
  <c r="J50" i="5"/>
  <c r="I50" i="5"/>
  <c r="H50" i="5"/>
  <c r="G50" i="5"/>
  <c r="F50" i="5"/>
  <c r="E50" i="5"/>
  <c r="D50" i="5"/>
  <c r="C50" i="5"/>
  <c r="B50" i="5"/>
  <c r="K49" i="5"/>
  <c r="J49" i="5"/>
  <c r="I49" i="5"/>
  <c r="H49" i="5"/>
  <c r="G49" i="5"/>
  <c r="F49" i="5"/>
  <c r="E49" i="5"/>
  <c r="D49" i="5"/>
  <c r="C49" i="5"/>
  <c r="B49" i="5"/>
  <c r="K48" i="5"/>
  <c r="J48" i="5"/>
  <c r="I48" i="5"/>
  <c r="H48" i="5"/>
  <c r="G48" i="5"/>
  <c r="F48" i="5"/>
  <c r="E48" i="5"/>
  <c r="D48" i="5"/>
  <c r="C48" i="5"/>
  <c r="B48" i="5"/>
  <c r="K47" i="5"/>
  <c r="J47" i="5"/>
  <c r="I47" i="5"/>
  <c r="H47" i="5"/>
  <c r="G47" i="5"/>
  <c r="F47" i="5"/>
  <c r="E47" i="5"/>
  <c r="D47" i="5"/>
  <c r="C47" i="5"/>
  <c r="B47" i="5"/>
  <c r="K46" i="5"/>
  <c r="J46" i="5"/>
  <c r="I46" i="5"/>
  <c r="H46" i="5"/>
  <c r="G46" i="5"/>
  <c r="F46" i="5"/>
  <c r="E46" i="5"/>
  <c r="D46" i="5"/>
  <c r="C46" i="5"/>
  <c r="B46" i="5"/>
  <c r="K45" i="5"/>
  <c r="J45" i="5"/>
  <c r="I45" i="5"/>
  <c r="H45" i="5"/>
  <c r="G45" i="5"/>
  <c r="F45" i="5"/>
  <c r="E45" i="5"/>
  <c r="D45" i="5"/>
  <c r="C45" i="5"/>
  <c r="B45" i="5"/>
  <c r="K44" i="5"/>
  <c r="J44" i="5"/>
  <c r="I44" i="5"/>
  <c r="H44" i="5"/>
  <c r="G44" i="5"/>
  <c r="F44" i="5"/>
  <c r="E44" i="5"/>
  <c r="D44" i="5"/>
  <c r="C44" i="5"/>
  <c r="B44" i="5"/>
  <c r="K43" i="5"/>
  <c r="J43" i="5"/>
  <c r="I43" i="5"/>
  <c r="H43" i="5"/>
  <c r="G43" i="5"/>
  <c r="F43" i="5"/>
  <c r="E43" i="5"/>
  <c r="D43" i="5"/>
  <c r="C43" i="5"/>
  <c r="B43" i="5"/>
  <c r="K42" i="5"/>
  <c r="J42" i="5"/>
  <c r="I42" i="5"/>
  <c r="H42" i="5"/>
  <c r="G42" i="5"/>
  <c r="F42" i="5"/>
  <c r="E42" i="5"/>
  <c r="D42" i="5"/>
  <c r="C42" i="5"/>
  <c r="B42" i="5"/>
  <c r="K41" i="5"/>
  <c r="J41" i="5"/>
  <c r="I41" i="5"/>
  <c r="H41" i="5"/>
  <c r="G41" i="5"/>
  <c r="F41" i="5"/>
  <c r="E41" i="5"/>
  <c r="D41" i="5"/>
  <c r="C41" i="5"/>
  <c r="B41" i="5"/>
  <c r="K40" i="5"/>
  <c r="J40" i="5"/>
  <c r="I40" i="5"/>
  <c r="H40" i="5"/>
  <c r="G40" i="5"/>
  <c r="F40" i="5"/>
  <c r="E40" i="5"/>
  <c r="D40" i="5"/>
  <c r="C40" i="5"/>
  <c r="B40" i="5"/>
  <c r="K39" i="5"/>
  <c r="J39" i="5"/>
  <c r="I39" i="5"/>
  <c r="H39" i="5"/>
  <c r="G39" i="5"/>
  <c r="F39" i="5"/>
  <c r="E39" i="5"/>
  <c r="D39" i="5"/>
  <c r="C39" i="5"/>
  <c r="B39" i="5"/>
  <c r="K38" i="5"/>
  <c r="J38" i="5"/>
  <c r="I38" i="5"/>
  <c r="H38" i="5"/>
  <c r="G38" i="5"/>
  <c r="F38" i="5"/>
  <c r="E38" i="5"/>
  <c r="D38" i="5"/>
  <c r="C38" i="5"/>
  <c r="B38" i="5"/>
  <c r="K37" i="5"/>
  <c r="J37" i="5"/>
  <c r="I37" i="5"/>
  <c r="H37" i="5"/>
  <c r="G37" i="5"/>
  <c r="F37" i="5"/>
  <c r="E37" i="5"/>
  <c r="D37" i="5"/>
  <c r="C37" i="5"/>
  <c r="B37" i="5"/>
  <c r="K36" i="5"/>
  <c r="J36" i="5"/>
  <c r="I36" i="5"/>
  <c r="H36" i="5"/>
  <c r="G36" i="5"/>
  <c r="F36" i="5"/>
  <c r="E36" i="5"/>
  <c r="D36" i="5"/>
  <c r="C36" i="5"/>
  <c r="B36" i="5"/>
  <c r="K35" i="5"/>
  <c r="J35" i="5"/>
  <c r="I35" i="5"/>
  <c r="H35" i="5"/>
  <c r="G35" i="5"/>
  <c r="F35" i="5"/>
  <c r="E35" i="5"/>
  <c r="D35" i="5"/>
  <c r="C35" i="5"/>
  <c r="B35" i="5"/>
  <c r="K34" i="5"/>
  <c r="J34" i="5"/>
  <c r="I34" i="5"/>
  <c r="H34" i="5"/>
  <c r="G34" i="5"/>
  <c r="F34" i="5"/>
  <c r="E34" i="5"/>
  <c r="D34" i="5"/>
  <c r="C34" i="5"/>
  <c r="B34" i="5"/>
  <c r="K33" i="5"/>
  <c r="J33" i="5"/>
  <c r="I33" i="5"/>
  <c r="H33" i="5"/>
  <c r="G33" i="5"/>
  <c r="F33" i="5"/>
  <c r="E33" i="5"/>
  <c r="D33" i="5"/>
  <c r="C33" i="5"/>
  <c r="B33" i="5"/>
  <c r="K32" i="5"/>
  <c r="J32" i="5"/>
  <c r="I32" i="5"/>
  <c r="H32" i="5"/>
  <c r="G32" i="5"/>
  <c r="F32" i="5"/>
  <c r="E32" i="5"/>
  <c r="D32" i="5"/>
  <c r="C32" i="5"/>
  <c r="B32" i="5"/>
  <c r="K31" i="5"/>
  <c r="J31" i="5"/>
  <c r="I31" i="5"/>
  <c r="H31" i="5"/>
  <c r="G31" i="5"/>
  <c r="F31" i="5"/>
  <c r="E31" i="5"/>
  <c r="D31" i="5"/>
  <c r="C31" i="5"/>
  <c r="B31" i="5"/>
  <c r="K30" i="5"/>
  <c r="J30" i="5"/>
  <c r="I30" i="5"/>
  <c r="H30" i="5"/>
  <c r="G30" i="5"/>
  <c r="F30" i="5"/>
  <c r="E30" i="5"/>
  <c r="D30" i="5"/>
  <c r="C30" i="5"/>
  <c r="B30" i="5"/>
  <c r="K29" i="5"/>
  <c r="J29" i="5"/>
  <c r="I29" i="5"/>
  <c r="H29" i="5"/>
  <c r="G29" i="5"/>
  <c r="F29" i="5"/>
  <c r="E29" i="5"/>
  <c r="D29" i="5"/>
  <c r="C29" i="5"/>
  <c r="B29" i="5"/>
  <c r="K28" i="5"/>
  <c r="J28" i="5"/>
  <c r="I28" i="5"/>
  <c r="H28" i="5"/>
  <c r="G28" i="5"/>
  <c r="F28" i="5"/>
  <c r="E28" i="5"/>
  <c r="D28" i="5"/>
  <c r="C28" i="5"/>
  <c r="B28" i="5"/>
  <c r="K27" i="5"/>
  <c r="J27" i="5"/>
  <c r="I27" i="5"/>
  <c r="H27" i="5"/>
  <c r="G27" i="5"/>
  <c r="F27" i="5"/>
  <c r="E27" i="5"/>
  <c r="D27" i="5"/>
  <c r="C27" i="5"/>
  <c r="B27" i="5"/>
  <c r="K26" i="5"/>
  <c r="J26" i="5"/>
  <c r="I26" i="5"/>
  <c r="H26" i="5"/>
  <c r="G26" i="5"/>
  <c r="F26" i="5"/>
  <c r="E26" i="5"/>
  <c r="D26" i="5"/>
  <c r="C26" i="5"/>
  <c r="B26" i="5"/>
  <c r="K25" i="5"/>
  <c r="J25" i="5"/>
  <c r="I25" i="5"/>
  <c r="H25" i="5"/>
  <c r="G25" i="5"/>
  <c r="F25" i="5"/>
  <c r="E25" i="5"/>
  <c r="D25" i="5"/>
  <c r="C25" i="5"/>
  <c r="B25" i="5"/>
  <c r="K24" i="5"/>
  <c r="J24" i="5"/>
  <c r="I24" i="5"/>
  <c r="H24" i="5"/>
  <c r="G24" i="5"/>
  <c r="F24" i="5"/>
  <c r="E24" i="5"/>
  <c r="D24" i="5"/>
  <c r="C24" i="5"/>
  <c r="B24" i="5"/>
  <c r="K23" i="5"/>
  <c r="J23" i="5"/>
  <c r="I23" i="5"/>
  <c r="H23" i="5"/>
  <c r="G23" i="5"/>
  <c r="F23" i="5"/>
  <c r="E23" i="5"/>
  <c r="D23" i="5"/>
  <c r="C23" i="5"/>
  <c r="B23" i="5"/>
  <c r="K22" i="5"/>
  <c r="J22" i="5"/>
  <c r="I22" i="5"/>
  <c r="H22" i="5"/>
  <c r="G22" i="5"/>
  <c r="F22" i="5"/>
  <c r="E22" i="5"/>
  <c r="D22" i="5"/>
  <c r="C22" i="5"/>
  <c r="B22" i="5"/>
  <c r="W5" i="4"/>
  <c r="V5" i="4"/>
  <c r="U5" i="4"/>
  <c r="T5" i="4"/>
  <c r="S5" i="4"/>
  <c r="R5" i="4"/>
  <c r="Q5" i="4"/>
  <c r="P5" i="4"/>
  <c r="O5" i="4"/>
  <c r="N5" i="4"/>
  <c r="K5" i="4"/>
  <c r="J5" i="4"/>
  <c r="I5" i="4"/>
  <c r="H5" i="4"/>
  <c r="G5" i="4"/>
  <c r="F5" i="4"/>
  <c r="E5" i="4"/>
  <c r="D5" i="4"/>
  <c r="C5" i="4"/>
  <c r="B5" i="4"/>
  <c r="W4" i="4"/>
  <c r="V4" i="4"/>
  <c r="U4" i="4"/>
  <c r="T4" i="4"/>
  <c r="S4" i="4"/>
  <c r="R4" i="4"/>
  <c r="Q4" i="4"/>
  <c r="P4" i="4"/>
  <c r="O4" i="4"/>
  <c r="N4" i="4"/>
  <c r="K4" i="4"/>
  <c r="J4" i="4"/>
  <c r="I4" i="4"/>
  <c r="H4" i="4"/>
  <c r="G4" i="4"/>
  <c r="F4" i="4"/>
  <c r="E4" i="4"/>
  <c r="D4" i="4"/>
  <c r="C4" i="4"/>
  <c r="B4" i="4"/>
  <c r="L27" i="56"/>
  <c r="K27" i="56"/>
  <c r="J27" i="56"/>
  <c r="I27" i="56"/>
  <c r="H27" i="56"/>
  <c r="G27" i="56"/>
  <c r="F27" i="56"/>
  <c r="E27" i="56"/>
  <c r="D27" i="56"/>
  <c r="C27" i="56"/>
  <c r="L26" i="56"/>
  <c r="K26" i="56"/>
  <c r="J26" i="56"/>
  <c r="I26" i="56"/>
  <c r="H26" i="56"/>
  <c r="G26" i="56"/>
  <c r="F26" i="56"/>
  <c r="E26" i="56"/>
  <c r="D26" i="56"/>
  <c r="C26" i="56"/>
  <c r="L25" i="56"/>
  <c r="K25" i="56"/>
  <c r="J25" i="56"/>
  <c r="I25" i="56"/>
  <c r="H25" i="56"/>
  <c r="G25" i="56"/>
  <c r="F25" i="56"/>
  <c r="E25" i="56"/>
  <c r="D25" i="56"/>
  <c r="C25" i="56"/>
  <c r="L24" i="56"/>
  <c r="K24" i="56"/>
  <c r="J24" i="56"/>
  <c r="I24" i="56"/>
  <c r="H24" i="56"/>
  <c r="G24" i="56"/>
  <c r="F24" i="56"/>
  <c r="E24" i="56"/>
  <c r="D24" i="56"/>
  <c r="C24" i="56"/>
  <c r="L23" i="56"/>
  <c r="K23" i="56"/>
  <c r="J23" i="56"/>
  <c r="I23" i="56"/>
  <c r="H23" i="56"/>
  <c r="G23" i="56"/>
  <c r="F23" i="56"/>
  <c r="E23" i="56"/>
  <c r="D23" i="56"/>
  <c r="C23" i="56"/>
  <c r="L19" i="56"/>
  <c r="K19" i="56"/>
  <c r="J19" i="56"/>
  <c r="I19" i="56"/>
  <c r="H19" i="56"/>
  <c r="G19" i="56"/>
  <c r="F19" i="56"/>
  <c r="E19" i="56"/>
  <c r="D19" i="56"/>
  <c r="C19" i="56"/>
  <c r="L18" i="56"/>
  <c r="K18" i="56"/>
  <c r="J18" i="56"/>
  <c r="I18" i="56"/>
  <c r="H18" i="56"/>
  <c r="G18" i="56"/>
  <c r="F18" i="56"/>
  <c r="E18" i="56"/>
  <c r="D18" i="56"/>
  <c r="C18" i="56"/>
  <c r="L17" i="56"/>
  <c r="K17" i="56"/>
  <c r="J17" i="56"/>
  <c r="I17" i="56"/>
  <c r="H17" i="56"/>
  <c r="G17" i="56"/>
  <c r="F17" i="56"/>
  <c r="E17" i="56"/>
  <c r="D17" i="56"/>
  <c r="C17" i="56"/>
  <c r="L16" i="56"/>
  <c r="K16" i="56"/>
  <c r="J16" i="56"/>
  <c r="I16" i="56"/>
  <c r="H16" i="56"/>
  <c r="G16" i="56"/>
  <c r="F16" i="56"/>
  <c r="E16" i="56"/>
  <c r="D16" i="56"/>
  <c r="C16" i="56"/>
  <c r="L15" i="56"/>
  <c r="K15" i="56"/>
  <c r="J15" i="56"/>
  <c r="I15" i="56"/>
  <c r="H15" i="56"/>
  <c r="G15" i="56"/>
  <c r="F15" i="56"/>
  <c r="E15" i="56"/>
  <c r="D15" i="56"/>
  <c r="C15" i="56"/>
  <c r="L11" i="56"/>
  <c r="K11" i="56"/>
  <c r="J11" i="56"/>
  <c r="I11" i="56"/>
  <c r="H11" i="56"/>
  <c r="G11" i="56"/>
  <c r="F11" i="56"/>
  <c r="E11" i="56"/>
  <c r="D11" i="56"/>
  <c r="C11" i="56"/>
  <c r="L10" i="56"/>
  <c r="K10" i="56"/>
  <c r="J10" i="56"/>
  <c r="I10" i="56"/>
  <c r="H10" i="56"/>
  <c r="G10" i="56"/>
  <c r="F10" i="56"/>
  <c r="E10" i="56"/>
  <c r="D10" i="56"/>
  <c r="C10" i="56"/>
  <c r="L9" i="56"/>
  <c r="K9" i="56"/>
  <c r="J9" i="56"/>
  <c r="I9" i="56"/>
  <c r="H9" i="56"/>
  <c r="G9" i="56"/>
  <c r="F9" i="56"/>
  <c r="E9" i="56"/>
  <c r="D9" i="56"/>
  <c r="C9" i="56"/>
  <c r="L8" i="56"/>
  <c r="K8" i="56"/>
  <c r="J8" i="56"/>
  <c r="I8" i="56"/>
  <c r="H8" i="56"/>
  <c r="G8" i="56"/>
  <c r="F8" i="56"/>
  <c r="E8" i="56"/>
  <c r="D8" i="56"/>
  <c r="C8" i="56"/>
  <c r="L7" i="56"/>
  <c r="K7" i="56"/>
  <c r="J7" i="56"/>
  <c r="I7" i="56"/>
  <c r="H7" i="56"/>
  <c r="G7" i="56"/>
  <c r="F7" i="56"/>
  <c r="E7" i="56"/>
  <c r="D7" i="56"/>
  <c r="C7" i="56"/>
  <c r="X16" i="2"/>
  <c r="W16" i="2"/>
  <c r="V16" i="2"/>
  <c r="T16" i="2"/>
  <c r="X15" i="2"/>
  <c r="W15" i="2"/>
  <c r="V15" i="2"/>
  <c r="T15" i="2"/>
  <c r="X14" i="2"/>
  <c r="W14" i="2"/>
  <c r="V14" i="2"/>
  <c r="T14" i="2"/>
  <c r="X13" i="2"/>
  <c r="W13" i="2"/>
  <c r="V13" i="2"/>
  <c r="T13" i="2"/>
  <c r="X12" i="2"/>
  <c r="W12" i="2"/>
  <c r="V12" i="2"/>
  <c r="T12" i="2"/>
  <c r="X11" i="2"/>
  <c r="W11" i="2"/>
  <c r="V11" i="2"/>
  <c r="T11" i="2"/>
  <c r="X10" i="2"/>
  <c r="W10" i="2"/>
  <c r="V10" i="2"/>
  <c r="U10" i="2"/>
  <c r="T10" i="2"/>
  <c r="X9" i="2"/>
  <c r="W9" i="2"/>
  <c r="V9" i="2"/>
  <c r="U9" i="2"/>
  <c r="T9" i="2"/>
  <c r="X8" i="2"/>
  <c r="W8" i="2"/>
  <c r="V8" i="2"/>
  <c r="U8" i="2"/>
  <c r="T8" i="2"/>
  <c r="X7" i="2"/>
  <c r="W7" i="2"/>
  <c r="V7" i="2"/>
  <c r="U7" i="2"/>
  <c r="T7" i="2"/>
  <c r="E14" i="1"/>
  <c r="C37" i="7" l="1"/>
  <c r="D37" i="7"/>
  <c r="E37" i="7"/>
  <c r="F37" i="7"/>
  <c r="G37" i="7"/>
  <c r="H37" i="7"/>
  <c r="I37" i="7"/>
  <c r="J37" i="7"/>
  <c r="K37" i="7"/>
  <c r="C38" i="7"/>
  <c r="D38" i="7"/>
  <c r="E38" i="7"/>
  <c r="F38" i="7"/>
  <c r="G38" i="7"/>
  <c r="H38" i="7"/>
  <c r="I38" i="7"/>
  <c r="J38" i="7"/>
  <c r="K38" i="7"/>
  <c r="C39" i="7"/>
  <c r="D39" i="7"/>
  <c r="E39" i="7"/>
  <c r="F39" i="7"/>
  <c r="G39" i="7"/>
  <c r="H39" i="7"/>
  <c r="I39" i="7"/>
  <c r="J39" i="7"/>
  <c r="K39" i="7"/>
  <c r="J16" i="6"/>
  <c r="D56" i="56" s="1"/>
  <c r="J17" i="6"/>
  <c r="E57" i="56" s="1"/>
  <c r="J18" i="6"/>
  <c r="D58" i="56" s="1"/>
  <c r="D63" i="56" l="1"/>
  <c r="D61" i="56"/>
  <c r="D57" i="56"/>
  <c r="F56" i="56"/>
  <c r="E56" i="56"/>
  <c r="F58" i="56"/>
  <c r="E58" i="56"/>
  <c r="F57" i="56"/>
  <c r="F63" i="56" l="1"/>
  <c r="F61" i="56"/>
  <c r="E63" i="56"/>
  <c r="E61" i="56"/>
  <c r="F36" i="7"/>
  <c r="D36" i="7"/>
  <c r="J34" i="7"/>
  <c r="D34" i="7"/>
  <c r="F33" i="7"/>
  <c r="K32" i="7"/>
  <c r="F32" i="7"/>
  <c r="E31" i="7"/>
  <c r="D30" i="7"/>
  <c r="J15" i="6"/>
  <c r="J11" i="6"/>
  <c r="J10" i="6"/>
  <c r="M108" i="5"/>
  <c r="L108" i="5"/>
  <c r="K108" i="5"/>
  <c r="G63" i="56"/>
  <c r="H63" i="56"/>
  <c r="I63" i="56"/>
  <c r="J63" i="56"/>
  <c r="K63" i="56"/>
  <c r="L63" i="56"/>
  <c r="C30" i="7"/>
  <c r="D31" i="7"/>
  <c r="D32" i="7"/>
  <c r="E32" i="7"/>
  <c r="G32" i="7"/>
  <c r="H32" i="7"/>
  <c r="I32" i="7"/>
  <c r="G33" i="7"/>
  <c r="K33" i="7"/>
  <c r="G35" i="7"/>
  <c r="C36" i="7"/>
  <c r="J9" i="6"/>
  <c r="J12" i="6"/>
  <c r="J13" i="6"/>
  <c r="J14" i="6"/>
  <c r="C34" i="7" l="1"/>
  <c r="I34" i="7"/>
  <c r="E34" i="7"/>
  <c r="I33" i="7"/>
  <c r="H34" i="7"/>
  <c r="G34" i="7"/>
  <c r="J33" i="7"/>
  <c r="K34" i="7"/>
  <c r="J35" i="7"/>
  <c r="K36" i="7"/>
  <c r="C32" i="7"/>
  <c r="D51" i="56" s="1"/>
  <c r="K30" i="7"/>
  <c r="J36" i="7"/>
  <c r="J30" i="7"/>
  <c r="I36" i="7"/>
  <c r="I30" i="7"/>
  <c r="H36" i="7"/>
  <c r="J31" i="7"/>
  <c r="H30" i="7"/>
  <c r="G36" i="7"/>
  <c r="E35" i="7"/>
  <c r="F54" i="56" s="1"/>
  <c r="G30" i="7"/>
  <c r="K35" i="7"/>
  <c r="J32" i="7"/>
  <c r="F30" i="7"/>
  <c r="E36" i="7"/>
  <c r="C35" i="7"/>
  <c r="D54" i="56" s="1"/>
  <c r="G31" i="7"/>
  <c r="E30" i="7"/>
  <c r="F49" i="56" s="1"/>
  <c r="D35" i="7"/>
  <c r="E54" i="56" s="1"/>
  <c r="F34" i="7"/>
  <c r="H33" i="7"/>
  <c r="K31" i="7"/>
  <c r="C31" i="7"/>
  <c r="D50" i="56" s="1"/>
  <c r="I35" i="7"/>
  <c r="I31" i="7"/>
  <c r="H31" i="7"/>
  <c r="H35" i="7"/>
  <c r="C33" i="7"/>
  <c r="D52" i="56" s="1"/>
  <c r="F35" i="7"/>
  <c r="E33" i="7"/>
  <c r="F52" i="56" s="1"/>
  <c r="F31" i="7"/>
  <c r="D33" i="7"/>
  <c r="E52" i="56" s="1"/>
  <c r="D49" i="56"/>
  <c r="E49" i="56"/>
  <c r="E50" i="56"/>
  <c r="F50" i="56"/>
  <c r="E51" i="56"/>
  <c r="F51" i="56"/>
  <c r="D53" i="56"/>
  <c r="E53" i="56"/>
  <c r="F53" i="56"/>
  <c r="D55" i="56"/>
  <c r="E55" i="56"/>
  <c r="F55" i="56"/>
  <c r="C29" i="7" l="1"/>
  <c r="D27" i="7"/>
  <c r="H26" i="7"/>
  <c r="E26" i="7"/>
  <c r="H25" i="7"/>
  <c r="I44" i="56" s="1"/>
  <c r="G25" i="7"/>
  <c r="H44" i="56" s="1"/>
  <c r="F25" i="7"/>
  <c r="G44" i="56" s="1"/>
  <c r="E25" i="7"/>
  <c r="D25" i="7"/>
  <c r="J8" i="6"/>
  <c r="B21" i="7" s="1"/>
  <c r="J7" i="6"/>
  <c r="J6" i="6"/>
  <c r="J5" i="6"/>
  <c r="T12" i="4"/>
  <c r="T13" i="4" s="1"/>
  <c r="O12" i="4"/>
  <c r="O13" i="4" s="1"/>
  <c r="W7" i="4"/>
  <c r="V8" i="4"/>
  <c r="U12" i="4"/>
  <c r="U13" i="4" s="1"/>
  <c r="P12" i="4"/>
  <c r="P13" i="4" s="1"/>
  <c r="J11" i="5"/>
  <c r="I11" i="5"/>
  <c r="K11" i="4"/>
  <c r="K12" i="4" s="1"/>
  <c r="I7" i="4"/>
  <c r="H7" i="4"/>
  <c r="F11" i="5"/>
  <c r="E11" i="5"/>
  <c r="D11" i="4"/>
  <c r="D12" i="4" s="1"/>
  <c r="C7" i="4"/>
  <c r="J31" i="56"/>
  <c r="O5" i="2"/>
  <c r="C37" i="60"/>
  <c r="C36" i="60"/>
  <c r="C35" i="60"/>
  <c r="C34" i="60"/>
  <c r="C33" i="60"/>
  <c r="C32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H4" i="60"/>
  <c r="G4" i="60"/>
  <c r="F4" i="60"/>
  <c r="E4" i="60"/>
  <c r="D4" i="60"/>
  <c r="C37" i="59"/>
  <c r="C36" i="59"/>
  <c r="C35" i="59"/>
  <c r="C34" i="59"/>
  <c r="C33" i="59"/>
  <c r="C32" i="59"/>
  <c r="E36" i="59" s="1"/>
  <c r="C31" i="59"/>
  <c r="C30" i="59"/>
  <c r="C29" i="59"/>
  <c r="C28" i="59"/>
  <c r="C27" i="59"/>
  <c r="C26" i="59"/>
  <c r="C25" i="59"/>
  <c r="C24" i="59"/>
  <c r="E29" i="59" s="1"/>
  <c r="C23" i="59"/>
  <c r="C22" i="59"/>
  <c r="C21" i="59"/>
  <c r="C20" i="59"/>
  <c r="C19" i="59"/>
  <c r="C18" i="59"/>
  <c r="C17" i="59"/>
  <c r="E23" i="59" s="1"/>
  <c r="C16" i="59"/>
  <c r="C15" i="59"/>
  <c r="H4" i="59"/>
  <c r="G4" i="59"/>
  <c r="F4" i="59"/>
  <c r="E4" i="59"/>
  <c r="D4" i="59"/>
  <c r="C37" i="58"/>
  <c r="C36" i="58"/>
  <c r="C35" i="58"/>
  <c r="C34" i="58"/>
  <c r="C33" i="58"/>
  <c r="C32" i="58"/>
  <c r="E36" i="58" s="1"/>
  <c r="C31" i="58"/>
  <c r="C30" i="58"/>
  <c r="C29" i="58"/>
  <c r="C28" i="58"/>
  <c r="C27" i="58"/>
  <c r="C26" i="58"/>
  <c r="E29" i="58" s="1"/>
  <c r="F29" i="58" s="1"/>
  <c r="C25" i="58"/>
  <c r="C24" i="58"/>
  <c r="C23" i="58"/>
  <c r="C22" i="58"/>
  <c r="E28" i="58" s="1"/>
  <c r="C21" i="58"/>
  <c r="E27" i="58" s="1"/>
  <c r="C20" i="58"/>
  <c r="C19" i="58"/>
  <c r="C18" i="58"/>
  <c r="C17" i="58"/>
  <c r="C16" i="58"/>
  <c r="C15" i="58"/>
  <c r="H4" i="58"/>
  <c r="G4" i="58"/>
  <c r="F4" i="58"/>
  <c r="E4" i="58"/>
  <c r="D4" i="58"/>
  <c r="C37" i="57"/>
  <c r="C36" i="57"/>
  <c r="C35" i="57"/>
  <c r="E37" i="57" s="1"/>
  <c r="C34" i="57"/>
  <c r="C33" i="57"/>
  <c r="C32" i="57"/>
  <c r="C31" i="57"/>
  <c r="C30" i="57"/>
  <c r="C29" i="57"/>
  <c r="C28" i="57"/>
  <c r="C27" i="57"/>
  <c r="C26" i="57"/>
  <c r="C25" i="57"/>
  <c r="C24" i="57"/>
  <c r="C23" i="57"/>
  <c r="C22" i="57"/>
  <c r="E24" i="57"/>
  <c r="C21" i="57"/>
  <c r="C20" i="57"/>
  <c r="C19" i="57"/>
  <c r="C18" i="57"/>
  <c r="C17" i="57"/>
  <c r="C16" i="57"/>
  <c r="C15" i="57"/>
  <c r="H4" i="57"/>
  <c r="G4" i="57"/>
  <c r="F4" i="57"/>
  <c r="E4" i="57"/>
  <c r="D4" i="57"/>
  <c r="G15" i="60"/>
  <c r="H15" i="60" s="1"/>
  <c r="E15" i="60"/>
  <c r="F15" i="60"/>
  <c r="E15" i="59"/>
  <c r="F15" i="59" s="1"/>
  <c r="J15" i="59" s="1"/>
  <c r="F15" i="58"/>
  <c r="E15" i="58"/>
  <c r="E15" i="57"/>
  <c r="G10" i="2"/>
  <c r="H10" i="2"/>
  <c r="Q10" i="2" s="1"/>
  <c r="Q33" i="2" s="1"/>
  <c r="F10" i="2"/>
  <c r="O10" i="2" s="1"/>
  <c r="E10" i="2"/>
  <c r="D10" i="2"/>
  <c r="C10" i="2"/>
  <c r="G9" i="2"/>
  <c r="P9" i="2"/>
  <c r="H9" i="2"/>
  <c r="F9" i="2"/>
  <c r="O9" i="2"/>
  <c r="D9" i="2"/>
  <c r="E9" i="2"/>
  <c r="E20" i="2" s="1"/>
  <c r="C9" i="2"/>
  <c r="C7" i="2"/>
  <c r="G8" i="2"/>
  <c r="P8" i="2" s="1"/>
  <c r="H8" i="2"/>
  <c r="Q8" i="2" s="1"/>
  <c r="F8" i="2"/>
  <c r="O8" i="2"/>
  <c r="O31" i="2" s="1"/>
  <c r="D8" i="2"/>
  <c r="E8" i="2"/>
  <c r="C8" i="2"/>
  <c r="G7" i="2"/>
  <c r="P7" i="2" s="1"/>
  <c r="P30" i="2" s="1"/>
  <c r="H7" i="2"/>
  <c r="F7" i="2"/>
  <c r="O7" i="2"/>
  <c r="O30" i="2" s="1"/>
  <c r="D7" i="2"/>
  <c r="E7" i="2"/>
  <c r="G17" i="60"/>
  <c r="H17" i="60"/>
  <c r="E34" i="60"/>
  <c r="E36" i="60"/>
  <c r="G16" i="60"/>
  <c r="H16" i="60" s="1"/>
  <c r="E33" i="59"/>
  <c r="E32" i="57"/>
  <c r="F32" i="57"/>
  <c r="E28" i="57"/>
  <c r="G35" i="59"/>
  <c r="H35" i="59" s="1"/>
  <c r="E17" i="59"/>
  <c r="F36" i="60"/>
  <c r="E28" i="59"/>
  <c r="E26" i="58"/>
  <c r="F26" i="58" s="1"/>
  <c r="E17" i="58"/>
  <c r="G17" i="59"/>
  <c r="H17" i="59"/>
  <c r="G17" i="57"/>
  <c r="H17" i="57" s="1"/>
  <c r="G21" i="57"/>
  <c r="H21" i="57" s="1"/>
  <c r="G33" i="57"/>
  <c r="H33" i="57" s="1"/>
  <c r="G16" i="59"/>
  <c r="H16" i="59" s="1"/>
  <c r="G25" i="60"/>
  <c r="H25" i="60" s="1"/>
  <c r="G17" i="58"/>
  <c r="H17" i="58" s="1"/>
  <c r="G33" i="58"/>
  <c r="H33" i="58" s="1"/>
  <c r="G15" i="59"/>
  <c r="H15" i="59"/>
  <c r="E21" i="59"/>
  <c r="F21" i="59" s="1"/>
  <c r="E37" i="59"/>
  <c r="E19" i="60"/>
  <c r="G21" i="60"/>
  <c r="H21" i="60" s="1"/>
  <c r="E16" i="59"/>
  <c r="G16" i="57"/>
  <c r="H16" i="57"/>
  <c r="G16" i="58"/>
  <c r="H16" i="58" s="1"/>
  <c r="E18" i="60"/>
  <c r="E21" i="58"/>
  <c r="E19" i="59"/>
  <c r="E17" i="60"/>
  <c r="G23" i="57"/>
  <c r="H23" i="57" s="1"/>
  <c r="E20" i="58"/>
  <c r="E18" i="59"/>
  <c r="E16" i="60"/>
  <c r="Q7" i="2"/>
  <c r="E29" i="2"/>
  <c r="F20" i="58"/>
  <c r="F17" i="60"/>
  <c r="F16" i="60"/>
  <c r="J16" i="60"/>
  <c r="F19" i="59"/>
  <c r="F16" i="59"/>
  <c r="J16" i="59"/>
  <c r="F19" i="60"/>
  <c r="F28" i="57"/>
  <c r="F17" i="59"/>
  <c r="D11" i="1"/>
  <c r="B20" i="2"/>
  <c r="B21" i="2"/>
  <c r="B23" i="2"/>
  <c r="B24" i="2"/>
  <c r="B25" i="2"/>
  <c r="B26" i="2"/>
  <c r="B27" i="2"/>
  <c r="Q5" i="2"/>
  <c r="P5" i="2"/>
  <c r="P48" i="2" s="1"/>
  <c r="C25" i="7"/>
  <c r="H16" i="2"/>
  <c r="G16" i="2"/>
  <c r="F16" i="2"/>
  <c r="E12" i="2"/>
  <c r="E23" i="2" s="1"/>
  <c r="L4" i="56"/>
  <c r="L43" i="56" s="1"/>
  <c r="K4" i="56"/>
  <c r="K43" i="56" s="1"/>
  <c r="J4" i="56"/>
  <c r="J43" i="56" s="1"/>
  <c r="I4" i="56"/>
  <c r="I43" i="56" s="1"/>
  <c r="H4" i="56"/>
  <c r="H43" i="56" s="1"/>
  <c r="G4" i="56"/>
  <c r="G43" i="56" s="1"/>
  <c r="F4" i="56"/>
  <c r="F43" i="56" s="1"/>
  <c r="E4" i="56"/>
  <c r="E43" i="56" s="1"/>
  <c r="D4" i="56"/>
  <c r="D43" i="56" s="1"/>
  <c r="C4" i="56"/>
  <c r="F12" i="2"/>
  <c r="F23" i="2" s="1"/>
  <c r="O23" i="2" s="1"/>
  <c r="O46" i="2" s="1"/>
  <c r="P12" i="2"/>
  <c r="P15" i="2"/>
  <c r="P16" i="2"/>
  <c r="Q16" i="2"/>
  <c r="O16" i="2"/>
  <c r="O39" i="2" s="1"/>
  <c r="O15" i="2"/>
  <c r="F15" i="2"/>
  <c r="F26" i="2" s="1"/>
  <c r="O26" i="2" s="1"/>
  <c r="O49" i="2" s="1"/>
  <c r="H11" i="5"/>
  <c r="G11" i="5"/>
  <c r="S12" i="2"/>
  <c r="S13" i="2"/>
  <c r="S14" i="2"/>
  <c r="S15" i="2"/>
  <c r="S16" i="2"/>
  <c r="N12" i="2"/>
  <c r="N23" i="2" s="1"/>
  <c r="N35" i="2"/>
  <c r="N46" i="2" s="1"/>
  <c r="N13" i="2"/>
  <c r="N24" i="2"/>
  <c r="N14" i="2"/>
  <c r="N15" i="2"/>
  <c r="N16" i="2"/>
  <c r="N27" i="2"/>
  <c r="E13" i="2"/>
  <c r="E14" i="2"/>
  <c r="E25" i="2" s="1"/>
  <c r="E15" i="2"/>
  <c r="E16" i="2"/>
  <c r="D12" i="2"/>
  <c r="D23" i="2" s="1"/>
  <c r="D13" i="2"/>
  <c r="D24" i="2" s="1"/>
  <c r="D14" i="2"/>
  <c r="D15" i="2"/>
  <c r="D16" i="2"/>
  <c r="C16" i="2"/>
  <c r="C15" i="2"/>
  <c r="C14" i="2"/>
  <c r="C13" i="2"/>
  <c r="C12" i="2"/>
  <c r="G15" i="2"/>
  <c r="G12" i="2"/>
  <c r="G14" i="2"/>
  <c r="Q14" i="2"/>
  <c r="Q37" i="2" s="1"/>
  <c r="O14" i="2"/>
  <c r="P13" i="2"/>
  <c r="P36" i="2" s="1"/>
  <c r="H13" i="2"/>
  <c r="F13" i="2"/>
  <c r="F24" i="2" s="1"/>
  <c r="O24" i="2" s="1"/>
  <c r="O47" i="2" s="1"/>
  <c r="Q12" i="2"/>
  <c r="O12" i="2"/>
  <c r="O13" i="2"/>
  <c r="H12" i="2"/>
  <c r="H23" i="2" s="1"/>
  <c r="Q23" i="2" s="1"/>
  <c r="Q46" i="2" s="1"/>
  <c r="F14" i="2"/>
  <c r="G13" i="2"/>
  <c r="P14" i="2"/>
  <c r="H14" i="2"/>
  <c r="Q13" i="2"/>
  <c r="N36" i="2"/>
  <c r="N47" i="2"/>
  <c r="N39" i="2"/>
  <c r="N50" i="2" s="1"/>
  <c r="Q15" i="2"/>
  <c r="H15" i="2"/>
  <c r="H26" i="2" s="1"/>
  <c r="Q26" i="2" s="1"/>
  <c r="D25" i="2"/>
  <c r="D26" i="2"/>
  <c r="E24" i="2"/>
  <c r="E26" i="2"/>
  <c r="S11" i="2"/>
  <c r="S10" i="2"/>
  <c r="S9" i="2"/>
  <c r="S8" i="2"/>
  <c r="S7" i="2"/>
  <c r="N10" i="2"/>
  <c r="N33" i="2" s="1"/>
  <c r="N44" i="2" s="1"/>
  <c r="N21" i="2"/>
  <c r="N9" i="2"/>
  <c r="N20" i="2" s="1"/>
  <c r="N8" i="2"/>
  <c r="N31" i="2"/>
  <c r="N42" i="2" s="1"/>
  <c r="N7" i="2"/>
  <c r="N30" i="2" s="1"/>
  <c r="B19" i="2"/>
  <c r="P39" i="2"/>
  <c r="P35" i="2"/>
  <c r="O37" i="2"/>
  <c r="O36" i="2"/>
  <c r="O35" i="2"/>
  <c r="O38" i="2"/>
  <c r="N19" i="2"/>
  <c r="E19" i="2"/>
  <c r="D19" i="2"/>
  <c r="P32" i="2"/>
  <c r="G23" i="2"/>
  <c r="P23" i="2" s="1"/>
  <c r="P46" i="2"/>
  <c r="Q27" i="2"/>
  <c r="O27" i="2"/>
  <c r="O50" i="2"/>
  <c r="P27" i="2"/>
  <c r="P50" i="2"/>
  <c r="O32" i="2"/>
  <c r="O33" i="2"/>
  <c r="E21" i="2"/>
  <c r="D20" i="2"/>
  <c r="G20" i="2"/>
  <c r="P20" i="2"/>
  <c r="F21" i="2"/>
  <c r="O21" i="2" s="1"/>
  <c r="O44" i="2" s="1"/>
  <c r="F19" i="2"/>
  <c r="O19" i="2" s="1"/>
  <c r="O42" i="2" s="1"/>
  <c r="G19" i="2"/>
  <c r="P19" i="2" s="1"/>
  <c r="P42" i="2"/>
  <c r="F20" i="2"/>
  <c r="O20" i="2" s="1"/>
  <c r="O43" i="2" s="1"/>
  <c r="H19" i="2"/>
  <c r="Q19" i="2"/>
  <c r="F25" i="2"/>
  <c r="O25" i="2" s="1"/>
  <c r="O48" i="2" s="1"/>
  <c r="H24" i="2"/>
  <c r="Q24" i="2"/>
  <c r="G26" i="2"/>
  <c r="P26" i="2"/>
  <c r="P49" i="2" s="1"/>
  <c r="G24" i="2"/>
  <c r="P24" i="2" s="1"/>
  <c r="P47" i="2" s="1"/>
  <c r="G25" i="2"/>
  <c r="P25" i="2" s="1"/>
  <c r="H25" i="2"/>
  <c r="Q25" i="2" s="1"/>
  <c r="D21" i="2"/>
  <c r="K12" i="2"/>
  <c r="J12" i="2"/>
  <c r="J15" i="2"/>
  <c r="I15" i="2"/>
  <c r="J14" i="2"/>
  <c r="I13" i="2"/>
  <c r="I12" i="2"/>
  <c r="K16" i="2"/>
  <c r="J13" i="2"/>
  <c r="K14" i="2"/>
  <c r="K13" i="2"/>
  <c r="I14" i="2"/>
  <c r="I16" i="2"/>
  <c r="J16" i="2"/>
  <c r="K15" i="2"/>
  <c r="K25" i="7"/>
  <c r="L44" i="56" s="1"/>
  <c r="I29" i="7"/>
  <c r="J48" i="56" s="1"/>
  <c r="I25" i="7"/>
  <c r="J44" i="56" s="1"/>
  <c r="E28" i="7"/>
  <c r="J25" i="7"/>
  <c r="J26" i="7"/>
  <c r="E27" i="7"/>
  <c r="F46" i="56" s="1"/>
  <c r="B11" i="5"/>
  <c r="B7" i="4"/>
  <c r="B8" i="4" s="1"/>
  <c r="Q8" i="4"/>
  <c r="Q7" i="4"/>
  <c r="Q12" i="4"/>
  <c r="Q13" i="4" s="1"/>
  <c r="I11" i="4"/>
  <c r="I12" i="4" s="1"/>
  <c r="R7" i="4"/>
  <c r="R8" i="4"/>
  <c r="G7" i="4"/>
  <c r="W12" i="4"/>
  <c r="W13" i="4" s="1"/>
  <c r="J7" i="4"/>
  <c r="E11" i="4"/>
  <c r="E12" i="4" s="1"/>
  <c r="T7" i="4"/>
  <c r="T8" i="4"/>
  <c r="S8" i="4"/>
  <c r="S7" i="4"/>
  <c r="S12" i="4"/>
  <c r="S13" i="4" s="1"/>
  <c r="D48" i="56" l="1"/>
  <c r="L11" i="5"/>
  <c r="M38" i="5"/>
  <c r="M33" i="5"/>
  <c r="O38" i="5"/>
  <c r="N38" i="5"/>
  <c r="F45" i="56"/>
  <c r="I45" i="56"/>
  <c r="N32" i="2"/>
  <c r="N43" i="2" s="1"/>
  <c r="G29" i="7"/>
  <c r="H48" i="56" s="1"/>
  <c r="H61" i="56" s="1"/>
  <c r="E31" i="56"/>
  <c r="B11" i="4"/>
  <c r="B12" i="4" s="1"/>
  <c r="D28" i="7"/>
  <c r="F32" i="56"/>
  <c r="J34" i="56"/>
  <c r="K26" i="7"/>
  <c r="L45" i="56" s="1"/>
  <c r="E29" i="7"/>
  <c r="F48" i="56" s="1"/>
  <c r="K29" i="7"/>
  <c r="L48" i="56" s="1"/>
  <c r="L61" i="56" s="1"/>
  <c r="R12" i="4"/>
  <c r="R13" i="4" s="1"/>
  <c r="K27" i="7"/>
  <c r="L46" i="56" s="1"/>
  <c r="F29" i="7"/>
  <c r="G48" i="56" s="1"/>
  <c r="G61" i="56" s="1"/>
  <c r="V7" i="4"/>
  <c r="H31" i="56"/>
  <c r="L33" i="56"/>
  <c r="G11" i="4"/>
  <c r="G12" i="4" s="1"/>
  <c r="C26" i="7"/>
  <c r="D45" i="56" s="1"/>
  <c r="H29" i="7"/>
  <c r="I48" i="56" s="1"/>
  <c r="I61" i="56" s="1"/>
  <c r="H11" i="4"/>
  <c r="H12" i="4" s="1"/>
  <c r="D26" i="7"/>
  <c r="E45" i="56" s="1"/>
  <c r="J29" i="7"/>
  <c r="K48" i="56" s="1"/>
  <c r="K61" i="56" s="1"/>
  <c r="G34" i="56"/>
  <c r="J11" i="4"/>
  <c r="J12" i="4" s="1"/>
  <c r="F26" i="7"/>
  <c r="G45" i="56" s="1"/>
  <c r="D33" i="56"/>
  <c r="H35" i="56"/>
  <c r="G26" i="7"/>
  <c r="H45" i="56" s="1"/>
  <c r="I27" i="7"/>
  <c r="J46" i="56" s="1"/>
  <c r="G28" i="7"/>
  <c r="H47" i="56" s="1"/>
  <c r="C31" i="56"/>
  <c r="K31" i="56"/>
  <c r="I31" i="56"/>
  <c r="G32" i="56"/>
  <c r="E33" i="56"/>
  <c r="C34" i="56"/>
  <c r="K34" i="56"/>
  <c r="I35" i="56"/>
  <c r="G31" i="56"/>
  <c r="J27" i="7"/>
  <c r="K46" i="56" s="1"/>
  <c r="H28" i="7"/>
  <c r="L51" i="5"/>
  <c r="K28" i="7"/>
  <c r="L47" i="56" s="1"/>
  <c r="Q33" i="5"/>
  <c r="E47" i="56"/>
  <c r="J28" i="7"/>
  <c r="K47" i="56" s="1"/>
  <c r="P8" i="4"/>
  <c r="F28" i="7"/>
  <c r="G47" i="56" s="1"/>
  <c r="P7" i="4"/>
  <c r="L55" i="5"/>
  <c r="I26" i="7"/>
  <c r="J45" i="56" s="1"/>
  <c r="D29" i="7"/>
  <c r="E48" i="56" s="1"/>
  <c r="K11" i="5"/>
  <c r="U8" i="4"/>
  <c r="C11" i="4"/>
  <c r="C12" i="4" s="1"/>
  <c r="Y33" i="5"/>
  <c r="N12" i="4"/>
  <c r="N13" i="4" s="1"/>
  <c r="C27" i="7"/>
  <c r="D46" i="56" s="1"/>
  <c r="C28" i="7"/>
  <c r="D47" i="56" s="1"/>
  <c r="G27" i="7"/>
  <c r="H46" i="56" s="1"/>
  <c r="H33" i="56"/>
  <c r="U7" i="4"/>
  <c r="N8" i="4"/>
  <c r="O8" i="4"/>
  <c r="K7" i="4"/>
  <c r="E7" i="4"/>
  <c r="W8" i="4"/>
  <c r="F11" i="4"/>
  <c r="F12" i="4" s="1"/>
  <c r="N7" i="4"/>
  <c r="N10" i="4" s="1"/>
  <c r="I28" i="7"/>
  <c r="J47" i="56" s="1"/>
  <c r="C11" i="5"/>
  <c r="O7" i="4"/>
  <c r="V12" i="4"/>
  <c r="V13" i="4" s="1"/>
  <c r="L44" i="5"/>
  <c r="F7" i="4"/>
  <c r="D7" i="4"/>
  <c r="K45" i="56"/>
  <c r="F27" i="7"/>
  <c r="G46" i="56" s="1"/>
  <c r="D11" i="5"/>
  <c r="H27" i="7"/>
  <c r="I46" i="56" s="1"/>
  <c r="E46" i="56"/>
  <c r="F31" i="56"/>
  <c r="D32" i="56"/>
  <c r="J33" i="56"/>
  <c r="H34" i="56"/>
  <c r="F35" i="56"/>
  <c r="D31" i="56"/>
  <c r="L31" i="56"/>
  <c r="J32" i="56"/>
  <c r="F34" i="56"/>
  <c r="D35" i="56"/>
  <c r="L35" i="56"/>
  <c r="H32" i="56"/>
  <c r="F33" i="56"/>
  <c r="D34" i="56"/>
  <c r="L34" i="56"/>
  <c r="J35" i="56"/>
  <c r="E32" i="56"/>
  <c r="C33" i="56"/>
  <c r="K33" i="56"/>
  <c r="I34" i="56"/>
  <c r="G35" i="56"/>
  <c r="C32" i="56"/>
  <c r="K32" i="56"/>
  <c r="I33" i="56"/>
  <c r="E35" i="56"/>
  <c r="I32" i="56"/>
  <c r="G33" i="56"/>
  <c r="E34" i="56"/>
  <c r="C35" i="56"/>
  <c r="K35" i="56"/>
  <c r="J61" i="56"/>
  <c r="L32" i="56"/>
  <c r="F37" i="57"/>
  <c r="J37" i="57" s="1"/>
  <c r="K7" i="2" s="1"/>
  <c r="J17" i="58"/>
  <c r="F17" i="58"/>
  <c r="C26" i="2"/>
  <c r="C20" i="2"/>
  <c r="C25" i="2"/>
  <c r="C23" i="2"/>
  <c r="F47" i="56"/>
  <c r="F18" i="59"/>
  <c r="F34" i="60"/>
  <c r="C20" i="1"/>
  <c r="C19" i="1"/>
  <c r="F28" i="59"/>
  <c r="J28" i="59" s="1"/>
  <c r="J17" i="60"/>
  <c r="L57" i="5"/>
  <c r="L38" i="5"/>
  <c r="L28" i="5"/>
  <c r="L40" i="5"/>
  <c r="R33" i="5"/>
  <c r="L52" i="5"/>
  <c r="X33" i="5"/>
  <c r="L47" i="5"/>
  <c r="L37" i="5"/>
  <c r="T33" i="5"/>
  <c r="L42" i="5"/>
  <c r="U33" i="5"/>
  <c r="O33" i="5"/>
  <c r="L43" i="5"/>
  <c r="L39" i="5"/>
  <c r="L49" i="5"/>
  <c r="S33" i="5"/>
  <c r="L48" i="5"/>
  <c r="L56" i="5"/>
  <c r="L54" i="5"/>
  <c r="P33" i="5"/>
  <c r="L53" i="5"/>
  <c r="L41" i="5"/>
  <c r="L45" i="5"/>
  <c r="N33" i="5"/>
  <c r="L35" i="5"/>
  <c r="L46" i="5"/>
  <c r="L36" i="5"/>
  <c r="L34" i="5"/>
  <c r="L50" i="5"/>
  <c r="L58" i="5"/>
  <c r="I47" i="56"/>
  <c r="Q38" i="2"/>
  <c r="Q36" i="2"/>
  <c r="Q49" i="2"/>
  <c r="Q47" i="2"/>
  <c r="Q35" i="2"/>
  <c r="Q42" i="2"/>
  <c r="C19" i="2"/>
  <c r="C21" i="2"/>
  <c r="Q48" i="2"/>
  <c r="F37" i="59"/>
  <c r="F33" i="59"/>
  <c r="J33" i="59"/>
  <c r="F29" i="59"/>
  <c r="J29" i="59" s="1"/>
  <c r="F36" i="59"/>
  <c r="J36" i="59" s="1"/>
  <c r="E25" i="60"/>
  <c r="G31" i="60"/>
  <c r="H31" i="60" s="1"/>
  <c r="G22" i="60"/>
  <c r="H22" i="60" s="1"/>
  <c r="G20" i="60"/>
  <c r="H20" i="60" s="1"/>
  <c r="G26" i="60"/>
  <c r="H26" i="60" s="1"/>
  <c r="E24" i="60"/>
  <c r="G19" i="60"/>
  <c r="H19" i="60" s="1"/>
  <c r="E33" i="60"/>
  <c r="E32" i="60"/>
  <c r="E31" i="60"/>
  <c r="Q44" i="2"/>
  <c r="G32" i="59"/>
  <c r="H32" i="59" s="1"/>
  <c r="G23" i="60"/>
  <c r="H23" i="60" s="1"/>
  <c r="E35" i="59"/>
  <c r="F24" i="57"/>
  <c r="E33" i="57"/>
  <c r="E34" i="57"/>
  <c r="E35" i="57"/>
  <c r="F27" i="58"/>
  <c r="E34" i="58"/>
  <c r="E35" i="58"/>
  <c r="E31" i="59"/>
  <c r="E30" i="59"/>
  <c r="E26" i="59"/>
  <c r="K44" i="56"/>
  <c r="Q50" i="2"/>
  <c r="N26" i="2"/>
  <c r="N38" i="2"/>
  <c r="N49" i="2" s="1"/>
  <c r="Q39" i="2"/>
  <c r="F21" i="58"/>
  <c r="J21" i="58" s="1"/>
  <c r="G36" i="60"/>
  <c r="H36" i="60" s="1"/>
  <c r="G26" i="59"/>
  <c r="H26" i="59" s="1"/>
  <c r="E21" i="60"/>
  <c r="G34" i="57"/>
  <c r="H34" i="57" s="1"/>
  <c r="G18" i="57"/>
  <c r="H18" i="57" s="1"/>
  <c r="G35" i="57"/>
  <c r="H35" i="57" s="1"/>
  <c r="E20" i="57"/>
  <c r="G28" i="57"/>
  <c r="H28" i="57" s="1"/>
  <c r="G25" i="57"/>
  <c r="H25" i="57" s="1"/>
  <c r="E19" i="57"/>
  <c r="G27" i="57"/>
  <c r="H27" i="57" s="1"/>
  <c r="E17" i="57"/>
  <c r="G26" i="57"/>
  <c r="H26" i="57" s="1"/>
  <c r="G30" i="57"/>
  <c r="H30" i="57" s="1"/>
  <c r="G20" i="57"/>
  <c r="H20" i="57" s="1"/>
  <c r="G36" i="57"/>
  <c r="H36" i="57" s="1"/>
  <c r="E16" i="57"/>
  <c r="G29" i="57"/>
  <c r="H29" i="57" s="1"/>
  <c r="G15" i="57"/>
  <c r="H15" i="57" s="1"/>
  <c r="G31" i="57"/>
  <c r="H31" i="57" s="1"/>
  <c r="G37" i="57"/>
  <c r="H37" i="57" s="1"/>
  <c r="G24" i="57"/>
  <c r="H24" i="57" s="1"/>
  <c r="E18" i="57"/>
  <c r="E21" i="57"/>
  <c r="G19" i="57"/>
  <c r="H19" i="57" s="1"/>
  <c r="G22" i="57"/>
  <c r="H22" i="57" s="1"/>
  <c r="G32" i="57"/>
  <c r="E27" i="57"/>
  <c r="E25" i="57"/>
  <c r="E26" i="57"/>
  <c r="E36" i="57"/>
  <c r="F28" i="58"/>
  <c r="B9" i="4"/>
  <c r="N37" i="2"/>
  <c r="N48" i="2" s="1"/>
  <c r="N25" i="2"/>
  <c r="F18" i="60"/>
  <c r="E25" i="59"/>
  <c r="G30" i="59"/>
  <c r="H30" i="59" s="1"/>
  <c r="G27" i="59"/>
  <c r="H27" i="59" s="1"/>
  <c r="G29" i="59"/>
  <c r="H29" i="59" s="1"/>
  <c r="G36" i="59"/>
  <c r="H36" i="59" s="1"/>
  <c r="G34" i="59"/>
  <c r="H34" i="59" s="1"/>
  <c r="G25" i="59"/>
  <c r="H25" i="59" s="1"/>
  <c r="E28" i="60"/>
  <c r="Q30" i="2"/>
  <c r="G27" i="60"/>
  <c r="H27" i="60" s="1"/>
  <c r="G32" i="58"/>
  <c r="H32" i="58" s="1"/>
  <c r="E23" i="60"/>
  <c r="G26" i="58"/>
  <c r="H26" i="58" s="1"/>
  <c r="F23" i="59"/>
  <c r="J23" i="59" s="1"/>
  <c r="Q31" i="2"/>
  <c r="Q9" i="2"/>
  <c r="Q32" i="2" s="1"/>
  <c r="H20" i="2"/>
  <c r="Q20" i="2" s="1"/>
  <c r="Q43" i="2" s="1"/>
  <c r="H29" i="2"/>
  <c r="H21" i="2"/>
  <c r="Q21" i="2" s="1"/>
  <c r="E22" i="57"/>
  <c r="E23" i="57"/>
  <c r="E29" i="57"/>
  <c r="E30" i="57"/>
  <c r="E22" i="58"/>
  <c r="F36" i="58"/>
  <c r="P43" i="2"/>
  <c r="P38" i="2"/>
  <c r="P37" i="2"/>
  <c r="C24" i="2"/>
  <c r="J20" i="58"/>
  <c r="J19" i="60"/>
  <c r="P31" i="2"/>
  <c r="P10" i="2"/>
  <c r="P33" i="2" s="1"/>
  <c r="G21" i="2"/>
  <c r="P21" i="2" s="1"/>
  <c r="P44" i="2" s="1"/>
  <c r="J15" i="60"/>
  <c r="G15" i="58"/>
  <c r="G36" i="58"/>
  <c r="H36" i="58" s="1"/>
  <c r="G34" i="58"/>
  <c r="H34" i="58" s="1"/>
  <c r="E18" i="58"/>
  <c r="G24" i="58"/>
  <c r="H24" i="58" s="1"/>
  <c r="G20" i="58"/>
  <c r="H20" i="58" s="1"/>
  <c r="G22" i="58"/>
  <c r="H22" i="58" s="1"/>
  <c r="E16" i="58"/>
  <c r="G28" i="58"/>
  <c r="H28" i="58" s="1"/>
  <c r="G23" i="58"/>
  <c r="H23" i="58" s="1"/>
  <c r="G29" i="58"/>
  <c r="G21" i="58"/>
  <c r="H21" i="58" s="1"/>
  <c r="G27" i="58"/>
  <c r="H27" i="58" s="1"/>
  <c r="G18" i="58"/>
  <c r="H18" i="58" s="1"/>
  <c r="G25" i="58"/>
  <c r="H25" i="58" s="1"/>
  <c r="G30" i="58"/>
  <c r="H30" i="58" s="1"/>
  <c r="G31" i="58"/>
  <c r="H31" i="58" s="1"/>
  <c r="E37" i="58"/>
  <c r="G21" i="59"/>
  <c r="G18" i="59"/>
  <c r="H18" i="59" s="1"/>
  <c r="G23" i="59"/>
  <c r="H23" i="59" s="1"/>
  <c r="G20" i="59"/>
  <c r="H20" i="59" s="1"/>
  <c r="E22" i="59"/>
  <c r="G33" i="59"/>
  <c r="H33" i="59" s="1"/>
  <c r="G24" i="59"/>
  <c r="H24" i="59" s="1"/>
  <c r="E20" i="59"/>
  <c r="G37" i="59"/>
  <c r="H37" i="59" s="1"/>
  <c r="E24" i="59"/>
  <c r="G31" i="59"/>
  <c r="H31" i="59" s="1"/>
  <c r="G22" i="59"/>
  <c r="H22" i="59" s="1"/>
  <c r="G28" i="59"/>
  <c r="H28" i="59" s="1"/>
  <c r="G19" i="59"/>
  <c r="E32" i="59"/>
  <c r="E27" i="60"/>
  <c r="E26" i="60"/>
  <c r="J17" i="59"/>
  <c r="E31" i="57"/>
  <c r="E34" i="59"/>
  <c r="E37" i="60"/>
  <c r="J36" i="60"/>
  <c r="E27" i="59"/>
  <c r="E30" i="60"/>
  <c r="E29" i="60"/>
  <c r="G35" i="58"/>
  <c r="H35" i="58" s="1"/>
  <c r="G37" i="58"/>
  <c r="H37" i="58" s="1"/>
  <c r="E32" i="58"/>
  <c r="E25" i="58"/>
  <c r="E33" i="58"/>
  <c r="E35" i="60"/>
  <c r="G19" i="58"/>
  <c r="H19" i="58" s="1"/>
  <c r="E31" i="58"/>
  <c r="E19" i="58"/>
  <c r="E30" i="58"/>
  <c r="E23" i="58"/>
  <c r="E24" i="58"/>
  <c r="E20" i="60"/>
  <c r="G37" i="60"/>
  <c r="H37" i="60" s="1"/>
  <c r="E22" i="60"/>
  <c r="G18" i="60"/>
  <c r="H18" i="60" s="1"/>
  <c r="G33" i="60"/>
  <c r="H33" i="60" s="1"/>
  <c r="G24" i="60"/>
  <c r="H24" i="60" s="1"/>
  <c r="G35" i="60"/>
  <c r="H35" i="60" s="1"/>
  <c r="G30" i="60"/>
  <c r="H30" i="60" s="1"/>
  <c r="G28" i="60"/>
  <c r="H28" i="60" s="1"/>
  <c r="G34" i="60"/>
  <c r="H34" i="60" s="1"/>
  <c r="G29" i="60"/>
  <c r="H29" i="60" s="1"/>
  <c r="G32" i="60"/>
  <c r="H32" i="60" s="1"/>
  <c r="F15" i="57"/>
  <c r="J15" i="57" s="1"/>
  <c r="K15" i="59" s="1"/>
  <c r="N9" i="4" l="1"/>
  <c r="K23" i="2"/>
  <c r="K26" i="2"/>
  <c r="K25" i="2"/>
  <c r="K24" i="2"/>
  <c r="J9" i="2"/>
  <c r="K21" i="58"/>
  <c r="K20" i="58"/>
  <c r="F30" i="59"/>
  <c r="J30" i="59"/>
  <c r="F33" i="57"/>
  <c r="J33" i="57" s="1"/>
  <c r="K33" i="59" s="1"/>
  <c r="F27" i="59"/>
  <c r="J27" i="59"/>
  <c r="H29" i="58"/>
  <c r="J29" i="58" s="1"/>
  <c r="F24" i="60"/>
  <c r="J24" i="60" s="1"/>
  <c r="K24" i="60" s="1"/>
  <c r="F32" i="59"/>
  <c r="J32" i="59"/>
  <c r="F20" i="60"/>
  <c r="J20" i="60" s="1"/>
  <c r="K20" i="60" s="1"/>
  <c r="F33" i="58"/>
  <c r="J33" i="58" s="1"/>
  <c r="K33" i="58" s="1"/>
  <c r="H19" i="59"/>
  <c r="J19" i="59"/>
  <c r="J16" i="58"/>
  <c r="F16" i="58"/>
  <c r="F23" i="60"/>
  <c r="J23" i="60" s="1"/>
  <c r="K23" i="60" s="1"/>
  <c r="F19" i="57"/>
  <c r="J19" i="57" s="1"/>
  <c r="K19" i="60" s="1"/>
  <c r="J35" i="58"/>
  <c r="F35" i="58"/>
  <c r="J18" i="59"/>
  <c r="F26" i="60"/>
  <c r="J26" i="60" s="1"/>
  <c r="K26" i="60" s="1"/>
  <c r="F22" i="60"/>
  <c r="J22" i="60" s="1"/>
  <c r="K22" i="60" s="1"/>
  <c r="F20" i="59"/>
  <c r="J20" i="59"/>
  <c r="F29" i="57"/>
  <c r="J29" i="57"/>
  <c r="J7" i="2" s="1"/>
  <c r="F27" i="57"/>
  <c r="J27" i="57" s="1"/>
  <c r="H15" i="58"/>
  <c r="J15" i="58" s="1"/>
  <c r="K15" i="58" s="1"/>
  <c r="F28" i="60"/>
  <c r="J28" i="60"/>
  <c r="K28" i="60" s="1"/>
  <c r="F21" i="60"/>
  <c r="J21" i="60" s="1"/>
  <c r="K21" i="60" s="1"/>
  <c r="K15" i="60"/>
  <c r="F22" i="57"/>
  <c r="J22" i="57"/>
  <c r="F24" i="58"/>
  <c r="J24" i="58"/>
  <c r="F25" i="58"/>
  <c r="J25" i="58" s="1"/>
  <c r="J37" i="60"/>
  <c r="F37" i="60"/>
  <c r="F22" i="59"/>
  <c r="J22" i="59"/>
  <c r="F16" i="57"/>
  <c r="J16" i="57"/>
  <c r="F34" i="58"/>
  <c r="J34" i="58" s="1"/>
  <c r="K34" i="58" s="1"/>
  <c r="F31" i="60"/>
  <c r="J31" i="60" s="1"/>
  <c r="J28" i="57"/>
  <c r="K28" i="59" s="1"/>
  <c r="F30" i="60"/>
  <c r="J30" i="60"/>
  <c r="F37" i="58"/>
  <c r="J37" i="58" s="1"/>
  <c r="F25" i="59"/>
  <c r="J25" i="59"/>
  <c r="F35" i="60"/>
  <c r="J35" i="60"/>
  <c r="J18" i="60"/>
  <c r="J24" i="57"/>
  <c r="F32" i="58"/>
  <c r="J32" i="58" s="1"/>
  <c r="K32" i="58" s="1"/>
  <c r="J36" i="58"/>
  <c r="J28" i="58"/>
  <c r="K28" i="58" s="1"/>
  <c r="F21" i="57"/>
  <c r="J21" i="57"/>
  <c r="J27" i="58"/>
  <c r="F35" i="59"/>
  <c r="J35" i="59" s="1"/>
  <c r="J32" i="60"/>
  <c r="F32" i="60"/>
  <c r="F25" i="60"/>
  <c r="J25" i="60" s="1"/>
  <c r="J37" i="59"/>
  <c r="F29" i="60"/>
  <c r="J29" i="60" s="1"/>
  <c r="J21" i="59"/>
  <c r="K21" i="59" s="1"/>
  <c r="H21" i="59"/>
  <c r="F34" i="57"/>
  <c r="J34" i="57"/>
  <c r="J27" i="60"/>
  <c r="F27" i="60"/>
  <c r="F17" i="57"/>
  <c r="J17" i="57"/>
  <c r="K17" i="58" s="1"/>
  <c r="F31" i="59"/>
  <c r="J31" i="59" s="1"/>
  <c r="F23" i="57"/>
  <c r="J23" i="57"/>
  <c r="K23" i="59" s="1"/>
  <c r="H32" i="57"/>
  <c r="J32" i="57" s="1"/>
  <c r="F23" i="58"/>
  <c r="J23" i="58" s="1"/>
  <c r="K23" i="58" s="1"/>
  <c r="F34" i="59"/>
  <c r="J34" i="59"/>
  <c r="K34" i="59" s="1"/>
  <c r="J30" i="58"/>
  <c r="F30" i="58"/>
  <c r="F31" i="57"/>
  <c r="J31" i="57" s="1"/>
  <c r="J26" i="58"/>
  <c r="F36" i="57"/>
  <c r="J36" i="57" s="1"/>
  <c r="J18" i="57"/>
  <c r="F18" i="57"/>
  <c r="F20" i="57"/>
  <c r="J20" i="57"/>
  <c r="F33" i="60"/>
  <c r="J33" i="60"/>
  <c r="J34" i="60"/>
  <c r="F31" i="58"/>
  <c r="J31" i="58" s="1"/>
  <c r="F30" i="57"/>
  <c r="J30" i="57" s="1"/>
  <c r="F25" i="57"/>
  <c r="J25" i="57"/>
  <c r="I7" i="2" s="1"/>
  <c r="F19" i="58"/>
  <c r="J19" i="58"/>
  <c r="K17" i="59"/>
  <c r="F24" i="59"/>
  <c r="J24" i="59"/>
  <c r="K24" i="59" s="1"/>
  <c r="F18" i="58"/>
  <c r="J18" i="58" s="1"/>
  <c r="K18" i="58" s="1"/>
  <c r="F22" i="58"/>
  <c r="J22" i="58"/>
  <c r="F26" i="57"/>
  <c r="J26" i="57"/>
  <c r="F26" i="59"/>
  <c r="J26" i="59" s="1"/>
  <c r="K26" i="59" s="1"/>
  <c r="F35" i="57"/>
  <c r="J35" i="57" s="1"/>
  <c r="K31" i="60" l="1"/>
  <c r="I8" i="2"/>
  <c r="I19" i="2" s="1"/>
  <c r="K25" i="58"/>
  <c r="K25" i="60"/>
  <c r="I10" i="2"/>
  <c r="I21" i="2" s="1"/>
  <c r="K31" i="58"/>
  <c r="K36" i="59"/>
  <c r="K36" i="60"/>
  <c r="K31" i="59"/>
  <c r="J8" i="2"/>
  <c r="J19" i="2" s="1"/>
  <c r="K29" i="58"/>
  <c r="J10" i="2"/>
  <c r="J21" i="2" s="1"/>
  <c r="K29" i="60"/>
  <c r="K8" i="2"/>
  <c r="K19" i="2" s="1"/>
  <c r="K37" i="58"/>
  <c r="K35" i="59"/>
  <c r="K27" i="58"/>
  <c r="K18" i="59"/>
  <c r="J20" i="2"/>
  <c r="K9" i="2"/>
  <c r="K20" i="2" s="1"/>
  <c r="K37" i="59"/>
  <c r="K20" i="59"/>
  <c r="K32" i="59"/>
  <c r="K19" i="58"/>
  <c r="K34" i="60"/>
  <c r="K26" i="58"/>
  <c r="K16" i="59"/>
  <c r="K16" i="60"/>
  <c r="K24" i="58"/>
  <c r="K30" i="60"/>
  <c r="K22" i="58"/>
  <c r="K17" i="60"/>
  <c r="K18" i="60"/>
  <c r="J25" i="2"/>
  <c r="J24" i="2"/>
  <c r="J23" i="2"/>
  <c r="J26" i="2"/>
  <c r="K19" i="59"/>
  <c r="I25" i="2"/>
  <c r="I26" i="2"/>
  <c r="I24" i="2"/>
  <c r="I23" i="2"/>
  <c r="K27" i="60"/>
  <c r="K32" i="60"/>
  <c r="K35" i="60"/>
  <c r="I9" i="2"/>
  <c r="I20" i="2" s="1"/>
  <c r="K25" i="59"/>
  <c r="K22" i="59"/>
  <c r="K36" i="58"/>
  <c r="K30" i="59"/>
  <c r="K10" i="2"/>
  <c r="K37" i="60"/>
  <c r="K27" i="59"/>
  <c r="K33" i="60"/>
  <c r="K30" i="58"/>
  <c r="K35" i="58"/>
  <c r="K16" i="58"/>
  <c r="K29" i="59"/>
  <c r="K29" i="2" l="1"/>
  <c r="K2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Stilson, Drew</author>
  </authors>
  <commentList>
    <comment ref="C2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Stilson, Drew:</t>
        </r>
        <r>
          <rPr>
            <sz val="9"/>
            <color indexed="81"/>
            <rFont val="Tahoma"/>
            <family val="2"/>
          </rPr>
          <t xml:space="preserve">
zeroed out since we are not running for alt 10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469F752-E738-43AD-8E92-1C7C5D938ED8}" name="CO2OUT_Alt 0" type="6" refreshedVersion="6" background="1" saveData="1">
    <textPr prompt="0" codePage="437" sourceFile="C:\Users\53110\Desktop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" xr16:uid="{741FFD06-1B96-4025-B416-9ABE5E0855FC}" name="CO2OUT_Alt 01" type="6" refreshedVersion="6" background="1" saveData="1">
    <textPr prompt="0" codePage="437" sourceFile="C:\Users\53110\Desktop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3" xr16:uid="{71B9F765-8C32-4215-B319-C90F493D6B06}" name="CO2OUT_Alt 010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4" xr16:uid="{2F86408E-0C25-4837-BBC1-D51ED954D599}" name="CO2OUT_Alt 011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5" xr16:uid="{B9D3E9E3-D986-4797-9CBC-BCF6C64166BF}" name="CO2OUT_Alt 012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6" xr16:uid="{6B789649-1B15-4995-B616-3A8E33378AF2}" name="CO2OUT_Alt 013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7" xr16:uid="{469FF6FA-F4E4-4F24-81F5-E7E140C419C0}" name="CO2OUT_Alt 014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8" xr16:uid="{57942BA9-9D78-4997-A916-5D6CFDB73EEA}" name="CO2OUT_Alt 015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9" xr16:uid="{1C7334CD-3C72-4FDA-BE60-9F4EAED459CC}" name="CO2OUT_Alt 016" type="6" refreshedVersion="7" background="1" saveData="1">
    <textPr prompt="0" codePage="437" sourceFile="D: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0" xr16:uid="{7BEA1DFE-F1DF-4190-9A45-16F5B849A4F7}" name="CO2OUT_Alt 017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1" xr16:uid="{0CA6DB1E-E2E8-4511-9BD9-3F646323092D}" name="CO2OUT_Alt 018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2" xr16:uid="{123E3D26-5B31-4AAE-97D4-5B15A84B21E1}" name="CO2OUT_Alt 019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3" xr16:uid="{9133E3D1-287E-4A70-851B-31082A449A9B}" name="CO2OUT_Alt 02" type="6" refreshedVersion="6" background="1" saveData="1">
    <textPr prompt="0" codePage="437" sourceFile="C:\Users\53110\Desktop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14" xr16:uid="{122ECF90-569D-4A69-8D21-7F71AD46FBBB}" name="CO2OUT_Alt 020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5" xr16:uid="{1C2B293B-3A6D-4A38-9F90-4D175E011077}" name="CO2OUT_Alt 021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6" xr16:uid="{2AFCC563-7D98-403A-92D1-6A349AC25727}" name="CO2OUT_Alt 022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7" xr16:uid="{58D9915E-FDEC-411C-A52F-2AA8E221C2AB}" name="CO2OUT_Alt 023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8" xr16:uid="{952A91DE-FCDB-4DEA-B16C-183E3394BEFD}" name="CO2OUT_Alt 024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9" xr16:uid="{776091FC-0B5C-4F15-BE99-BF7AFC4ABAD2}" name="CO2OUT_Alt 025" type="6" refreshedVersion="7" background="1" saveData="1">
    <textPr prompt="0" codePage="437" sourceFile="C:\Users\51935\Downloads\SSP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0" xr16:uid="{2FE7C4E0-CE6F-4596-B461-99E463C26F6F}" name="CO2OUT_Alt 026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1" xr16:uid="{2A53E065-B710-437F-9779-E17B0374BF3C}" name="CO2OUT_Alt 027" type="6" refreshedVersion="8" background="1" saveData="1">
    <textPr prompt="0" codePage="437" sourceFile="C:\Users\51935\Desktop\MAGICC6_4Download\Output\SSP3-7.0\CO2OUT_Alt 0.txt" tab="0" space="1" consecutive="1">
      <textFields count="5">
        <textField/>
        <textField/>
        <textField/>
        <textField/>
        <textField/>
      </textFields>
    </textPr>
  </connection>
  <connection id="22" xr16:uid="{97DF7B91-ABBE-423D-A3A6-A06F50131622}" name="CO2OUT_Alt 028" type="6" refreshedVersion="8" background="1" saveData="1">
    <textPr prompt="0" codePage="437" sourceFile="C:\Users\51935\Desktop\MAGICC6_4Download\Output\SSP3-7.0\CO2OUT_Alt 0.txt" tab="0" space="1" consecutive="1">
      <textFields count="5">
        <textField/>
        <textField/>
        <textField/>
        <textField/>
        <textField/>
      </textFields>
    </textPr>
  </connection>
  <connection id="23" xr16:uid="{9C81F6A5-E564-4B6E-913C-885370457C37}" name="CO2OUT_Alt 03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4" xr16:uid="{FB72FFEB-92A8-43B3-B9CD-6DFDE3445E89}" name="CO2OUT_Alt 04" type="6" refreshedVersion="7" background="1" saveData="1">
    <textPr prompt="0" codePage="437" sourceFile="C:\Users\51935\Downloads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25" xr16:uid="{0C61C442-EAE0-4CF2-B149-10877165F47C}" name="CO2OUT_Alt 05" type="6" refreshedVersion="7" background="1" saveData="1">
    <textPr prompt="0" codePage="437" sourceFile="C:\Users\51935\Downloads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26" xr16:uid="{C40BE17A-68AE-4834-89E3-3CD51E946993}" name="CO2OUT_Alt 06" type="6" refreshedVersion="7" background="1" saveData="1">
    <textPr prompt="0" codePage="437" sourceFile="C:\Users\51935\Downloads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27" xr16:uid="{7E479217-EE64-461B-86CB-D3FC49275089}" name="CO2OUT_Alt 07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8" xr16:uid="{98F17A34-9FD8-415B-835D-1F9C47A558C0}" name="CO2OUT_Alt 08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9" xr16:uid="{675B30AF-1B75-4B52-83D1-44C35EA2F243}" name="CO2OUT_Alt 09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30" xr16:uid="{00000000-0015-0000-FFFF-FFFF00000000}" name="CO2OUT_Alt 1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31" xr16:uid="{00000000-0015-0000-FFFF-FFFF01000000}" name="CO2OUT_Alt 1 No Action Flat Baseline" type="6" refreshedVersion="5" background="1" saveData="1">
    <textPr prompt="0" codePage="437" sourceFile="C:\Users\32691\Documents\MDHD\Magicc6\MAGICC6_4Download\Output\RCP 4.5\CO2OUT_Alt 1 No Action Flat Baseline.txt" tab="0" space="1" consecutive="1">
      <textFields count="5">
        <textField/>
        <textField/>
        <textField/>
        <textField/>
        <textField/>
      </textFields>
    </textPr>
  </connection>
  <connection id="32" xr16:uid="{00000000-0015-0000-FFFF-FFFF02000000}" name="CO2OUT_Alt 1 No Action Flat Baseline1" type="6" refreshedVersion="5" background="1" saveData="1">
    <textPr prompt="0" codePage="437" sourceFile="C:\Users\32691\Documents\MDHD\Magicc6\MAGICC6_4Download\Output\GCAM Reference\CO2OUT_Alt 1 No Action Flat Baseline.txt" tab="0" space="1" consecutive="1">
      <textFields count="5">
        <textField/>
        <textField/>
        <textField/>
        <textField/>
        <textField/>
      </textFields>
    </textPr>
  </connection>
  <connection id="33" xr16:uid="{00000000-0015-0000-FFFF-FFFF04000000}" name="CO2OUT_Alt 1 No Action Flat Baseline2" type="6" refreshedVersion="5" background="1" saveData="1">
    <textPr prompt="0" codePage="437" sourceFile="C:\Users\32691\Documents\MDHD\Magicc6\MAGICC6_4Download\Output\RCP 4.5\CO2OUT_Alt 1 No Action Flat Baseline.txt" tab="0" space="1" consecutive="1">
      <textFields count="5">
        <textField/>
        <textField/>
        <textField/>
        <textField/>
        <textField/>
      </textFields>
    </textPr>
  </connection>
  <connection id="34" xr16:uid="{00000000-0015-0000-FFFF-FFFF17000000}" name="CO2OUT_Alt 11" type="6" refreshedVersion="5" background="1" saveData="1">
    <textPr prompt="0" codePage="437" sourceFile="C:\Users\39739\Desktop\MAGICC6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35" xr16:uid="{00000000-0015-0000-FFFF-FFFF18000000}" name="CO2OUT_Alt 110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36" xr16:uid="{00000000-0015-0000-FFFF-FFFF19000000}" name="CO2OUT_Alt 111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37" xr16:uid="{00000000-0015-0000-FFFF-FFFF1A000000}" name="CO2OUT_Alt 112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38" xr16:uid="{00000000-0015-0000-FFFF-FFFF1B000000}" name="CO2OUT_Alt 113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39" xr16:uid="{00000000-0015-0000-FFFF-FFFF1C000000}" name="CO2OUT_Alt 114" type="6" refreshedVersion="5" background="1" saveData="1">
    <textPr prompt="0" codePage="437" sourceFile="C:\Users\39739\Desktop\MAGICC6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0" xr16:uid="{00000000-0015-0000-FFFF-FFFF1D000000}" name="CO2OUT_Alt 115" type="6" refreshedVersion="5" background="1" saveData="1">
    <textPr prompt="0" codePage="437" sourceFile="C:\Users\39739\Desktop\MAGICC6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1" xr16:uid="{B3255AB8-2A45-46FB-8816-2A447BB2288D}" name="CO2OUT_Alt 116" type="6" refreshedVersion="6" background="1" saveData="1">
    <textPr prompt="0" codePage="437" sourceFile="C:\Users\51935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2" xr16:uid="{FB83E75B-4561-4215-AFC8-B4C0E7B58164}" name="CO2OUT_Alt 117" type="6" refreshedVersion="6" background="1" saveData="1">
    <textPr prompt="0" codePage="437" sourceFile="C:\Users\51935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3" xr16:uid="{8791B5A2-8460-46B9-8A11-27A3E72F09E2}" name="CO2OUT_Alt 118" type="6" refreshedVersion="6" background="1" saveData="1">
    <textPr prompt="0" codePage="437" sourceFile="C:\Users\53110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4" xr16:uid="{BBD07B73-CDC6-4FF9-9657-7C85E5BB5E52}" name="CO2OUT_Alt 119" type="6" refreshedVersion="6" background="1" saveData="1">
    <textPr prompt="0" codePage="437" sourceFile="C:\Users\53110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5" xr16:uid="{00000000-0015-0000-FFFF-FFFF1E000000}" name="CO2OUT_Alt 12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6" xr16:uid="{16FD8D4F-12BD-4F3F-80A3-73AEDC45C909}" name="CO2OUT_Alt 120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7" xr16:uid="{437A17D6-A07A-411C-BEAC-04338B177F67}" name="CO2OUT_Alt 121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8" xr16:uid="{3F0FB1A4-628E-4BF8-BC36-5813B0637FC9}" name="CO2OUT_Alt 122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9" xr16:uid="{BDC2F79A-5BB4-404D-B671-767ABC4D01CC}" name="CO2OUT_Alt 123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0" xr16:uid="{FC9A0148-DA96-44F0-B9CF-1DC150EB220F}" name="CO2OUT_Alt 124" type="6" refreshedVersion="6" background="1" saveData="1">
    <textPr prompt="0" codePage="437" sourceFile="C:\Users\53110\Desktop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1" xr16:uid="{38ED34C9-D64E-4EF8-BBD7-8D6D2CDBC4A1}" name="CO2OUT_Alt 125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2" xr16:uid="{E646B088-D6C9-4603-9366-7397CAD79E11}" name="CO2OUT_Alt 126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3" xr16:uid="{599A6D7C-41A0-4607-9E9D-31B1B3CCD7FE}" name="CO2OUT_Alt 127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4" xr16:uid="{C15D0D28-E031-42C9-9301-78F086581A86}" name="CO2OUT_Alt 128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5" xr16:uid="{626530CA-B709-48CD-9F07-21F332A099C0}" name="CO2OUT_Alt 129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6" xr16:uid="{00000000-0015-0000-FFFF-FFFF1F000000}" name="CO2OUT_Alt 13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7" xr16:uid="{FB5890ED-3739-4811-BAFF-1ECFBB269BBE}" name="CO2OUT_Alt 130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8" xr16:uid="{A7B88EA0-51DE-4754-9DA6-47454D846CB8}" name="CO2OUT_Alt 13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9" xr16:uid="{2FA58B9C-DC06-4186-BFC3-182267BDCCDD}" name="CO2OUT_Alt 132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0" xr16:uid="{3DBF1CBB-9002-49DE-982A-4E985C08CF2B}" name="CO2OUT_Alt 133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1" xr16:uid="{FEDDF389-EEA4-4C4D-887C-8563C1C64EF3}" name="CO2OUT_Alt 134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2" xr16:uid="{00E07F15-B245-4B69-91E2-7580C61820C9}" name="CO2OUT_Alt 135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3" xr16:uid="{496D2F46-A0B3-414E-8371-AD7C2513963B}" name="CO2OUT_Alt 136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4" xr16:uid="{DE4FBB60-AB47-4E08-9BE4-B1C81B10F2CB}" name="CO2OUT_Alt 137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5" xr16:uid="{C266A72C-14C1-4676-87C6-62C4B2B01331}" name="CO2OUT_Alt 138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6" xr16:uid="{F9B655DF-755B-41F0-B379-A90CA38F9E9F}" name="CO2OUT_Alt 139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7" xr16:uid="{00000000-0015-0000-FFFF-FFFF20000000}" name="CO2OUT_Alt 14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8" xr16:uid="{F1630970-D66E-40AD-9911-FA48658B319C}" name="CO2OUT_Alt 140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9" xr16:uid="{0BBC58EE-E1AB-43D1-A93F-F11309325F3B}" name="CO2OUT_Alt 14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0" xr16:uid="{94934942-759B-4052-9D31-2B4A18E9F1A2}" name="CO2OUT_Alt 142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1" xr16:uid="{37779A52-FD4E-43EC-82F0-668096C60D9C}" name="CO2OUT_Alt 143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2" xr16:uid="{7CBDF9F9-E7C6-4C6E-B38A-B6633A90772B}" name="CO2OUT_Alt 144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3" xr16:uid="{E8C43033-FA91-4320-9CF3-415AE54CCBF9}" name="CO2OUT_Alt 145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4" xr16:uid="{5FEB5B8F-E70B-4D6C-A847-4BA7FAE7B84F}" name="CO2OUT_Alt 146" type="6" refreshedVersion="7" background="1" saveData="1">
    <textPr prompt="0" codePage="437" sourceFile="D: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5" xr16:uid="{2D608A7D-9392-440F-8037-5BC69C637DDE}" name="CO2OUT_Alt 147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6" xr16:uid="{EA0E7A33-96F0-4FFE-A48A-252902B775E0}" name="CO2OUT_Alt 148" type="6" refreshedVersion="7" background="1" saveData="1">
    <textPr prompt="0" codePage="437" sourceFile="C:\Users\51935\Downloads\SS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7" xr16:uid="{02427471-049D-4DAA-BEF8-92DF2F51D13B}" name="CO2OUT_Alt 149" type="6" refreshedVersion="8" background="1" saveData="1">
    <textPr prompt="0" codePage="437" sourceFile="C:\Users\51935\Desktop\MAGICC6_4Download\Output\SSP3-7.0\CO2OUT_Alt 1.txt" tab="0" space="1" consecutive="1">
      <textFields count="5">
        <textField/>
        <textField/>
        <textField/>
        <textField/>
        <textField/>
      </textFields>
    </textPr>
  </connection>
  <connection id="78" xr16:uid="{00000000-0015-0000-FFFF-FFFF21000000}" name="CO2OUT_Alt 15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9" xr16:uid="{001C27F6-56AE-4EC0-B92D-575952604B49}" name="CO2OUT_Alt 150" type="6" refreshedVersion="8" background="1" saveData="1">
    <textPr prompt="0" codePage="437" sourceFile="C:\Users\51935\Desktop\MAGICC6_4Download\Output\SSP3-7.0\CO2OUT_Alt 1.txt" tab="0" space="1" consecutive="1">
      <textFields count="5">
        <textField/>
        <textField/>
        <textField/>
        <textField/>
        <textField/>
      </textFields>
    </textPr>
  </connection>
  <connection id="80" xr16:uid="{00000000-0015-0000-FFFF-FFFF22000000}" name="CO2OUT_Alt 16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81" xr16:uid="{00000000-0015-0000-FFFF-FFFF23000000}" name="CO2OUT_Alt 17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82" xr16:uid="{00000000-0015-0000-FFFF-FFFF24000000}" name="CO2OUT_Alt 18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83" xr16:uid="{00000000-0015-0000-FFFF-FFFF25000000}" name="CO2OUT_Alt 19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84" xr16:uid="{00000000-0015-0000-FFFF-FFFF26000000}" name="CO2OUT_Alt 2" type="6" refreshedVersion="5" background="1" saveData="1">
    <textPr prompt="0" codePage="437" sourceFile="C:\Users\32691\Documents\MDHD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85" xr16:uid="{00000000-0015-0000-FFFF-FFFF27000000}" name="CO2OUT_Alt 21" type="6" refreshedVersion="5" background="1" saveData="1">
    <textPr prompt="0" codePage="437" sourceFile="C:\Users\32691\Documents\MDHD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86" xr16:uid="{00000000-0015-0000-FFFF-FFFF28000000}" name="CO2OUT_Alt 210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87" xr16:uid="{00000000-0015-0000-FFFF-FFFF2A000000}" name="CO2OUT_Alt 212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88" xr16:uid="{00000000-0015-0000-FFFF-FFFF2B000000}" name="CO2OUT_Alt 213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89" xr16:uid="{00000000-0015-0000-FFFF-FFFF2C000000}" name="CO2OUT_Alt 214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90" xr16:uid="{00000000-0015-0000-FFFF-FFFF2D000000}" name="CO2OUT_Alt 215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91" xr16:uid="{00000000-0015-0000-FFFF-FFFF2E000000}" name="CO2OUT_Alt 216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92" xr16:uid="{00000000-0015-0000-FFFF-FFFF2F000000}" name="CO2OUT_Alt 217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93" xr16:uid="{00000000-0015-0000-FFFF-FFFF30000000}" name="CO2OUT_Alt 218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94" xr16:uid="{00000000-0015-0000-FFFF-FFFF31000000}" name="CO2OUT_Alt 219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95" xr16:uid="{00000000-0015-0000-FFFF-FFFF32000000}" name="CO2OUT_Alt 22" type="6" refreshedVersion="5" background="1" saveData="1">
    <textPr prompt="0" codePage="437" sourceFile="C:\Users\32691\Documents\MDHD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96" xr16:uid="{00000000-0015-0000-FFFF-FFFF33000000}" name="CO2OUT_Alt 220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97" xr16:uid="{B9F320E4-8A49-496A-B6ED-00537C4AFEE7}" name="CO2OUT_Alt 222" type="6" refreshedVersion="6" background="1" saveData="1">
    <textPr prompt="0" codePage="437" sourceFile="C:\Users\51935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98" xr16:uid="{3C733E19-A9F1-407A-8E26-486D0663EB77}" name="CO2OUT_Alt 223" type="6" refreshedVersion="6" background="1" saveData="1">
    <textPr prompt="0" codePage="437" sourceFile="C:\Users\51935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99" xr16:uid="{D672C74F-A397-406B-A846-FD50E320E5A2}" name="CO2OUT_Alt 224" type="6" refreshedVersion="6" background="1" saveData="1">
    <textPr prompt="0" codePage="437" sourceFile="C:\Users\53110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00" xr16:uid="{9AC0BEE9-0192-4473-96E0-EF19C84729F2}" name="CO2OUT_Alt 225" type="6" refreshedVersion="6" background="1" saveData="1">
    <textPr prompt="0" codePage="437" sourceFile="C:\Users\53110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01" xr16:uid="{15A45493-548F-4DD1-9E0A-5CECA0849883}" name="CO2OUT_Alt 226" type="6" refreshedVersion="6" background="1" saveData="1">
    <textPr prompt="0" codePage="437" sourceFile="C:\Users\53110\Desktop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02" xr16:uid="{55A6097B-ABC6-4BAF-9514-1FF9E336C5ED}" name="CO2OUT_Alt 227" type="6" refreshedVersion="6" background="1" saveData="1">
    <textPr prompt="0" codePage="437" sourceFile="C:\Users\53110\Desktop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03" xr16:uid="{00000000-0015-0000-FFFF-FFFF36000000}" name="CO2OUT_Alt 24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04" xr16:uid="{00000000-0015-0000-FFFF-FFFF37000000}" name="CO2OUT_Alt 25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05" xr16:uid="{00000000-0015-0000-FFFF-FFFF38000000}" name="CO2OUT_Alt 26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06" xr16:uid="{00000000-0015-0000-FFFF-FFFF39000000}" name="CO2OUT_Alt 27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07" xr16:uid="{00000000-0015-0000-FFFF-FFFF3A000000}" name="CO2OUT_Alt 28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08" xr16:uid="{00000000-0015-0000-FFFF-FFFF3B000000}" name="CO2OUT_Alt 29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09" xr16:uid="{EC6333C6-F148-4D2D-8180-6A857B2F217C}" name="timeseries_output_Combined_SSP126_Alt 0_Alt 1" type="6" refreshedVersion="8" background="1" saveData="1">
    <textPr prompt="0" codePage="437" sourceFile="C:\Users\59866\ICF\CAFE - Documents\API\api_output\Output\SSP1-2.6\timeseries_output_Combined_SSP126_Alt 0_Alt 1.csv" tab="0" space="1" consecutive="1">
      <textFields count="5">
        <textField/>
        <textField/>
        <textField/>
        <textField/>
        <textField/>
      </textFields>
    </textPr>
  </connection>
  <connection id="110" xr16:uid="{3DBEC9D1-69E8-44CA-A061-7F40D96633CF}" name="timeseries_output_Combined_SSP126_Alt 0_Alt 11" type="6" refreshedVersion="8" background="1" saveData="1">
    <textPr prompt="0" codePage="437" sourceFile="C:\Users\59866\ICF\CAFE - Documents\API\api_output\Output\SSP1-2.6\timeseries_output_Combined_SSP126_Alt 0_Alt 1.csv" tab="0" space="1" comma="1" consecutive="1">
      <textFields count="5">
        <textField/>
        <textField/>
        <textField/>
        <textField/>
        <textField/>
      </textFields>
    </textPr>
  </connection>
  <connection id="111" xr16:uid="{7D02203C-7950-4C9F-B21F-900B8E7489C3}" name="timeseries_output_Combined_SSP126_Alt 0_Alt 12" type="6" refreshedVersion="8" background="1" saveData="1">
    <textPr prompt="0" codePage="437" sourceFile="C:\Users\59866\ICF\CAFE - Documents\API\api_output\Output\SSP1-2.6\timeseries_output_Combined_SSP126_Alt 0_Alt 1.xlsx" tab="0" space="1" comma="1" consecutive="1">
      <textFields count="5">
        <textField/>
        <textField/>
        <textField/>
        <textField/>
        <textField/>
      </textFields>
    </textPr>
  </connection>
  <connection id="112" xr16:uid="{913CE64E-9CF9-44B3-8ABE-48AB02C746D9}" name="timeseries_output_Combined_SSP126_Alt 0_Alt 13" type="6" refreshedVersion="8" background="1" saveData="1">
    <textPr prompt="0" codePage="437" sourceFile="C:\Users\59866\ICF\CAFE - Documents\API\api_output\Output\SSP1-2.6\timeseries_output_Combined_SSP126_Alt 0_Alt 1.csv" tab="0" space="1" comma="1" consecutive="1">
      <textFields count="5">
        <textField/>
        <textField/>
        <textField/>
        <textField/>
        <textField/>
      </textFields>
    </textPr>
  </connection>
  <connection id="113" xr16:uid="{5E1B28CC-11A8-4B55-8D72-8F69C94D5C6A}" name="timeseries_output_Combined_SSP126_Alt 0_Alt 14" type="6" refreshedVersion="8" background="1" saveData="1">
    <textPr prompt="0" codePage="437" sourceFile="C:\Users\59866\ICF\CAFE - Documents\API\api_output\Output\SSP1-2.6\timeseries_output_Combined_SSP126_Alt 0_Alt 1.csv" tab="0" space="1" comma="1" consecutive="1">
      <textFields count="5">
        <textField/>
        <textField/>
        <textField/>
        <textField/>
        <textField/>
      </textFields>
    </textPr>
  </connection>
  <connection id="114" xr16:uid="{B4DE60F3-CAB3-4B8B-9C1E-27376E9568D4}" name="timeseries_output_Combined_SSP126_Alt 0_Alt 15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15" xr16:uid="{9B4CEFA8-1097-4F20-BD32-F9AA498B066A}" name="timeseries_output_Combined_SSP126_Alt 0_Alt 16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16" xr16:uid="{75599448-B1BE-4B03-8484-1B1F694F061B}" name="timeseries_output_Combined_SSP126_Alt 0_Alt 17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17" xr16:uid="{7D2AA5C7-5023-4AA2-B14E-99A29132FF7A}" name="timeseries_output_Combined_SSP126_Alt 0_Alt 18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18" xr16:uid="{04C53959-E797-4CB6-A3D1-924FB812837D}" name="timeseries_output_Combined_SSP126_Alt 0_Alt 19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19" xr16:uid="{6EB524F1-8E11-4E5C-9ECB-5AEB5E09F88B}" name="timeseries_output_Combined_SSP126_Alt 2_Alt 3" type="6" refreshedVersion="8" background="1" saveData="1">
    <textPr prompt="0" codePage="437" sourceFile="C:\Users\59866\ICF\CAFE - Documents\API\api_output\Output\SSP1-2.6\timeseries_output_Combined_SSP126_Alt 2_Alt 3.csv" tab="0" space="1" consecutive="1">
      <textFields count="5">
        <textField/>
        <textField/>
        <textField/>
        <textField/>
        <textField/>
      </textFields>
    </textPr>
  </connection>
  <connection id="120" xr16:uid="{DEC0018A-23DF-43D6-AB7E-86E7233E46DC}" name="timeseries_output_Combined_SSP126_Alt 2_Alt 31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21" xr16:uid="{E4FB4FD8-7A6E-432B-87D1-26F5C628A8CF}" name="timeseries_output_Combined_SSP126_Alt 2_Alt 32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22" xr16:uid="{417F6A47-3C21-4ADF-9CB2-0859FD02CE70}" name="timeseries_output_Combined_SSP126_Alt 2_Alt 33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23" xr16:uid="{5E51298B-30AE-4DD3-BE25-2CCC2A56CD82}" name="timeseries_output_Combined_SSP126_Alt 2_Alt 34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24" xr16:uid="{08A0C0F7-2C15-4C4E-AF20-365E8A8010F2}" name="timeseries_output_Combined_SSP126_Alt 2_Alt 35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25" xr16:uid="{F12DC2E7-EB00-453D-A775-F9AD695E2DCC}" name="timeseries_output_Combined_SSP126_Alt 2_Alt 36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26" xr16:uid="{BF34C318-204D-4BB5-BC8D-D0342E063E60}" name="timeseries_output_Combined_SSP126_Alt 2_Alt 37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27" xr16:uid="{C03F98F0-4577-4CEF-920F-4CF13D1F912A}" name="timeseries_output_Combined_SSP126_Alt 2_Alt 38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28" xr16:uid="{F8CA9301-FABD-4828-8BB8-52E1303B7569}" name="timeseries_output_Combined_SSP245_Alt 0_Alt 1" type="6" refreshedVersion="8" background="1" saveData="1">
    <textPr prompt="0" codePage="437" sourceFile="C:\Users\59866\ICF\CAFE - Documents\API\api_output\Output\SSP2-4.5\timeseries_output_Combined_SSP245_Alt 0_Alt 1.csv" tab="0" comma="1" consecutive="1">
      <textFields count="5">
        <textField/>
        <textField/>
        <textField/>
        <textField/>
        <textField/>
      </textFields>
    </textPr>
  </connection>
  <connection id="129" xr16:uid="{646CA185-3A3C-4DFC-88F1-EE793FA8557F}" name="timeseries_output_Combined_SSP245_Alt 2_Alt 3" type="6" refreshedVersion="8" background="1" saveData="1">
    <textPr prompt="0" codePage="437" sourceFile="C:\Users\59866\ICF\CAFE - Documents\API\api_output\Output\SSP2-4.5\timeseries_output_Combined_SSP245_Alt 2_Alt 3.csv" tab="0" comma="1" consecutive="1">
      <textFields count="5">
        <textField/>
        <textField/>
        <textField/>
        <textField/>
        <textField/>
      </textFields>
    </textPr>
  </connection>
  <connection id="130" xr16:uid="{4D91FCF8-2570-4D7E-8ED4-8971B80ECB49}" name="timeseries_output_Combined_SSP370_Alt 0_Alt 1" type="6" refreshedVersion="8" background="1" saveData="1">
    <textPr prompt="0" codePage="437" sourceFile="C:\Users\59866\ICF\CAFE - Documents\API\api_output\Output\SSP3-7.0\timeseries_output_Combined_SSP370_Alt 0_Alt 1.csv" tab="0" comma="1" consecutive="1">
      <textFields count="5">
        <textField/>
        <textField/>
        <textField/>
        <textField/>
        <textField/>
      </textFields>
    </textPr>
  </connection>
  <connection id="131" xr16:uid="{08FE3ECB-34B1-4C2D-AC6B-732A189C5176}" name="timeseries_output_Combined_SSP370_Alt 0_Alt 11" type="6" refreshedVersion="8" background="1" saveData="1">
    <textPr prompt="0" codePage="437" sourceFile="C:\Users\59866\ICF\CAFE - Documents\API\api_output\Output\SSP3-7.0\timeseries_output_Combined_SSP370_Alt 0_Alt 1.csv" tab="0" comma="1" consecutive="1">
      <textFields count="5">
        <textField/>
        <textField/>
        <textField/>
        <textField/>
        <textField/>
      </textFields>
    </textPr>
  </connection>
  <connection id="132" xr16:uid="{3DA4AD5D-9443-4430-A93F-897C641A7195}" name="timeseries_output_Combined_SSP370_Alt 0_Alt 12" type="6" refreshedVersion="8" background="1" saveData="1">
    <textPr prompt="0" codePage="437" sourceFile="C:\Users\59866\ICF\CAFE - Documents\API\api_output\Output\SSP3-7.0\timeseries_output_Combined_SSP370_Alt 0_Alt 1.csv" tab="0" comma="1" consecutive="1">
      <textFields count="5">
        <textField/>
        <textField/>
        <textField/>
        <textField/>
        <textField/>
      </textFields>
    </textPr>
  </connection>
  <connection id="133" xr16:uid="{29DA0192-7241-4F2F-B9E9-916CDB256373}" name="timeseries_output_Combined_SSP370_Alt 2_Alt 3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134" xr16:uid="{38821B55-7FFA-4577-82A0-E3798D52F4C5}" name="timeseries_output_Combined_SSP370_Alt 2_Alt 31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135" xr16:uid="{DC517272-312E-44AD-AA79-F3EA0E3B2FFC}" name="timeseries_output_Combined_SSP370_Alt 2_Alt 32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136" xr16:uid="{1DE27EA7-8FC9-460E-8D15-A0987B0F49EC}" name="timeseries_output_HD_SSP126_Alt 0_Alt 1" type="6" refreshedVersion="8" background="1" saveData="1">
    <textPr prompt="0" codePage="437" sourceFile="C:\Users\59866\ICF\CAFE - Documents\API\api_output\Output\SSP1-2.6\timeseries_output_HD_SSP126_Alt 0_Alt 1.csv" tab="0" comma="1" consecutive="1">
      <textFields count="5">
        <textField/>
        <textField/>
        <textField/>
        <textField/>
        <textField/>
      </textFields>
    </textPr>
  </connection>
  <connection id="137" xr16:uid="{DCA75C22-DF80-4EAB-A4DF-62DEE33C4E84}" name="timeseries_output_HD_SSP126_Alt 0_Alt 11" type="6" refreshedVersion="8" background="1" saveData="1">
    <textPr prompt="0" codePage="437" sourceFile="C:\Users\59866\ICF\CAFE - Documents\API\api_output\Output\SSP1-2.6\timeseries_output_HD_SSP126_Alt 0_Alt 1.csv" tab="0" comma="1" consecutive="1">
      <textFields count="5">
        <textField/>
        <textField/>
        <textField/>
        <textField/>
        <textField/>
      </textFields>
    </textPr>
  </connection>
  <connection id="138" xr16:uid="{7A4E6B18-B21C-48C3-B753-BBCF697604E9}" name="timeseries_output_HD_SSP126_Alt 2_Alt 3" type="6" refreshedVersion="8" background="1" saveData="1">
    <textPr prompt="0" codePage="437" sourceFile="C:\Users\59866\ICF\CAFE - Documents\API\api_output\Output\SSP1-2.6\timeseries_output_HD_SSP126_Alt 2_Alt 3.csv" tab="0" comma="1" consecutive="1">
      <textFields count="5">
        <textField/>
        <textField/>
        <textField/>
        <textField/>
        <textField/>
      </textFields>
    </textPr>
  </connection>
  <connection id="139" xr16:uid="{05FA59DD-1C3A-4041-A6A4-D34D44C796F7}" name="timeseries_output_HD_SSP126_Alt 2_Alt 31" type="6" refreshedVersion="8" background="1" saveData="1">
    <textPr prompt="0" codePage="437" sourceFile="C:\Users\59866\ICF\CAFE - Documents\API\api_output\Output\SSP1-2.6\timeseries_output_HD_SSP126_Alt 2_Alt 3.csv" tab="0" comma="1" consecutive="1">
      <textFields count="5">
        <textField/>
        <textField/>
        <textField/>
        <textField/>
        <textField/>
      </textFields>
    </textPr>
  </connection>
  <connection id="140" xr16:uid="{02E77330-CA72-4E07-9301-DCCC4B0DA77E}" name="timeseries_output_HD_SSP245_Alt 0_Alt 1" type="6" refreshedVersion="8" background="1" saveData="1">
    <textPr prompt="0" codePage="437" sourceFile="C:\Users\59866\ICF\CAFE - Documents\API\api_output\Output\SSP2-4.5\timeseries_output_HD_SSP245_Alt 0_Alt 1.csv" tab="0" comma="1" consecutive="1">
      <textFields count="5">
        <textField/>
        <textField/>
        <textField/>
        <textField/>
        <textField/>
      </textFields>
    </textPr>
  </connection>
  <connection id="141" xr16:uid="{EB9E1FDE-BBAA-4E96-965F-728836F1A2CB}" name="timeseries_output_HD_SSP245_Alt 2_Alt 3" type="6" refreshedVersion="8" background="1" saveData="1">
    <textPr prompt="0" codePage="437" sourceFile="C:\Users\59866\ICF\CAFE - Documents\API\api_output\Output\SSP2-4.5\timeseries_output_HD_SSP245_Alt 2_Alt 3.csv" tab="0" comma="1" consecutive="1">
      <textFields count="5">
        <textField/>
        <textField/>
        <textField/>
        <textField/>
        <textField/>
      </textFields>
    </textPr>
  </connection>
  <connection id="142" xr16:uid="{8E1F588D-5D2C-4050-8ED1-454F484744CE}" name="timeseries_output_HD_SSP370_Alt 0_Alt 1" type="6" refreshedVersion="8" background="1" saveData="1">
    <textPr prompt="0" codePage="437" sourceFile="C:\Users\59866\ICF\CAFE - Documents\API\api_output\Output\SSP3-7.0\timeseries_output_HD_SSP370_Alt 0_Alt 1.csv" tab="0" comma="1" consecutive="1">
      <textFields count="5">
        <textField/>
        <textField/>
        <textField/>
        <textField/>
        <textField/>
      </textFields>
    </textPr>
  </connection>
  <connection id="143" xr16:uid="{D0236F72-1F96-48D3-B74C-79A370570D88}" name="timeseries_output_HD_SSP370_Alt 2_Alt 3" type="6" refreshedVersion="8" background="1" saveData="1">
    <textPr prompt="0" codePage="437" sourceFile="C:\Users\59866\ICF\CAFE - Documents\API\api_output\Output\SSP3-7.0\timeseries_output_HD_SSP370_Alt 2_Alt 3.csv" tab="0" comma="1" consecutive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<sst xmlns="http://schemas.openxmlformats.org/spreadsheetml/2006/main" count="616" uniqueCount="148">
  <si>
    <t>RCP 4.5</t>
  </si>
  <si>
    <t>GCAM 6.0</t>
  </si>
  <si>
    <t>GCAM Reference</t>
  </si>
  <si>
    <t>Other</t>
  </si>
  <si>
    <t>SSP8-8.5</t>
  </si>
  <si>
    <t>SSP3-7.0</t>
  </si>
  <si>
    <t>Select MAGICC Directory</t>
  </si>
  <si>
    <t>Edit links to Interpolation File</t>
  </si>
  <si>
    <t>SSP2-4.5</t>
  </si>
  <si>
    <t>Pick User Initials:</t>
  </si>
  <si>
    <t>NC</t>
  </si>
  <si>
    <t>SSP1-2.6</t>
  </si>
  <si>
    <t>Enter MAGICC path here, if Other:</t>
  </si>
  <si>
    <t>Select Scenario</t>
  </si>
  <si>
    <t>Set Output Filenames</t>
  </si>
  <si>
    <t>timeseries_output_HD_SSP370_Alt 0_Alt 1</t>
  </si>
  <si>
    <t>Select Sea Level Rise Module</t>
  </si>
  <si>
    <t>timeseries_output_HD_SSP370_Alt 2_Alt 3</t>
  </si>
  <si>
    <t>ADD Yourself as a USER here!</t>
  </si>
  <si>
    <t>AML</t>
  </si>
  <si>
    <t>C:\Users\27698\Desktop\MAGICC6\MAGICC6_4Download\</t>
  </si>
  <si>
    <t>ABP</t>
  </si>
  <si>
    <t>D:\MAGICC6_4Download\</t>
  </si>
  <si>
    <t>HC</t>
  </si>
  <si>
    <t>C:\Users\39739\Desktop\MAGICC6\MAGICC6_4Download\</t>
  </si>
  <si>
    <t>C:\Users\59866\ICF\CAFE - Documents\API\api_output\</t>
  </si>
  <si>
    <t>MC</t>
  </si>
  <si>
    <t>C:\Users\51935\Desktop\MAGICC6_4Download\</t>
  </si>
  <si>
    <t>CT</t>
  </si>
  <si>
    <t>C:\Users\53110\Desktop\MAGICC6_4Download\</t>
  </si>
  <si>
    <t>CO2, Temperature Increase, and Sea Level Rise Results</t>
  </si>
  <si>
    <t>Change in Rainfall</t>
  </si>
  <si>
    <t>Table 5.4-1</t>
  </si>
  <si>
    <t>Global mean rainfall change (scaled, % K-1)</t>
  </si>
  <si>
    <t>Reference Scenario Emissions and Emission Reductions (compared to No Action Alternative) Due to the Standard Alternatives from 20XX to 2100 (MMTCO2)</t>
  </si>
  <si>
    <t>CO2 Concentration (ppm)</t>
  </si>
  <si>
    <r>
      <t>Global Mean Surface Temperature Increase 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C), relative to the 1850-1900 average</t>
    </r>
  </si>
  <si>
    <t>Sea Level Rise (cm)</t>
  </si>
  <si>
    <t>Mid Level Global Mean Surface Temperature</t>
  </si>
  <si>
    <t>Alternative</t>
  </si>
  <si>
    <t>Emissions</t>
  </si>
  <si>
    <t>Compared to Cumulative Global Emissions</t>
  </si>
  <si>
    <t>Emissions Difference Compared to No Action Emissions</t>
  </si>
  <si>
    <t>HDPUV4</t>
  </si>
  <si>
    <t>HDPUV10</t>
  </si>
  <si>
    <t>HDPUV14</t>
  </si>
  <si>
    <t>Alt 5</t>
  </si>
  <si>
    <t>Alt 6</t>
  </si>
  <si>
    <t>Alt 7</t>
  </si>
  <si>
    <t>Alt 8</t>
  </si>
  <si>
    <t>Alt 10</t>
  </si>
  <si>
    <t>Reduction in Global Temperature (oK)</t>
  </si>
  <si>
    <t>Reduction from No Action to Alt 3 Percentage</t>
  </si>
  <si>
    <t>Global Mean Precipitation Increase (%)</t>
  </si>
  <si>
    <t>Reduction in Global Mean RainFall Change (%)</t>
  </si>
  <si>
    <t>Table 5.4-2</t>
  </si>
  <si>
    <t>(MMTCO2eq per Year)</t>
  </si>
  <si>
    <t>Carbon dioxide (CO2)</t>
  </si>
  <si>
    <t>Methane (CH4)</t>
  </si>
  <si>
    <t>Nitrous oxide (N2O)</t>
  </si>
  <si>
    <t>Total GHGs</t>
  </si>
  <si>
    <t>Vehicle Equivalents of Emissions Reductions Resulting from Alternative Standards</t>
  </si>
  <si>
    <t>MOVES and GREET Estimates</t>
  </si>
  <si>
    <t>Calendar Year</t>
  </si>
  <si>
    <t>Number of Vehicles Removed from Fleet Corresponding to Emissions Reductions from Baseline Alternative</t>
  </si>
  <si>
    <t>millions</t>
  </si>
  <si>
    <t>Emissions from Each Alternative</t>
  </si>
  <si>
    <t>MMTCO2</t>
  </si>
  <si>
    <t>Alt 1 - No Action</t>
  </si>
  <si>
    <t>Alt 2</t>
  </si>
  <si>
    <t>Alt 3 - Preferred</t>
  </si>
  <si>
    <t>Alt 4</t>
  </si>
  <si>
    <t>Alt 9</t>
  </si>
  <si>
    <t>Alt 1 No Action Flat Baseline</t>
  </si>
  <si>
    <t>17% below 2005</t>
  </si>
  <si>
    <t>26% below 2005</t>
  </si>
  <si>
    <t>Reduction needed from 2005</t>
  </si>
  <si>
    <t>28% below 2005</t>
  </si>
  <si>
    <t>Reduction needed from No Action Baseline</t>
  </si>
  <si>
    <t>Change in emissions compared to 2005 levels</t>
  </si>
  <si>
    <t>% above 2005</t>
  </si>
  <si>
    <t xml:space="preserve"> </t>
  </si>
  <si>
    <t>CO2 Emissions from All Alternatives, MMTCO2</t>
  </si>
  <si>
    <t>Alternatives</t>
  </si>
  <si>
    <t>Year</t>
  </si>
  <si>
    <t>Alt. 0</t>
  </si>
  <si>
    <t>Alt. 1</t>
  </si>
  <si>
    <t>Alt 3</t>
  </si>
  <si>
    <t>26% to 28% below 2005</t>
  </si>
  <si>
    <t>27% below 2005</t>
  </si>
  <si>
    <t>In 2025, alternatives would reduce emissions by this much</t>
  </si>
  <si>
    <t>Average Annual Emissions per Vehicle under Baseline Alternative (Tailpipe plus Upstream Emissions)</t>
  </si>
  <si>
    <t>Fleet-Wide Emissions (MMT CO2) (1)</t>
  </si>
  <si>
    <t>Vehicles in Use (2)</t>
  </si>
  <si>
    <t>Annual Emissions per Vehicle (metric tons per vehicle per year) (2)</t>
  </si>
  <si>
    <t>Combined</t>
  </si>
  <si>
    <t>Vehicles in Use is updated from the Fleet TOTAL TOTAL number from the raw data file for Alt 0</t>
  </si>
  <si>
    <t>Emissions Reductions Resulting from Alternative CAFE Standards (Tailpipe plus Upstream Emissions)</t>
  </si>
  <si>
    <t>Emissions (MMT CO2) (1)</t>
  </si>
  <si>
    <t>Alternative 0</t>
  </si>
  <si>
    <t>Alternative 1</t>
  </si>
  <si>
    <t>Alternative 2</t>
  </si>
  <si>
    <t>Alternative 3</t>
  </si>
  <si>
    <t>Alternative 4</t>
  </si>
  <si>
    <t>Alternative 5</t>
  </si>
  <si>
    <t>Alternative 6</t>
  </si>
  <si>
    <t>Alternative 7</t>
  </si>
  <si>
    <t>Alternative 8</t>
  </si>
  <si>
    <t>Alternative 9</t>
  </si>
  <si>
    <t>Emissions Reductions from Baseline Alternative (MMT CO2)</t>
  </si>
  <si>
    <t>Baseline</t>
  </si>
  <si>
    <t>Intercept</t>
  </si>
  <si>
    <t>T30avg</t>
  </si>
  <si>
    <t>T30sq</t>
  </si>
  <si>
    <t>Ttotavg</t>
  </si>
  <si>
    <t>Totavgsq</t>
  </si>
  <si>
    <t>model</t>
  </si>
  <si>
    <t>climate_model</t>
  </si>
  <si>
    <t>scenario</t>
  </si>
  <si>
    <t>region</t>
  </si>
  <si>
    <t>percentile</t>
  </si>
  <si>
    <t>variable</t>
  </si>
  <si>
    <t>unit</t>
  </si>
  <si>
    <t>reference_period_start_year</t>
  </si>
  <si>
    <t>reference_period_end_year</t>
  </si>
  <si>
    <t>ICF</t>
  </si>
  <si>
    <t>MAGICC7</t>
  </si>
  <si>
    <t>Alt 0</t>
  </si>
  <si>
    <t>World</t>
  </si>
  <si>
    <t>Atmospheric Concentrations|CO2</t>
  </si>
  <si>
    <t>ppm</t>
  </si>
  <si>
    <t>Surface Temperature</t>
  </si>
  <si>
    <t>K</t>
  </si>
  <si>
    <t>Alt 0 - Alt 1</t>
  </si>
  <si>
    <t>kelvin</t>
  </si>
  <si>
    <t>Alt 1</t>
  </si>
  <si>
    <t>Alt 2 - Alt 3</t>
  </si>
  <si>
    <t xml:space="preserve">Regression Coefficients: </t>
  </si>
  <si>
    <t>ΔT</t>
  </si>
  <si>
    <t>SLR (m)</t>
  </si>
  <si>
    <t>SLR (cm)</t>
  </si>
  <si>
    <t>Delta</t>
  </si>
  <si>
    <t>Alt1-Alt0</t>
  </si>
  <si>
    <t>Alt2-Alt0</t>
  </si>
  <si>
    <t>Alt3-Alt0</t>
  </si>
  <si>
    <t>No-Action</t>
  </si>
  <si>
    <t>Emissions Difference Compared to No-Action Alternative</t>
  </si>
  <si>
    <t>2035 vehicles Reduction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</si>
</sst>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"/>
    <numFmt numFmtId="167" formatCode="0.0%"/>
    <numFmt numFmtId="168" formatCode="_(* #,##0.0_);_(* \(#,##0.0\);_(* &quot;-&quot;??_);_(@_)"/>
    <numFmt numFmtId="169" formatCode="#,##0.0"/>
    <numFmt numFmtId="170" formatCode="0.00000"/>
    <numFmt numFmtId="171" formatCode="0.000%"/>
    <numFmt numFmtId="172" formatCode="0.000000000"/>
    <numFmt numFmtId="173" formatCode="0.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b/>
      <vertAlign val="superscript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8"/>
      <color rgb="FF000000"/>
      <name val="Segoe U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8">
    <xf numFmtId="0" fontId="0" fillId="0" borderId="0" xfId="0"/>
    <xf numFmtId="0" fontId="4" fillId="0" borderId="0" xfId="0" applyFont="1"/>
    <xf numFmtId="0" fontId="5" fillId="0" borderId="0" xfId="0" applyFont="1"/>
    <xf numFmtId="0" fontId="0" fillId="2" borderId="0" xfId="0" applyFill="1"/>
    <xf numFmtId="0" fontId="4" fillId="2" borderId="0" xfId="0" applyFont="1" applyFill="1"/>
    <xf numFmtId="0" fontId="0" fillId="3" borderId="0" xfId="0" applyFill="1"/>
    <xf numFmtId="0" fontId="4" fillId="3" borderId="0" xfId="0" applyFont="1" applyFill="1"/>
    <xf numFmtId="0" fontId="5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4" fillId="3" borderId="0" xfId="0" applyFont="1" applyFill="1" applyAlignment="1">
      <alignment horizontal="left"/>
    </xf>
    <xf numFmtId="0" fontId="5" fillId="2" borderId="3" xfId="0" applyFont="1" applyFill="1" applyBorder="1"/>
    <xf numFmtId="0" fontId="5" fillId="2" borderId="0" xfId="0" applyFont="1" applyFill="1"/>
    <xf numFmtId="0" fontId="5" fillId="3" borderId="0" xfId="0" applyFont="1" applyFill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7" borderId="10" xfId="0" applyFont="1" applyFill="1" applyBorder="1" applyAlignment="1">
      <alignment vertical="top"/>
    </xf>
    <xf numFmtId="0" fontId="4" fillId="7" borderId="15" xfId="0" applyFont="1" applyFill="1" applyBorder="1"/>
    <xf numFmtId="0" fontId="4" fillId="7" borderId="16" xfId="0" applyFont="1" applyFill="1" applyBorder="1"/>
    <xf numFmtId="0" fontId="4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4" fillId="0" borderId="10" xfId="2" applyFont="1" applyBorder="1"/>
    <xf numFmtId="0" fontId="5" fillId="0" borderId="0" xfId="2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7" borderId="22" xfId="0" applyFont="1" applyFill="1" applyBorder="1"/>
    <xf numFmtId="0" fontId="8" fillId="0" borderId="23" xfId="0" applyFont="1" applyBorder="1"/>
    <xf numFmtId="164" fontId="0" fillId="0" borderId="24" xfId="3" applyNumberFormat="1" applyFont="1" applyBorder="1"/>
    <xf numFmtId="0" fontId="5" fillId="0" borderId="10" xfId="0" applyFont="1" applyBorder="1" applyAlignment="1">
      <alignment wrapText="1"/>
    </xf>
    <xf numFmtId="0" fontId="4" fillId="0" borderId="10" xfId="0" applyFont="1" applyBorder="1"/>
    <xf numFmtId="166" fontId="5" fillId="0" borderId="27" xfId="0" applyNumberFormat="1" applyFont="1" applyBorder="1"/>
    <xf numFmtId="166" fontId="5" fillId="0" borderId="28" xfId="0" applyNumberFormat="1" applyFont="1" applyBorder="1"/>
    <xf numFmtId="2" fontId="5" fillId="8" borderId="29" xfId="0" applyNumberFormat="1" applyFont="1" applyFill="1" applyBorder="1"/>
    <xf numFmtId="2" fontId="5" fillId="8" borderId="27" xfId="0" applyNumberFormat="1" applyFont="1" applyFill="1" applyBorder="1"/>
    <xf numFmtId="2" fontId="5" fillId="8" borderId="30" xfId="0" applyNumberFormat="1" applyFont="1" applyFill="1" applyBorder="1"/>
    <xf numFmtId="167" fontId="0" fillId="0" borderId="24" xfId="1" applyNumberFormat="1" applyFont="1" applyBorder="1"/>
    <xf numFmtId="9" fontId="0" fillId="0" borderId="25" xfId="1" applyFont="1" applyBorder="1"/>
    <xf numFmtId="0" fontId="5" fillId="0" borderId="10" xfId="0" applyFont="1" applyBorder="1"/>
    <xf numFmtId="165" fontId="4" fillId="0" borderId="0" xfId="2" applyNumberFormat="1" applyFont="1" applyAlignment="1">
      <alignment horizontal="center" vertical="center"/>
    </xf>
    <xf numFmtId="0" fontId="4" fillId="0" borderId="0" xfId="2" applyFont="1"/>
    <xf numFmtId="0" fontId="4" fillId="0" borderId="10" xfId="2" applyFont="1" applyBorder="1" applyAlignment="1">
      <alignment horizontal="center"/>
    </xf>
    <xf numFmtId="3" fontId="5" fillId="0" borderId="0" xfId="2" applyNumberFormat="1" applyAlignment="1">
      <alignment horizontal="center"/>
    </xf>
    <xf numFmtId="3" fontId="0" fillId="0" borderId="32" xfId="0" applyNumberFormat="1" applyBorder="1"/>
    <xf numFmtId="3" fontId="0" fillId="0" borderId="13" xfId="0" applyNumberFormat="1" applyBorder="1"/>
    <xf numFmtId="3" fontId="0" fillId="0" borderId="33" xfId="0" applyNumberFormat="1" applyBorder="1"/>
    <xf numFmtId="3" fontId="0" fillId="0" borderId="34" xfId="0" applyNumberFormat="1" applyBorder="1"/>
    <xf numFmtId="3" fontId="0" fillId="0" borderId="0" xfId="0" applyNumberFormat="1"/>
    <xf numFmtId="3" fontId="0" fillId="0" borderId="35" xfId="0" applyNumberFormat="1" applyBorder="1"/>
    <xf numFmtId="0" fontId="0" fillId="6" borderId="22" xfId="0" applyFill="1" applyBorder="1"/>
    <xf numFmtId="0" fontId="0" fillId="6" borderId="15" xfId="0" applyFill="1" applyBorder="1"/>
    <xf numFmtId="0" fontId="0" fillId="6" borderId="16" xfId="0" applyFill="1" applyBorder="1"/>
    <xf numFmtId="0" fontId="8" fillId="0" borderId="10" xfId="0" applyFont="1" applyBorder="1" applyAlignment="1">
      <alignment horizontal="left" vertical="center" wrapText="1"/>
    </xf>
    <xf numFmtId="2" fontId="0" fillId="0" borderId="0" xfId="0" applyNumberFormat="1"/>
    <xf numFmtId="0" fontId="5" fillId="0" borderId="10" xfId="2" applyBorder="1"/>
    <xf numFmtId="0" fontId="9" fillId="0" borderId="10" xfId="0" applyFont="1" applyBorder="1"/>
    <xf numFmtId="2" fontId="5" fillId="0" borderId="31" xfId="0" applyNumberFormat="1" applyFont="1" applyBorder="1"/>
    <xf numFmtId="3" fontId="0" fillId="0" borderId="36" xfId="0" applyNumberFormat="1" applyBorder="1"/>
    <xf numFmtId="3" fontId="0" fillId="0" borderId="28" xfId="0" applyNumberFormat="1" applyBorder="1"/>
    <xf numFmtId="3" fontId="0" fillId="0" borderId="27" xfId="0" applyNumberFormat="1" applyBorder="1"/>
    <xf numFmtId="166" fontId="0" fillId="0" borderId="0" xfId="0" applyNumberFormat="1"/>
    <xf numFmtId="167" fontId="0" fillId="8" borderId="0" xfId="1" applyNumberFormat="1" applyFont="1" applyFill="1" applyBorder="1"/>
    <xf numFmtId="0" fontId="10" fillId="0" borderId="0" xfId="0" applyFont="1"/>
    <xf numFmtId="10" fontId="5" fillId="0" borderId="24" xfId="0" applyNumberFormat="1" applyFont="1" applyBorder="1"/>
    <xf numFmtId="10" fontId="5" fillId="0" borderId="25" xfId="0" applyNumberFormat="1" applyFont="1" applyBorder="1"/>
    <xf numFmtId="0" fontId="5" fillId="6" borderId="22" xfId="0" applyFont="1" applyFill="1" applyBorder="1"/>
    <xf numFmtId="2" fontId="0" fillId="6" borderId="15" xfId="0" applyNumberFormat="1" applyFill="1" applyBorder="1"/>
    <xf numFmtId="0" fontId="5" fillId="5" borderId="22" xfId="0" applyFont="1" applyFill="1" applyBorder="1"/>
    <xf numFmtId="0" fontId="5" fillId="5" borderId="15" xfId="0" applyFont="1" applyFill="1" applyBorder="1"/>
    <xf numFmtId="10" fontId="5" fillId="5" borderId="16" xfId="0" applyNumberFormat="1" applyFont="1" applyFill="1" applyBorder="1"/>
    <xf numFmtId="0" fontId="4" fillId="0" borderId="0" xfId="2" applyFont="1" applyAlignment="1">
      <alignment horizontal="center"/>
    </xf>
    <xf numFmtId="0" fontId="3" fillId="6" borderId="0" xfId="4" applyFont="1" applyFill="1"/>
    <xf numFmtId="0" fontId="1" fillId="6" borderId="0" xfId="4" applyFill="1" applyAlignment="1">
      <alignment wrapText="1"/>
    </xf>
    <xf numFmtId="0" fontId="1" fillId="0" borderId="0" xfId="4" applyAlignment="1">
      <alignment wrapText="1"/>
    </xf>
    <xf numFmtId="0" fontId="1" fillId="0" borderId="0" xfId="4"/>
    <xf numFmtId="0" fontId="8" fillId="0" borderId="0" xfId="4" applyFont="1" applyAlignment="1">
      <alignment horizontal="center" vertical="center" wrapText="1"/>
    </xf>
    <xf numFmtId="0" fontId="1" fillId="0" borderId="0" xfId="4" applyAlignment="1">
      <alignment horizontal="left" vertical="top" wrapText="1"/>
    </xf>
    <xf numFmtId="0" fontId="1" fillId="0" borderId="0" xfId="4" applyAlignment="1">
      <alignment horizontal="right"/>
    </xf>
    <xf numFmtId="168" fontId="1" fillId="0" borderId="0" xfId="5" applyNumberFormat="1" applyFont="1" applyAlignment="1">
      <alignment wrapText="1"/>
    </xf>
    <xf numFmtId="0" fontId="3" fillId="0" borderId="0" xfId="4" applyFont="1" applyAlignment="1">
      <alignment horizontal="right"/>
    </xf>
    <xf numFmtId="168" fontId="3" fillId="0" borderId="0" xfId="5" applyNumberFormat="1" applyFont="1" applyAlignment="1">
      <alignment wrapText="1"/>
    </xf>
    <xf numFmtId="0" fontId="3" fillId="0" borderId="0" xfId="4" applyFont="1"/>
    <xf numFmtId="0" fontId="2" fillId="0" borderId="0" xfId="4" applyFont="1"/>
    <xf numFmtId="43" fontId="2" fillId="0" borderId="0" xfId="4" applyNumberFormat="1" applyFont="1" applyAlignment="1">
      <alignment wrapText="1"/>
    </xf>
    <xf numFmtId="167" fontId="2" fillId="0" borderId="0" xfId="6" applyNumberFormat="1" applyFont="1" applyAlignment="1">
      <alignment wrapText="1"/>
    </xf>
    <xf numFmtId="43" fontId="1" fillId="0" borderId="0" xfId="4" applyNumberFormat="1" applyAlignment="1">
      <alignment wrapText="1"/>
    </xf>
    <xf numFmtId="0" fontId="1" fillId="9" borderId="0" xfId="4" applyFill="1"/>
    <xf numFmtId="9" fontId="1" fillId="0" borderId="0" xfId="6" applyFont="1"/>
    <xf numFmtId="0" fontId="1" fillId="10" borderId="0" xfId="4" applyFill="1"/>
    <xf numFmtId="167" fontId="1" fillId="0" borderId="0" xfId="6" applyNumberFormat="1" applyFont="1"/>
    <xf numFmtId="0" fontId="4" fillId="0" borderId="0" xfId="2" applyFont="1" applyAlignment="1">
      <alignment horizontal="center" vertical="center" wrapText="1"/>
    </xf>
    <xf numFmtId="169" fontId="5" fillId="0" borderId="0" xfId="2" applyNumberFormat="1" applyAlignment="1">
      <alignment horizontal="center"/>
    </xf>
    <xf numFmtId="4" fontId="5" fillId="0" borderId="0" xfId="2" applyNumberFormat="1" applyAlignment="1">
      <alignment horizontal="center"/>
    </xf>
    <xf numFmtId="2" fontId="5" fillId="0" borderId="0" xfId="2" applyNumberFormat="1" applyAlignment="1">
      <alignment horizontal="center"/>
    </xf>
    <xf numFmtId="0" fontId="1" fillId="11" borderId="24" xfId="7" applyFill="1" applyBorder="1"/>
    <xf numFmtId="0" fontId="11" fillId="11" borderId="24" xfId="7" applyFont="1" applyFill="1" applyBorder="1" applyAlignment="1">
      <alignment horizontal="center"/>
    </xf>
    <xf numFmtId="0" fontId="2" fillId="2" borderId="0" xfId="0" applyFont="1" applyFill="1"/>
    <xf numFmtId="11" fontId="0" fillId="0" borderId="0" xfId="0" applyNumberFormat="1"/>
    <xf numFmtId="0" fontId="5" fillId="12" borderId="0" xfId="0" applyFont="1" applyFill="1" applyAlignment="1">
      <alignment horizontal="left"/>
    </xf>
    <xf numFmtId="0" fontId="3" fillId="13" borderId="0" xfId="0" applyFont="1" applyFill="1"/>
    <xf numFmtId="0" fontId="4" fillId="0" borderId="0" xfId="0" applyFont="1" applyAlignment="1">
      <alignment horizontal="center"/>
    </xf>
    <xf numFmtId="169" fontId="0" fillId="0" borderId="35" xfId="0" applyNumberFormat="1" applyBorder="1"/>
    <xf numFmtId="169" fontId="0" fillId="0" borderId="27" xfId="0" applyNumberFormat="1" applyBorder="1"/>
    <xf numFmtId="4" fontId="0" fillId="0" borderId="0" xfId="0" applyNumberFormat="1"/>
    <xf numFmtId="4" fontId="0" fillId="0" borderId="35" xfId="0" applyNumberFormat="1" applyBorder="1"/>
    <xf numFmtId="4" fontId="0" fillId="0" borderId="27" xfId="0" applyNumberFormat="1" applyBorder="1"/>
    <xf numFmtId="4" fontId="5" fillId="6" borderId="0" xfId="2" applyNumberFormat="1" applyFill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66" fontId="5" fillId="10" borderId="38" xfId="0" applyNumberFormat="1" applyFont="1" applyFill="1" applyBorder="1"/>
    <xf numFmtId="166" fontId="5" fillId="10" borderId="39" xfId="0" applyNumberFormat="1" applyFont="1" applyFill="1" applyBorder="1"/>
    <xf numFmtId="166" fontId="5" fillId="10" borderId="40" xfId="0" applyNumberFormat="1" applyFont="1" applyFill="1" applyBorder="1"/>
    <xf numFmtId="2" fontId="5" fillId="10" borderId="38" xfId="0" applyNumberFormat="1" applyFont="1" applyFill="1" applyBorder="1"/>
    <xf numFmtId="2" fontId="5" fillId="10" borderId="39" xfId="0" applyNumberFormat="1" applyFont="1" applyFill="1" applyBorder="1"/>
    <xf numFmtId="2" fontId="5" fillId="10" borderId="40" xfId="0" applyNumberFormat="1" applyFont="1" applyFill="1" applyBorder="1"/>
    <xf numFmtId="0" fontId="4" fillId="12" borderId="10" xfId="0" applyFont="1" applyFill="1" applyBorder="1" applyAlignment="1">
      <alignment horizontal="center"/>
    </xf>
    <xf numFmtId="0" fontId="4" fillId="12" borderId="0" xfId="0" applyFont="1" applyFill="1" applyAlignment="1">
      <alignment horizontal="center"/>
    </xf>
    <xf numFmtId="0" fontId="4" fillId="12" borderId="11" xfId="0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69" fontId="0" fillId="0" borderId="32" xfId="0" applyNumberFormat="1" applyBorder="1"/>
    <xf numFmtId="169" fontId="0" fillId="0" borderId="13" xfId="0" applyNumberFormat="1" applyBorder="1"/>
    <xf numFmtId="169" fontId="0" fillId="0" borderId="33" xfId="0" applyNumberFormat="1" applyBorder="1"/>
    <xf numFmtId="4" fontId="0" fillId="0" borderId="33" xfId="0" applyNumberFormat="1" applyBorder="1"/>
    <xf numFmtId="3" fontId="15" fillId="0" borderId="32" xfId="2" applyNumberFormat="1" applyFont="1" applyBorder="1" applyAlignment="1">
      <alignment horizontal="center"/>
    </xf>
    <xf numFmtId="3" fontId="15" fillId="0" borderId="13" xfId="2" applyNumberFormat="1" applyFont="1" applyBorder="1" applyAlignment="1">
      <alignment horizontal="center"/>
    </xf>
    <xf numFmtId="3" fontId="15" fillId="0" borderId="33" xfId="2" applyNumberFormat="1" applyFont="1" applyBorder="1" applyAlignment="1">
      <alignment horizontal="center"/>
    </xf>
    <xf numFmtId="3" fontId="15" fillId="0" borderId="34" xfId="2" applyNumberFormat="1" applyFont="1" applyBorder="1" applyAlignment="1">
      <alignment horizontal="center"/>
    </xf>
    <xf numFmtId="3" fontId="15" fillId="0" borderId="0" xfId="2" applyNumberFormat="1" applyFont="1" applyAlignment="1">
      <alignment horizontal="center"/>
    </xf>
    <xf numFmtId="3" fontId="15" fillId="0" borderId="35" xfId="2" applyNumberFormat="1" applyFont="1" applyBorder="1" applyAlignment="1">
      <alignment horizontal="center"/>
    </xf>
    <xf numFmtId="3" fontId="15" fillId="0" borderId="36" xfId="2" applyNumberFormat="1" applyFont="1" applyBorder="1" applyAlignment="1">
      <alignment horizontal="center"/>
    </xf>
    <xf numFmtId="3" fontId="15" fillId="0" borderId="28" xfId="2" applyNumberFormat="1" applyFont="1" applyBorder="1" applyAlignment="1">
      <alignment horizontal="center"/>
    </xf>
    <xf numFmtId="3" fontId="15" fillId="0" borderId="27" xfId="2" applyNumberFormat="1" applyFont="1" applyBorder="1" applyAlignment="1">
      <alignment horizontal="center"/>
    </xf>
    <xf numFmtId="3" fontId="16" fillId="0" borderId="0" xfId="2" applyNumberFormat="1" applyFont="1" applyAlignment="1">
      <alignment horizontal="center"/>
    </xf>
    <xf numFmtId="0" fontId="15" fillId="0" borderId="0" xfId="2" applyFont="1"/>
    <xf numFmtId="4" fontId="15" fillId="0" borderId="1" xfId="2" applyNumberFormat="1" applyFont="1" applyBorder="1" applyAlignment="1">
      <alignment horizontal="center"/>
    </xf>
    <xf numFmtId="4" fontId="15" fillId="0" borderId="2" xfId="2" applyNumberFormat="1" applyFont="1" applyBorder="1" applyAlignment="1">
      <alignment horizontal="center"/>
    </xf>
    <xf numFmtId="4" fontId="15" fillId="0" borderId="3" xfId="2" applyNumberFormat="1" applyFont="1" applyBorder="1" applyAlignment="1">
      <alignment horizontal="center"/>
    </xf>
    <xf numFmtId="165" fontId="4" fillId="0" borderId="0" xfId="2" applyNumberFormat="1" applyFont="1" applyAlignment="1">
      <alignment horizontal="center" vertical="center" wrapText="1"/>
    </xf>
    <xf numFmtId="2" fontId="5" fillId="0" borderId="23" xfId="0" applyNumberFormat="1" applyFont="1" applyBorder="1"/>
    <xf numFmtId="2" fontId="5" fillId="0" borderId="24" xfId="0" applyNumberFormat="1" applyFont="1" applyBorder="1"/>
    <xf numFmtId="0" fontId="4" fillId="0" borderId="0" xfId="2" applyFont="1" applyAlignment="1">
      <alignment wrapText="1"/>
    </xf>
    <xf numFmtId="2" fontId="5" fillId="0" borderId="29" xfId="0" applyNumberFormat="1" applyFont="1" applyBorder="1"/>
    <xf numFmtId="2" fontId="5" fillId="0" borderId="27" xfId="0" applyNumberFormat="1" applyFont="1" applyBorder="1"/>
    <xf numFmtId="2" fontId="5" fillId="0" borderId="30" xfId="0" applyNumberFormat="1" applyFont="1" applyBorder="1"/>
    <xf numFmtId="0" fontId="0" fillId="0" borderId="0" xfId="4" applyFont="1"/>
    <xf numFmtId="10" fontId="0" fillId="0" borderId="24" xfId="1" applyNumberFormat="1" applyFont="1" applyBorder="1"/>
    <xf numFmtId="10" fontId="18" fillId="0" borderId="24" xfId="1" applyNumberFormat="1" applyFont="1" applyBorder="1" applyAlignment="1">
      <alignment horizontal="right"/>
    </xf>
    <xf numFmtId="10" fontId="18" fillId="0" borderId="25" xfId="1" applyNumberFormat="1" applyFont="1" applyBorder="1" applyAlignment="1">
      <alignment horizontal="right"/>
    </xf>
    <xf numFmtId="167" fontId="0" fillId="0" borderId="25" xfId="1" applyNumberFormat="1" applyFont="1" applyBorder="1"/>
    <xf numFmtId="9" fontId="0" fillId="0" borderId="0" xfId="1" applyFont="1"/>
    <xf numFmtId="167" fontId="0" fillId="0" borderId="0" xfId="1" applyNumberFormat="1" applyFont="1"/>
    <xf numFmtId="10" fontId="0" fillId="0" borderId="0" xfId="1" applyNumberFormat="1" applyFont="1"/>
    <xf numFmtId="10" fontId="0" fillId="0" borderId="0" xfId="1" applyNumberFormat="1" applyFont="1" applyBorder="1"/>
    <xf numFmtId="0" fontId="4" fillId="14" borderId="15" xfId="0" applyFont="1" applyFill="1" applyBorder="1"/>
    <xf numFmtId="0" fontId="1" fillId="0" borderId="0" xfId="7"/>
    <xf numFmtId="0" fontId="19" fillId="0" borderId="0" xfId="7" applyFont="1"/>
    <xf numFmtId="0" fontId="1" fillId="10" borderId="28" xfId="7" applyFill="1" applyBorder="1"/>
    <xf numFmtId="0" fontId="11" fillId="0" borderId="28" xfId="7" applyFont="1" applyBorder="1" applyAlignment="1">
      <alignment horizontal="center"/>
    </xf>
    <xf numFmtId="0" fontId="1" fillId="0" borderId="28" xfId="7" applyBorder="1" applyAlignment="1">
      <alignment wrapText="1"/>
    </xf>
    <xf numFmtId="0" fontId="11" fillId="0" borderId="0" xfId="7" applyFont="1" applyAlignment="1">
      <alignment horizontal="center"/>
    </xf>
    <xf numFmtId="2" fontId="1" fillId="0" borderId="0" xfId="7" applyNumberFormat="1"/>
    <xf numFmtId="2" fontId="11" fillId="0" borderId="0" xfId="7" applyNumberFormat="1" applyFont="1" applyAlignment="1">
      <alignment horizontal="center"/>
    </xf>
    <xf numFmtId="9" fontId="0" fillId="0" borderId="0" xfId="8" applyFont="1"/>
    <xf numFmtId="170" fontId="0" fillId="0" borderId="0" xfId="8" applyNumberFormat="1" applyFont="1"/>
    <xf numFmtId="170" fontId="0" fillId="0" borderId="0" xfId="9" applyNumberFormat="1" applyFont="1"/>
    <xf numFmtId="164" fontId="0" fillId="0" borderId="0" xfId="0" applyNumberFormat="1"/>
    <xf numFmtId="0" fontId="20" fillId="0" borderId="21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1" fillId="0" borderId="10" xfId="0" applyFont="1" applyBorder="1"/>
    <xf numFmtId="166" fontId="21" fillId="0" borderId="24" xfId="0" applyNumberFormat="1" applyFont="1" applyBorder="1" applyAlignment="1">
      <alignment horizontal="right"/>
    </xf>
    <xf numFmtId="166" fontId="21" fillId="0" borderId="25" xfId="0" applyNumberFormat="1" applyFont="1" applyBorder="1"/>
    <xf numFmtId="0" fontId="21" fillId="0" borderId="22" xfId="0" applyFont="1" applyBorder="1"/>
    <xf numFmtId="0" fontId="21" fillId="0" borderId="15" xfId="0" applyFont="1" applyBorder="1"/>
    <xf numFmtId="0" fontId="21" fillId="0" borderId="16" xfId="0" applyFont="1" applyBorder="1"/>
    <xf numFmtId="166" fontId="21" fillId="0" borderId="24" xfId="0" applyNumberFormat="1" applyFont="1" applyBorder="1"/>
    <xf numFmtId="10" fontId="21" fillId="0" borderId="24" xfId="1" applyNumberFormat="1" applyFont="1" applyBorder="1" applyAlignment="1">
      <alignment horizontal="right"/>
    </xf>
    <xf numFmtId="10" fontId="21" fillId="0" borderId="25" xfId="1" applyNumberFormat="1" applyFont="1" applyBorder="1" applyAlignment="1">
      <alignment horizontal="right"/>
    </xf>
    <xf numFmtId="43" fontId="0" fillId="0" borderId="0" xfId="0" applyNumberFormat="1"/>
    <xf numFmtId="164" fontId="5" fillId="0" borderId="0" xfId="9" applyNumberFormat="1" applyFont="1" applyAlignment="1">
      <alignment horizontal="center"/>
    </xf>
    <xf numFmtId="164" fontId="0" fillId="0" borderId="0" xfId="9" applyNumberFormat="1" applyFont="1"/>
    <xf numFmtId="164" fontId="5" fillId="15" borderId="0" xfId="9" applyNumberFormat="1" applyFont="1" applyFill="1" applyAlignment="1">
      <alignment horizontal="center"/>
    </xf>
    <xf numFmtId="164" fontId="0" fillId="15" borderId="0" xfId="9" applyNumberFormat="1" applyFont="1" applyFill="1"/>
    <xf numFmtId="2" fontId="23" fillId="0" borderId="26" xfId="0" applyNumberFormat="1" applyFont="1" applyBorder="1"/>
    <xf numFmtId="166" fontId="23" fillId="0" borderId="26" xfId="0" applyNumberFormat="1" applyFont="1" applyBorder="1"/>
    <xf numFmtId="2" fontId="23" fillId="0" borderId="29" xfId="0" applyNumberFormat="1" applyFont="1" applyBorder="1"/>
    <xf numFmtId="2" fontId="23" fillId="0" borderId="27" xfId="0" applyNumberFormat="1" applyFont="1" applyBorder="1"/>
    <xf numFmtId="2" fontId="23" fillId="0" borderId="30" xfId="0" applyNumberFormat="1" applyFont="1" applyBorder="1"/>
    <xf numFmtId="2" fontId="23" fillId="8" borderId="29" xfId="0" applyNumberFormat="1" applyFont="1" applyFill="1" applyBorder="1"/>
    <xf numFmtId="2" fontId="23" fillId="8" borderId="27" xfId="0" applyNumberFormat="1" applyFont="1" applyFill="1" applyBorder="1"/>
    <xf numFmtId="2" fontId="23" fillId="8" borderId="30" xfId="0" applyNumberFormat="1" applyFont="1" applyFill="1" applyBorder="1"/>
    <xf numFmtId="2" fontId="23" fillId="0" borderId="23" xfId="0" applyNumberFormat="1" applyFont="1" applyBorder="1"/>
    <xf numFmtId="2" fontId="23" fillId="0" borderId="24" xfId="0" applyNumberFormat="1" applyFont="1" applyBorder="1"/>
    <xf numFmtId="2" fontId="23" fillId="0" borderId="31" xfId="0" applyNumberFormat="1" applyFont="1" applyBorder="1"/>
    <xf numFmtId="166" fontId="23" fillId="0" borderId="27" xfId="0" applyNumberFormat="1" applyFont="1" applyBorder="1"/>
    <xf numFmtId="166" fontId="23" fillId="8" borderId="29" xfId="0" applyNumberFormat="1" applyFont="1" applyFill="1" applyBorder="1"/>
    <xf numFmtId="166" fontId="23" fillId="8" borderId="27" xfId="0" applyNumberFormat="1" applyFont="1" applyFill="1" applyBorder="1"/>
    <xf numFmtId="166" fontId="23" fillId="8" borderId="30" xfId="0" applyNumberFormat="1" applyFont="1" applyFill="1" applyBorder="1"/>
    <xf numFmtId="165" fontId="23" fillId="0" borderId="38" xfId="0" applyNumberFormat="1" applyFont="1" applyBorder="1"/>
    <xf numFmtId="165" fontId="23" fillId="0" borderId="39" xfId="0" applyNumberFormat="1" applyFont="1" applyBorder="1"/>
    <xf numFmtId="165" fontId="23" fillId="0" borderId="40" xfId="0" applyNumberFormat="1" applyFont="1" applyBorder="1"/>
    <xf numFmtId="2" fontId="23" fillId="0" borderId="38" xfId="0" applyNumberFormat="1" applyFont="1" applyBorder="1"/>
    <xf numFmtId="2" fontId="23" fillId="0" borderId="39" xfId="0" applyNumberFormat="1" applyFont="1" applyBorder="1"/>
    <xf numFmtId="2" fontId="23" fillId="0" borderId="40" xfId="0" applyNumberFormat="1" applyFont="1" applyBorder="1"/>
    <xf numFmtId="166" fontId="23" fillId="0" borderId="3" xfId="0" applyNumberFormat="1" applyFont="1" applyBorder="1"/>
    <xf numFmtId="166" fontId="23" fillId="0" borderId="24" xfId="0" applyNumberFormat="1" applyFont="1" applyBorder="1"/>
    <xf numFmtId="166" fontId="23" fillId="0" borderId="31" xfId="0" applyNumberFormat="1" applyFont="1" applyBorder="1"/>
    <xf numFmtId="2" fontId="23" fillId="8" borderId="3" xfId="0" applyNumberFormat="1" applyFont="1" applyFill="1" applyBorder="1"/>
    <xf numFmtId="2" fontId="23" fillId="8" borderId="24" xfId="0" applyNumberFormat="1" applyFont="1" applyFill="1" applyBorder="1"/>
    <xf numFmtId="2" fontId="23" fillId="8" borderId="25" xfId="0" applyNumberFormat="1" applyFont="1" applyFill="1" applyBorder="1"/>
    <xf numFmtId="171" fontId="0" fillId="0" borderId="24" xfId="1" applyNumberFormat="1" applyFont="1" applyBorder="1"/>
    <xf numFmtId="172" fontId="23" fillId="0" borderId="3" xfId="0" applyNumberFormat="1" applyFont="1" applyBorder="1"/>
    <xf numFmtId="172" fontId="23" fillId="0" borderId="24" xfId="0" applyNumberFormat="1" applyFont="1" applyBorder="1"/>
    <xf numFmtId="172" fontId="23" fillId="0" borderId="31" xfId="0" applyNumberFormat="1" applyFont="1" applyBorder="1"/>
    <xf numFmtId="173" fontId="0" fillId="0" borderId="0" xfId="0" applyNumberFormat="1"/>
    <xf numFmtId="171" fontId="1" fillId="0" borderId="0" xfId="6" applyNumberFormat="1" applyFont="1"/>
    <xf numFmtId="0" fontId="1" fillId="0" borderId="10" xfId="0" applyFont="1" applyBorder="1"/>
    <xf numFmtId="0" fontId="1" fillId="0" borderId="0" xfId="0" applyFont="1"/>
    <xf numFmtId="2" fontId="1" fillId="0" borderId="0" xfId="0" applyNumberFormat="1" applyFont="1"/>
    <xf numFmtId="0" fontId="1" fillId="0" borderId="11" xfId="0" applyFont="1" applyBorder="1"/>
    <xf numFmtId="171" fontId="0" fillId="0" borderId="0" xfId="1" applyNumberFormat="1" applyFont="1"/>
    <xf numFmtId="3" fontId="15" fillId="0" borderId="0" xfId="2" applyNumberFormat="1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 wrapText="1"/>
    </xf>
    <xf numFmtId="0" fontId="5" fillId="7" borderId="13" xfId="0" applyFont="1" applyFill="1" applyBorder="1" applyAlignment="1">
      <alignment horizontal="center" wrapText="1"/>
    </xf>
    <xf numFmtId="0" fontId="5" fillId="7" borderId="14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6" borderId="4" xfId="2" applyFont="1" applyFill="1" applyBorder="1" applyAlignment="1">
      <alignment horizontal="center" wrapText="1"/>
    </xf>
    <xf numFmtId="0" fontId="4" fillId="6" borderId="5" xfId="2" applyFont="1" applyFill="1" applyBorder="1" applyAlignment="1">
      <alignment horizontal="center" wrapText="1"/>
    </xf>
    <xf numFmtId="0" fontId="4" fillId="6" borderId="6" xfId="2" applyFont="1" applyFill="1" applyBorder="1" applyAlignment="1">
      <alignment horizontal="center" wrapText="1"/>
    </xf>
    <xf numFmtId="0" fontId="4" fillId="6" borderId="10" xfId="2" applyFont="1" applyFill="1" applyBorder="1" applyAlignment="1">
      <alignment horizontal="center" wrapText="1"/>
    </xf>
    <xf numFmtId="0" fontId="4" fillId="6" borderId="0" xfId="2" applyFont="1" applyFill="1" applyAlignment="1">
      <alignment horizontal="center" wrapText="1"/>
    </xf>
    <xf numFmtId="0" fontId="4" fillId="6" borderId="11" xfId="2" applyFont="1" applyFill="1" applyBorder="1" applyAlignment="1">
      <alignment horizont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Alignment="1">
      <alignment horizontal="center" wrapText="1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/>
    </xf>
  </cellXfs>
  <cellStyles count="10">
    <cellStyle name="Comma" xfId="9" builtinId="3"/>
    <cellStyle name="Comma 2" xfId="3" xr:uid="{00000000-0005-0000-0000-000001000000}"/>
    <cellStyle name="Comma 3" xfId="5" xr:uid="{00000000-0005-0000-0000-000002000000}"/>
    <cellStyle name="Normal" xfId="0" builtinId="0"/>
    <cellStyle name="Normal 3" xfId="7" xr:uid="{00000000-0005-0000-0000-000004000000}"/>
    <cellStyle name="Normal 4" xfId="2" xr:uid="{00000000-0005-0000-0000-000005000000}"/>
    <cellStyle name="Normal 5" xfId="4" xr:uid="{00000000-0005-0000-0000-000006000000}"/>
    <cellStyle name="Percent" xfId="1" builtinId="5"/>
    <cellStyle name="Percent 2" xfId="8" xr:uid="{00000000-0005-0000-0000-000008000000}"/>
    <cellStyle name="Percent 3" xfId="6" xr:uid="{00000000-0005-0000-0000-000009000000}"/>
  </cellStyles>
  <dxfs count="0"/>
  <tableStyles count="0" defaultTableStyle="TableStyleMedium2" defaultPivotStyle="PivotStyleLight16"/>
  <colors>
    <mruColors>
      <color rgb="FF494949"/>
      <color rgb="FF7F7F7F"/>
      <color rgb="FF595959"/>
      <color rgb="FF763135"/>
      <color rgb="FFFF4747"/>
      <color rgb="FFFF3300"/>
      <color rgb="FF9CC746"/>
      <color rgb="FF9BC348"/>
      <color rgb="FF7695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71228110448212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(1)'!$B$7</c:f>
              <c:strCache>
                <c:ptCount val="1"/>
                <c:pt idx="0">
                  <c:v>No-Action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(1)'!$C$7:$E$7</c:f>
              <c:numCache>
                <c:formatCode>0.00</c:formatCode>
                <c:ptCount val="3"/>
                <c:pt idx="0">
                  <c:v>490.19072499999999</c:v>
                </c:pt>
                <c:pt idx="1">
                  <c:v>587.75643000000002</c:v>
                </c:pt>
                <c:pt idx="2">
                  <c:v>838.31201499999997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9C-4EB0-9BFD-6790F9BAEB3F}"/>
            </c:ext>
          </c:extLst>
        </c:ser>
        <c:ser>
          <c:idx val="1"/>
          <c:order val="1"/>
          <c:tx>
            <c:strRef>
              <c:f>'Tables (1)'!$B$8</c:f>
              <c:strCache>
                <c:ptCount val="1"/>
                <c:pt idx="0">
                  <c:v>HDPUV4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(1)'!$C$8:$E$8</c:f>
              <c:numCache>
                <c:formatCode>0.00</c:formatCode>
                <c:ptCount val="3"/>
                <c:pt idx="0">
                  <c:v>490.19068499999997</c:v>
                </c:pt>
                <c:pt idx="1">
                  <c:v>587.75625000000002</c:v>
                </c:pt>
                <c:pt idx="2">
                  <c:v>838.31150500000001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9C-4EB0-9BFD-6790F9BAEB3F}"/>
            </c:ext>
          </c:extLst>
        </c:ser>
        <c:ser>
          <c:idx val="2"/>
          <c:order val="2"/>
          <c:tx>
            <c:strRef>
              <c:f>'Tables (1)'!$B$9</c:f>
              <c:strCache>
                <c:ptCount val="1"/>
                <c:pt idx="0">
                  <c:v>HDPUV10</c:v>
                </c:pt>
              </c:strCache>
            </c:strRef>
          </c:tx>
          <c:spPr>
            <a:pattFill prst="pct20">
              <a:fgClr>
                <a:srgbClr val="727272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(1)'!$C$9:$E$9</c:f>
              <c:numCache>
                <c:formatCode>0.00</c:formatCode>
                <c:ptCount val="3"/>
                <c:pt idx="0">
                  <c:v>490.19020999999998</c:v>
                </c:pt>
                <c:pt idx="1">
                  <c:v>587.75251500000002</c:v>
                </c:pt>
                <c:pt idx="2">
                  <c:v>838.30084999999997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9C-4EB0-9BFD-6790F9BAEB3F}"/>
            </c:ext>
          </c:extLst>
        </c:ser>
        <c:ser>
          <c:idx val="3"/>
          <c:order val="3"/>
          <c:tx>
            <c:strRef>
              <c:f>'Tables (1)'!$B$10</c:f>
              <c:strCache>
                <c:ptCount val="1"/>
                <c:pt idx="0">
                  <c:v>HDPUV14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(1)'!$C$10:$E$10</c:f>
              <c:numCache>
                <c:formatCode>0.00</c:formatCode>
                <c:ptCount val="3"/>
                <c:pt idx="0">
                  <c:v>490.18788000000001</c:v>
                </c:pt>
                <c:pt idx="1">
                  <c:v>587.74043500000005</c:v>
                </c:pt>
                <c:pt idx="2">
                  <c:v>838.26962000000003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9C-4EB0-9BFD-6790F9BAEB3F}"/>
            </c:ext>
          </c:extLst>
        </c:ser>
        <c:ser>
          <c:idx val="4"/>
          <c:order val="4"/>
          <c:tx>
            <c:strRef>
              <c:f>'Tables (1)'!$B$11</c:f>
              <c:strCache>
                <c:ptCount val="1"/>
              </c:strCache>
            </c:strRef>
          </c:tx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(1)'!$C$11:$E$11</c:f>
            </c:numRef>
          </c:val>
          <c:extLst>
            <c:ext xmlns:c16="http://schemas.microsoft.com/office/drawing/2014/chart" uri="{C3380CC4-5D6E-409C-BE32-E72D297353CC}">
              <c16:uniqueId val="{00000004-659C-4EB0-9BFD-6790F9BAEB3F}"/>
            </c:ext>
          </c:extLst>
        </c:ser>
        <c:ser>
          <c:idx val="5"/>
          <c:order val="5"/>
          <c:tx>
            <c:strRef>
              <c:f>'Tables (1)'!$B$12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(1)'!$C$12:$E$12</c:f>
            </c:numRef>
          </c:val>
          <c:extLst>
            <c:ext xmlns:c16="http://schemas.microsoft.com/office/drawing/2014/chart" uri="{C3380CC4-5D6E-409C-BE32-E72D297353CC}">
              <c16:uniqueId val="{0000000B-659C-4EB0-9BFD-6790F9BAEB3F}"/>
            </c:ext>
          </c:extLst>
        </c:ser>
        <c:ser>
          <c:idx val="6"/>
          <c:order val="6"/>
          <c:tx>
            <c:strRef>
              <c:f>'Tables (1)'!$B$13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(1)'!$C$13:$E$13</c:f>
            </c:numRef>
          </c:val>
          <c:extLst>
            <c:ext xmlns:c16="http://schemas.microsoft.com/office/drawing/2014/chart" uri="{C3380CC4-5D6E-409C-BE32-E72D297353CC}">
              <c16:uniqueId val="{0000000C-659C-4EB0-9BFD-6790F9BAEB3F}"/>
            </c:ext>
          </c:extLst>
        </c:ser>
        <c:ser>
          <c:idx val="7"/>
          <c:order val="7"/>
          <c:tx>
            <c:strRef>
              <c:f>'Tables (1)'!$B$14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(1)'!$C$14:$E$14</c:f>
            </c:numRef>
          </c:val>
          <c:extLst>
            <c:ext xmlns:c16="http://schemas.microsoft.com/office/drawing/2014/chart" uri="{C3380CC4-5D6E-409C-BE32-E72D297353CC}">
              <c16:uniqueId val="{0000000D-659C-4EB0-9BFD-6790F9BAEB3F}"/>
            </c:ext>
          </c:extLst>
        </c:ser>
        <c:ser>
          <c:idx val="9"/>
          <c:order val="8"/>
          <c:tx>
            <c:strRef>
              <c:f>'Tables (1)'!$B$15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(1)'!$C$15:$E$15</c:f>
            </c:numRef>
          </c:val>
          <c:extLst>
            <c:ext xmlns:c16="http://schemas.microsoft.com/office/drawing/2014/chart" uri="{C3380CC4-5D6E-409C-BE32-E72D297353CC}">
              <c16:uniqueId val="{0000000E-659C-4EB0-9BFD-6790F9BAEB3F}"/>
            </c:ext>
          </c:extLst>
        </c:ser>
        <c:ser>
          <c:idx val="10"/>
          <c:order val="9"/>
          <c:tx>
            <c:strRef>
              <c:f>'Tables (1)'!$B$16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(1)'!$C$16:$E$16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F-659C-4EB0-9BFD-6790F9BAE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33008728"/>
        <c:axId val="230305848"/>
        <c:extLst/>
      </c:barChart>
      <c:catAx>
        <c:axId val="233008728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0305848"/>
        <c:crosses val="autoZero"/>
        <c:auto val="1"/>
        <c:lblAlgn val="ctr"/>
        <c:lblOffset val="100"/>
        <c:noMultiLvlLbl val="0"/>
      </c:catAx>
      <c:valAx>
        <c:axId val="230305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0" i="0" u="none" strike="noStrike" baseline="0">
                    <a:effectLst/>
                  </a:rPr>
                  <a:t>parts per million (ppm)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349116360454943E-2"/>
              <c:y val="0.28724726231834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087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342322747505167"/>
          <c:y val="0.84790823033146689"/>
          <c:w val="0.89657678331846069"/>
          <c:h val="4.3104705338738968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SSP3</a:t>
            </a:r>
            <a:r>
              <a:rPr lang="en-US" baseline="0"/>
              <a:t> 7.0 - Alt0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(1)'!$B$1</c:f>
              <c:strCache>
                <c:ptCount val="1"/>
                <c:pt idx="0">
                  <c:v>SSP3-7.0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(1)'!$C$15:$C$37</c:f>
              <c:numCache>
                <c:formatCode>0.00</c:formatCode>
                <c:ptCount val="23"/>
                <c:pt idx="0">
                  <c:v>0.63959318099999996</c:v>
                </c:pt>
                <c:pt idx="1">
                  <c:v>0.54236465199999995</c:v>
                </c:pt>
                <c:pt idx="2">
                  <c:v>0.77213053399999998</c:v>
                </c:pt>
                <c:pt idx="3">
                  <c:v>0.86815092599999999</c:v>
                </c:pt>
                <c:pt idx="4">
                  <c:v>0.97556141699999999</c:v>
                </c:pt>
                <c:pt idx="5">
                  <c:v>1.1153566130000001</c:v>
                </c:pt>
                <c:pt idx="6">
                  <c:v>1.2183734749999999</c:v>
                </c:pt>
                <c:pt idx="7">
                  <c:v>1.410985436</c:v>
                </c:pt>
                <c:pt idx="8">
                  <c:v>1.5939998479999999</c:v>
                </c:pt>
                <c:pt idx="9">
                  <c:v>1.8032599460000001</c:v>
                </c:pt>
                <c:pt idx="10">
                  <c:v>2.007971221</c:v>
                </c:pt>
                <c:pt idx="11">
                  <c:v>2.2077180830000001</c:v>
                </c:pt>
                <c:pt idx="12">
                  <c:v>2.4136644559999998</c:v>
                </c:pt>
                <c:pt idx="13">
                  <c:v>2.5930085740000002</c:v>
                </c:pt>
                <c:pt idx="14">
                  <c:v>2.788310632</c:v>
                </c:pt>
                <c:pt idx="15">
                  <c:v>2.965027005</c:v>
                </c:pt>
                <c:pt idx="16">
                  <c:v>3.1570892599999998</c:v>
                </c:pt>
                <c:pt idx="17">
                  <c:v>3.340821123</c:v>
                </c:pt>
                <c:pt idx="18">
                  <c:v>3.5451556320000002</c:v>
                </c:pt>
                <c:pt idx="19">
                  <c:v>3.7345289660000001</c:v>
                </c:pt>
                <c:pt idx="20">
                  <c:v>3.9347525929999998</c:v>
                </c:pt>
                <c:pt idx="21">
                  <c:v>4.1431107300000001</c:v>
                </c:pt>
                <c:pt idx="22">
                  <c:v>4.3395398480000003</c:v>
                </c:pt>
              </c:numCache>
            </c:numRef>
          </c:xVal>
          <c:yVal>
            <c:numRef>
              <c:f>'ICF SLR Module (1)'!$J$15:$J$37</c:f>
              <c:numCache>
                <c:formatCode>0.00</c:formatCode>
                <c:ptCount val="23"/>
                <c:pt idx="0">
                  <c:v>-1.8534484717784099</c:v>
                </c:pt>
                <c:pt idx="1">
                  <c:v>-0.62643033699630313</c:v>
                </c:pt>
                <c:pt idx="2">
                  <c:v>0.95754326912383458</c:v>
                </c:pt>
                <c:pt idx="3">
                  <c:v>2.6784109732790746</c:v>
                </c:pt>
                <c:pt idx="4">
                  <c:v>4.5314646808782308</c:v>
                </c:pt>
                <c:pt idx="5">
                  <c:v>6.5650592398544223</c:v>
                </c:pt>
                <c:pt idx="6">
                  <c:v>8.7034348544920377</c:v>
                </c:pt>
                <c:pt idx="7">
                  <c:v>11.118090405960279</c:v>
                </c:pt>
                <c:pt idx="8">
                  <c:v>13.794097470225692</c:v>
                </c:pt>
                <c:pt idx="9">
                  <c:v>16.788849985757427</c:v>
                </c:pt>
                <c:pt idx="10">
                  <c:v>20.09818506035376</c:v>
                </c:pt>
                <c:pt idx="11">
                  <c:v>23.715679342072487</c:v>
                </c:pt>
                <c:pt idx="12">
                  <c:v>27.658167460104117</c:v>
                </c:pt>
                <c:pt idx="13">
                  <c:v>31.869581734639663</c:v>
                </c:pt>
                <c:pt idx="14">
                  <c:v>36.386429414672286</c:v>
                </c:pt>
                <c:pt idx="15">
                  <c:v>41.167671600829301</c:v>
                </c:pt>
                <c:pt idx="16">
                  <c:v>46.248919911794196</c:v>
                </c:pt>
                <c:pt idx="17">
                  <c:v>51.61166517533362</c:v>
                </c:pt>
                <c:pt idx="18">
                  <c:v>57.305313390371992</c:v>
                </c:pt>
                <c:pt idx="19">
                  <c:v>63.29565161273085</c:v>
                </c:pt>
                <c:pt idx="20">
                  <c:v>69.609593290011247</c:v>
                </c:pt>
                <c:pt idx="21">
                  <c:v>76.268297234472399</c:v>
                </c:pt>
                <c:pt idx="22">
                  <c:v>83.243854959914103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55-4BC2-BED2-77D4D43CC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SSP3 7.0 </a:t>
            </a:r>
            <a:r>
              <a:rPr lang="en-US" baseline="0"/>
              <a:t>- Alt1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(2)'!$B$15:$B$37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(2)'!$J$15:$J$37</c:f>
              <c:numCache>
                <c:formatCode>0.00</c:formatCode>
                <c:ptCount val="23"/>
                <c:pt idx="0">
                  <c:v>-1.8534484717784099</c:v>
                </c:pt>
                <c:pt idx="1">
                  <c:v>-0.62643033699630313</c:v>
                </c:pt>
                <c:pt idx="2">
                  <c:v>0.95754326912383458</c:v>
                </c:pt>
                <c:pt idx="3">
                  <c:v>2.6784109732790746</c:v>
                </c:pt>
                <c:pt idx="4">
                  <c:v>4.5314646808782308</c:v>
                </c:pt>
                <c:pt idx="5">
                  <c:v>6.5650592398544223</c:v>
                </c:pt>
                <c:pt idx="6">
                  <c:v>8.7034348544920377</c:v>
                </c:pt>
                <c:pt idx="7">
                  <c:v>11.118090405960279</c:v>
                </c:pt>
                <c:pt idx="8">
                  <c:v>13.794097470225692</c:v>
                </c:pt>
                <c:pt idx="9">
                  <c:v>16.788849985757427</c:v>
                </c:pt>
                <c:pt idx="10">
                  <c:v>20.09818506035376</c:v>
                </c:pt>
                <c:pt idx="11">
                  <c:v>23.715679342072487</c:v>
                </c:pt>
                <c:pt idx="12">
                  <c:v>27.658167460104117</c:v>
                </c:pt>
                <c:pt idx="13">
                  <c:v>31.869581734639663</c:v>
                </c:pt>
                <c:pt idx="14">
                  <c:v>36.386429414672286</c:v>
                </c:pt>
                <c:pt idx="15">
                  <c:v>41.167671600829301</c:v>
                </c:pt>
                <c:pt idx="16">
                  <c:v>46.248919911794196</c:v>
                </c:pt>
                <c:pt idx="17">
                  <c:v>51.61166517533362</c:v>
                </c:pt>
                <c:pt idx="18">
                  <c:v>57.305313390371992</c:v>
                </c:pt>
                <c:pt idx="19">
                  <c:v>63.29565161273085</c:v>
                </c:pt>
                <c:pt idx="20">
                  <c:v>69.609593290011247</c:v>
                </c:pt>
                <c:pt idx="21">
                  <c:v>76.268284969086324</c:v>
                </c:pt>
                <c:pt idx="22">
                  <c:v>83.243830210443903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64-4FA1-AA7D-E3A68F543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(2)'!$C$15:$C$37</c:f>
              <c:numCache>
                <c:formatCode>0.00</c:formatCode>
                <c:ptCount val="23"/>
                <c:pt idx="0">
                  <c:v>0.63959318099999996</c:v>
                </c:pt>
                <c:pt idx="1">
                  <c:v>0.54236465199999995</c:v>
                </c:pt>
                <c:pt idx="2">
                  <c:v>0.77213053399999998</c:v>
                </c:pt>
                <c:pt idx="3">
                  <c:v>0.86815092599999999</c:v>
                </c:pt>
                <c:pt idx="4">
                  <c:v>0.97556141699999999</c:v>
                </c:pt>
                <c:pt idx="5">
                  <c:v>1.1153566130000001</c:v>
                </c:pt>
                <c:pt idx="6">
                  <c:v>1.2183734749999999</c:v>
                </c:pt>
                <c:pt idx="7">
                  <c:v>1.410985436</c:v>
                </c:pt>
                <c:pt idx="8">
                  <c:v>1.5939998479999999</c:v>
                </c:pt>
                <c:pt idx="9">
                  <c:v>1.8032599460000001</c:v>
                </c:pt>
                <c:pt idx="10">
                  <c:v>2.007971221</c:v>
                </c:pt>
                <c:pt idx="11">
                  <c:v>2.2077180830000001</c:v>
                </c:pt>
                <c:pt idx="12">
                  <c:v>2.4136644559999998</c:v>
                </c:pt>
                <c:pt idx="13">
                  <c:v>2.5930085740000002</c:v>
                </c:pt>
                <c:pt idx="14">
                  <c:v>2.788310632</c:v>
                </c:pt>
                <c:pt idx="15">
                  <c:v>2.965027005</c:v>
                </c:pt>
                <c:pt idx="16">
                  <c:v>3.1570892599999998</c:v>
                </c:pt>
                <c:pt idx="17">
                  <c:v>3.340821123</c:v>
                </c:pt>
                <c:pt idx="18">
                  <c:v>3.5451556320000002</c:v>
                </c:pt>
                <c:pt idx="19">
                  <c:v>3.7345289660000001</c:v>
                </c:pt>
                <c:pt idx="20">
                  <c:v>3.9347525929999998</c:v>
                </c:pt>
                <c:pt idx="21">
                  <c:v>4.1431057300000003</c:v>
                </c:pt>
                <c:pt idx="22">
                  <c:v>4.3395348479999996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64-4FA1-AA7D-E3A68F543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SSP3 7.0 </a:t>
            </a:r>
            <a:r>
              <a:rPr lang="en-US" baseline="0"/>
              <a:t>- Alt1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(2)'!$B$1</c:f>
              <c:strCache>
                <c:ptCount val="1"/>
                <c:pt idx="0">
                  <c:v>SSP3-7.0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(2)'!$C$15:$C$37</c:f>
              <c:numCache>
                <c:formatCode>0.00</c:formatCode>
                <c:ptCount val="23"/>
                <c:pt idx="0">
                  <c:v>0.63959318099999996</c:v>
                </c:pt>
                <c:pt idx="1">
                  <c:v>0.54236465199999995</c:v>
                </c:pt>
                <c:pt idx="2">
                  <c:v>0.77213053399999998</c:v>
                </c:pt>
                <c:pt idx="3">
                  <c:v>0.86815092599999999</c:v>
                </c:pt>
                <c:pt idx="4">
                  <c:v>0.97556141699999999</c:v>
                </c:pt>
                <c:pt idx="5">
                  <c:v>1.1153566130000001</c:v>
                </c:pt>
                <c:pt idx="6">
                  <c:v>1.2183734749999999</c:v>
                </c:pt>
                <c:pt idx="7">
                  <c:v>1.410985436</c:v>
                </c:pt>
                <c:pt idx="8">
                  <c:v>1.5939998479999999</c:v>
                </c:pt>
                <c:pt idx="9">
                  <c:v>1.8032599460000001</c:v>
                </c:pt>
                <c:pt idx="10">
                  <c:v>2.007971221</c:v>
                </c:pt>
                <c:pt idx="11">
                  <c:v>2.2077180830000001</c:v>
                </c:pt>
                <c:pt idx="12">
                  <c:v>2.4136644559999998</c:v>
                </c:pt>
                <c:pt idx="13">
                  <c:v>2.5930085740000002</c:v>
                </c:pt>
                <c:pt idx="14">
                  <c:v>2.788310632</c:v>
                </c:pt>
                <c:pt idx="15">
                  <c:v>2.965027005</c:v>
                </c:pt>
                <c:pt idx="16">
                  <c:v>3.1570892599999998</c:v>
                </c:pt>
                <c:pt idx="17">
                  <c:v>3.340821123</c:v>
                </c:pt>
                <c:pt idx="18">
                  <c:v>3.5451556320000002</c:v>
                </c:pt>
                <c:pt idx="19">
                  <c:v>3.7345289660000001</c:v>
                </c:pt>
                <c:pt idx="20">
                  <c:v>3.9347525929999998</c:v>
                </c:pt>
                <c:pt idx="21">
                  <c:v>4.1431057300000003</c:v>
                </c:pt>
                <c:pt idx="22">
                  <c:v>4.3395348479999996</c:v>
                </c:pt>
              </c:numCache>
            </c:numRef>
          </c:xVal>
          <c:yVal>
            <c:numRef>
              <c:f>'ICF SLR Module (2)'!$J$15:$J$37</c:f>
              <c:numCache>
                <c:formatCode>0.00</c:formatCode>
                <c:ptCount val="23"/>
                <c:pt idx="0">
                  <c:v>-1.8534484717784099</c:v>
                </c:pt>
                <c:pt idx="1">
                  <c:v>-0.62643033699630313</c:v>
                </c:pt>
                <c:pt idx="2">
                  <c:v>0.95754326912383458</c:v>
                </c:pt>
                <c:pt idx="3">
                  <c:v>2.6784109732790746</c:v>
                </c:pt>
                <c:pt idx="4">
                  <c:v>4.5314646808782308</c:v>
                </c:pt>
                <c:pt idx="5">
                  <c:v>6.5650592398544223</c:v>
                </c:pt>
                <c:pt idx="6">
                  <c:v>8.7034348544920377</c:v>
                </c:pt>
                <c:pt idx="7">
                  <c:v>11.118090405960279</c:v>
                </c:pt>
                <c:pt idx="8">
                  <c:v>13.794097470225692</c:v>
                </c:pt>
                <c:pt idx="9">
                  <c:v>16.788849985757427</c:v>
                </c:pt>
                <c:pt idx="10">
                  <c:v>20.09818506035376</c:v>
                </c:pt>
                <c:pt idx="11">
                  <c:v>23.715679342072487</c:v>
                </c:pt>
                <c:pt idx="12">
                  <c:v>27.658167460104117</c:v>
                </c:pt>
                <c:pt idx="13">
                  <c:v>31.869581734639663</c:v>
                </c:pt>
                <c:pt idx="14">
                  <c:v>36.386429414672286</c:v>
                </c:pt>
                <c:pt idx="15">
                  <c:v>41.167671600829301</c:v>
                </c:pt>
                <c:pt idx="16">
                  <c:v>46.248919911794196</c:v>
                </c:pt>
                <c:pt idx="17">
                  <c:v>51.61166517533362</c:v>
                </c:pt>
                <c:pt idx="18">
                  <c:v>57.305313390371992</c:v>
                </c:pt>
                <c:pt idx="19">
                  <c:v>63.29565161273085</c:v>
                </c:pt>
                <c:pt idx="20">
                  <c:v>69.609593290011247</c:v>
                </c:pt>
                <c:pt idx="21">
                  <c:v>76.268284969086324</c:v>
                </c:pt>
                <c:pt idx="22">
                  <c:v>83.243830210443903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8E-4748-A366-65BECF2C2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SSP3 7.0 </a:t>
            </a:r>
            <a:r>
              <a:rPr lang="en-US" baseline="0"/>
              <a:t>- Alt2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(3)'!$B$15:$B$37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(3)'!$J$15:$J$37</c:f>
              <c:numCache>
                <c:formatCode>0.00</c:formatCode>
                <c:ptCount val="23"/>
                <c:pt idx="0">
                  <c:v>-1.8534484717784099</c:v>
                </c:pt>
                <c:pt idx="1">
                  <c:v>-0.62643033699630313</c:v>
                </c:pt>
                <c:pt idx="2">
                  <c:v>0.95754326912383458</c:v>
                </c:pt>
                <c:pt idx="3">
                  <c:v>2.6784109732790746</c:v>
                </c:pt>
                <c:pt idx="4">
                  <c:v>4.5314646808782308</c:v>
                </c:pt>
                <c:pt idx="5">
                  <c:v>6.5650592398544223</c:v>
                </c:pt>
                <c:pt idx="6">
                  <c:v>8.7034348544920377</c:v>
                </c:pt>
                <c:pt idx="7">
                  <c:v>11.118090405960279</c:v>
                </c:pt>
                <c:pt idx="8">
                  <c:v>13.794097470225692</c:v>
                </c:pt>
                <c:pt idx="9">
                  <c:v>16.788849985757427</c:v>
                </c:pt>
                <c:pt idx="10">
                  <c:v>20.098163837370926</c:v>
                </c:pt>
                <c:pt idx="11">
                  <c:v>23.715625286668111</c:v>
                </c:pt>
                <c:pt idx="12">
                  <c:v>27.658068422263593</c:v>
                </c:pt>
                <c:pt idx="13">
                  <c:v>31.869436383703707</c:v>
                </c:pt>
                <c:pt idx="14">
                  <c:v>36.386236497033806</c:v>
                </c:pt>
                <c:pt idx="15">
                  <c:v>41.167430080167946</c:v>
                </c:pt>
                <c:pt idx="16">
                  <c:v>46.248605485519953</c:v>
                </c:pt>
                <c:pt idx="17">
                  <c:v>51.611264659555175</c:v>
                </c:pt>
                <c:pt idx="18">
                  <c:v>57.304836985817872</c:v>
                </c:pt>
                <c:pt idx="19">
                  <c:v>63.295086072501483</c:v>
                </c:pt>
                <c:pt idx="20">
                  <c:v>69.608925005070972</c:v>
                </c:pt>
                <c:pt idx="21">
                  <c:v>76.26751225165323</c:v>
                </c:pt>
                <c:pt idx="22">
                  <c:v>83.242951606526105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26-46A3-B72C-038E66936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(3)'!$C$15:$C$37</c:f>
              <c:numCache>
                <c:formatCode>0.00</c:formatCode>
                <c:ptCount val="23"/>
                <c:pt idx="0">
                  <c:v>0.63959318099999996</c:v>
                </c:pt>
                <c:pt idx="1">
                  <c:v>0.54236465199999995</c:v>
                </c:pt>
                <c:pt idx="2">
                  <c:v>0.77213053399999998</c:v>
                </c:pt>
                <c:pt idx="3">
                  <c:v>0.86815092599999999</c:v>
                </c:pt>
                <c:pt idx="4">
                  <c:v>0.97556141699999999</c:v>
                </c:pt>
                <c:pt idx="5">
                  <c:v>1.1153566130000001</c:v>
                </c:pt>
                <c:pt idx="6">
                  <c:v>1.2183734749999999</c:v>
                </c:pt>
                <c:pt idx="7">
                  <c:v>1.410985436</c:v>
                </c:pt>
                <c:pt idx="8">
                  <c:v>1.5939998479999999</c:v>
                </c:pt>
                <c:pt idx="9">
                  <c:v>1.8032599460000001</c:v>
                </c:pt>
                <c:pt idx="10">
                  <c:v>2.007961221</c:v>
                </c:pt>
                <c:pt idx="11">
                  <c:v>2.2077030830000002</c:v>
                </c:pt>
                <c:pt idx="12">
                  <c:v>2.4136444560000001</c:v>
                </c:pt>
                <c:pt idx="13">
                  <c:v>2.592988574</c:v>
                </c:pt>
                <c:pt idx="14">
                  <c:v>2.7882906319999998</c:v>
                </c:pt>
                <c:pt idx="15">
                  <c:v>2.9650070049999999</c:v>
                </c:pt>
                <c:pt idx="16">
                  <c:v>3.15705926</c:v>
                </c:pt>
                <c:pt idx="17">
                  <c:v>3.340786123</c:v>
                </c:pt>
                <c:pt idx="18">
                  <c:v>3.545125632</c:v>
                </c:pt>
                <c:pt idx="19">
                  <c:v>3.7344939660000001</c:v>
                </c:pt>
                <c:pt idx="20">
                  <c:v>3.934712593</c:v>
                </c:pt>
                <c:pt idx="21">
                  <c:v>4.14306573</c:v>
                </c:pt>
                <c:pt idx="22">
                  <c:v>4.3394948480000002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26-46A3-B72C-038E66936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SSP3 7.0 </a:t>
            </a:r>
            <a:r>
              <a:rPr lang="en-US" baseline="0"/>
              <a:t>- Alt2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(3)'!$B$1</c:f>
              <c:strCache>
                <c:ptCount val="1"/>
                <c:pt idx="0">
                  <c:v>SSP3-7.0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(3)'!$C$15:$C$37</c:f>
              <c:numCache>
                <c:formatCode>0.00</c:formatCode>
                <c:ptCount val="23"/>
                <c:pt idx="0">
                  <c:v>0.63959318099999996</c:v>
                </c:pt>
                <c:pt idx="1">
                  <c:v>0.54236465199999995</c:v>
                </c:pt>
                <c:pt idx="2">
                  <c:v>0.77213053399999998</c:v>
                </c:pt>
                <c:pt idx="3">
                  <c:v>0.86815092599999999</c:v>
                </c:pt>
                <c:pt idx="4">
                  <c:v>0.97556141699999999</c:v>
                </c:pt>
                <c:pt idx="5">
                  <c:v>1.1153566130000001</c:v>
                </c:pt>
                <c:pt idx="6">
                  <c:v>1.2183734749999999</c:v>
                </c:pt>
                <c:pt idx="7">
                  <c:v>1.410985436</c:v>
                </c:pt>
                <c:pt idx="8">
                  <c:v>1.5939998479999999</c:v>
                </c:pt>
                <c:pt idx="9">
                  <c:v>1.8032599460000001</c:v>
                </c:pt>
                <c:pt idx="10">
                  <c:v>2.007961221</c:v>
                </c:pt>
                <c:pt idx="11">
                  <c:v>2.2077030830000002</c:v>
                </c:pt>
                <c:pt idx="12">
                  <c:v>2.4136444560000001</c:v>
                </c:pt>
                <c:pt idx="13">
                  <c:v>2.592988574</c:v>
                </c:pt>
                <c:pt idx="14">
                  <c:v>2.7882906319999998</c:v>
                </c:pt>
                <c:pt idx="15">
                  <c:v>2.9650070049999999</c:v>
                </c:pt>
                <c:pt idx="16">
                  <c:v>3.15705926</c:v>
                </c:pt>
                <c:pt idx="17">
                  <c:v>3.340786123</c:v>
                </c:pt>
                <c:pt idx="18">
                  <c:v>3.545125632</c:v>
                </c:pt>
                <c:pt idx="19">
                  <c:v>3.7344939660000001</c:v>
                </c:pt>
                <c:pt idx="20">
                  <c:v>3.934712593</c:v>
                </c:pt>
                <c:pt idx="21">
                  <c:v>4.14306573</c:v>
                </c:pt>
                <c:pt idx="22">
                  <c:v>4.3394948480000002</c:v>
                </c:pt>
              </c:numCache>
            </c:numRef>
          </c:xVal>
          <c:yVal>
            <c:numRef>
              <c:f>'ICF SLR Module (3)'!$J$15:$J$37</c:f>
              <c:numCache>
                <c:formatCode>0.00</c:formatCode>
                <c:ptCount val="23"/>
                <c:pt idx="0">
                  <c:v>-1.8534484717784099</c:v>
                </c:pt>
                <c:pt idx="1">
                  <c:v>-0.62643033699630313</c:v>
                </c:pt>
                <c:pt idx="2">
                  <c:v>0.95754326912383458</c:v>
                </c:pt>
                <c:pt idx="3">
                  <c:v>2.6784109732790746</c:v>
                </c:pt>
                <c:pt idx="4">
                  <c:v>4.5314646808782308</c:v>
                </c:pt>
                <c:pt idx="5">
                  <c:v>6.5650592398544223</c:v>
                </c:pt>
                <c:pt idx="6">
                  <c:v>8.7034348544920377</c:v>
                </c:pt>
                <c:pt idx="7">
                  <c:v>11.118090405960279</c:v>
                </c:pt>
                <c:pt idx="8">
                  <c:v>13.794097470225692</c:v>
                </c:pt>
                <c:pt idx="9">
                  <c:v>16.788849985757427</c:v>
                </c:pt>
                <c:pt idx="10">
                  <c:v>20.098163837370926</c:v>
                </c:pt>
                <c:pt idx="11">
                  <c:v>23.715625286668111</c:v>
                </c:pt>
                <c:pt idx="12">
                  <c:v>27.658068422263593</c:v>
                </c:pt>
                <c:pt idx="13">
                  <c:v>31.869436383703707</c:v>
                </c:pt>
                <c:pt idx="14">
                  <c:v>36.386236497033806</c:v>
                </c:pt>
                <c:pt idx="15">
                  <c:v>41.167430080167946</c:v>
                </c:pt>
                <c:pt idx="16">
                  <c:v>46.248605485519953</c:v>
                </c:pt>
                <c:pt idx="17">
                  <c:v>51.611264659555175</c:v>
                </c:pt>
                <c:pt idx="18">
                  <c:v>57.304836985817872</c:v>
                </c:pt>
                <c:pt idx="19">
                  <c:v>63.295086072501483</c:v>
                </c:pt>
                <c:pt idx="20">
                  <c:v>69.608925005070972</c:v>
                </c:pt>
                <c:pt idx="21">
                  <c:v>76.26751225165323</c:v>
                </c:pt>
                <c:pt idx="22">
                  <c:v>83.242951606526105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0C-45A1-AE7F-1250C9CC2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SSP3 7.0 </a:t>
            </a:r>
            <a:r>
              <a:rPr lang="en-US" baseline="0"/>
              <a:t>- Alt3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(4)'!$B$15:$B$37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(4)'!$J$15:$J$37</c:f>
              <c:numCache>
                <c:formatCode>0.00</c:formatCode>
                <c:ptCount val="23"/>
                <c:pt idx="0">
                  <c:v>-1.8534484717784099</c:v>
                </c:pt>
                <c:pt idx="1">
                  <c:v>-0.62643033699630313</c:v>
                </c:pt>
                <c:pt idx="2">
                  <c:v>0.95754326912383458</c:v>
                </c:pt>
                <c:pt idx="3">
                  <c:v>2.6784109732790746</c:v>
                </c:pt>
                <c:pt idx="4">
                  <c:v>4.5314646808782308</c:v>
                </c:pt>
                <c:pt idx="5">
                  <c:v>6.5650592398544223</c:v>
                </c:pt>
                <c:pt idx="6">
                  <c:v>8.7034348544920377</c:v>
                </c:pt>
                <c:pt idx="7">
                  <c:v>11.118090405960279</c:v>
                </c:pt>
                <c:pt idx="8">
                  <c:v>13.794097470225692</c:v>
                </c:pt>
                <c:pt idx="9">
                  <c:v>16.788818775059632</c:v>
                </c:pt>
                <c:pt idx="10">
                  <c:v>20.098068334063825</c:v>
                </c:pt>
                <c:pt idx="11">
                  <c:v>23.71545230972832</c:v>
                </c:pt>
                <c:pt idx="12">
                  <c:v>27.657804322112867</c:v>
                </c:pt>
                <c:pt idx="13">
                  <c:v>31.869056236494242</c:v>
                </c:pt>
                <c:pt idx="14">
                  <c:v>36.385714486910437</c:v>
                </c:pt>
                <c:pt idx="15">
                  <c:v>41.166740024693539</c:v>
                </c:pt>
                <c:pt idx="16">
                  <c:v>46.247708793770556</c:v>
                </c:pt>
                <c:pt idx="17">
                  <c:v>51.610145578995471</c:v>
                </c:pt>
                <c:pt idx="18">
                  <c:v>57.303479242993951</c:v>
                </c:pt>
                <c:pt idx="19">
                  <c:v>63.293497759459719</c:v>
                </c:pt>
                <c:pt idx="20">
                  <c:v>69.60700522157174</c:v>
                </c:pt>
                <c:pt idx="21">
                  <c:v>76.265255447428785</c:v>
                </c:pt>
                <c:pt idx="22">
                  <c:v>83.240352944775722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8-4D01-95A1-A8A70BDBC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(4)'!$C$15:$C$37</c:f>
              <c:numCache>
                <c:formatCode>0.00</c:formatCode>
                <c:ptCount val="23"/>
                <c:pt idx="0">
                  <c:v>0.63959318099999996</c:v>
                </c:pt>
                <c:pt idx="1">
                  <c:v>0.54236465199999995</c:v>
                </c:pt>
                <c:pt idx="2">
                  <c:v>0.77213053399999998</c:v>
                </c:pt>
                <c:pt idx="3">
                  <c:v>0.86815092599999999</c:v>
                </c:pt>
                <c:pt idx="4">
                  <c:v>0.97556141699999999</c:v>
                </c:pt>
                <c:pt idx="5">
                  <c:v>1.1153566130000001</c:v>
                </c:pt>
                <c:pt idx="6">
                  <c:v>1.2183734749999999</c:v>
                </c:pt>
                <c:pt idx="7">
                  <c:v>1.410985436</c:v>
                </c:pt>
                <c:pt idx="8">
                  <c:v>1.5939998479999999</c:v>
                </c:pt>
                <c:pt idx="9">
                  <c:v>1.803244946</c:v>
                </c:pt>
                <c:pt idx="10">
                  <c:v>2.0079312210000002</c:v>
                </c:pt>
                <c:pt idx="11">
                  <c:v>2.2076680830000002</c:v>
                </c:pt>
                <c:pt idx="12">
                  <c:v>2.4136044559999998</c:v>
                </c:pt>
                <c:pt idx="13">
                  <c:v>2.5929385740000002</c:v>
                </c:pt>
                <c:pt idx="14">
                  <c:v>2.7882306319999999</c:v>
                </c:pt>
                <c:pt idx="15">
                  <c:v>2.9649370049999999</c:v>
                </c:pt>
                <c:pt idx="16">
                  <c:v>3.1569742600000001</c:v>
                </c:pt>
                <c:pt idx="17">
                  <c:v>3.3406961229999999</c:v>
                </c:pt>
                <c:pt idx="18">
                  <c:v>3.545030632</c:v>
                </c:pt>
                <c:pt idx="19">
                  <c:v>3.7344039659999999</c:v>
                </c:pt>
                <c:pt idx="20">
                  <c:v>3.934582593</c:v>
                </c:pt>
                <c:pt idx="21">
                  <c:v>4.1429357299999996</c:v>
                </c:pt>
                <c:pt idx="22">
                  <c:v>4.3393648479999998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E8-4D01-95A1-A8A70BDBC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SSP3 7.0 </a:t>
            </a:r>
            <a:r>
              <a:rPr lang="en-US" baseline="0"/>
              <a:t>- Alt3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(4)'!$B$1</c:f>
              <c:strCache>
                <c:ptCount val="1"/>
                <c:pt idx="0">
                  <c:v>SSP3-7.0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(4)'!$C$15:$C$37</c:f>
              <c:numCache>
                <c:formatCode>0.00</c:formatCode>
                <c:ptCount val="23"/>
                <c:pt idx="0">
                  <c:v>0.63959318099999996</c:v>
                </c:pt>
                <c:pt idx="1">
                  <c:v>0.54236465199999995</c:v>
                </c:pt>
                <c:pt idx="2">
                  <c:v>0.77213053399999998</c:v>
                </c:pt>
                <c:pt idx="3">
                  <c:v>0.86815092599999999</c:v>
                </c:pt>
                <c:pt idx="4">
                  <c:v>0.97556141699999999</c:v>
                </c:pt>
                <c:pt idx="5">
                  <c:v>1.1153566130000001</c:v>
                </c:pt>
                <c:pt idx="6">
                  <c:v>1.2183734749999999</c:v>
                </c:pt>
                <c:pt idx="7">
                  <c:v>1.410985436</c:v>
                </c:pt>
                <c:pt idx="8">
                  <c:v>1.5939998479999999</c:v>
                </c:pt>
                <c:pt idx="9">
                  <c:v>1.803244946</c:v>
                </c:pt>
                <c:pt idx="10">
                  <c:v>2.0079312210000002</c:v>
                </c:pt>
                <c:pt idx="11">
                  <c:v>2.2076680830000002</c:v>
                </c:pt>
                <c:pt idx="12">
                  <c:v>2.4136044559999998</c:v>
                </c:pt>
                <c:pt idx="13">
                  <c:v>2.5929385740000002</c:v>
                </c:pt>
                <c:pt idx="14">
                  <c:v>2.7882306319999999</c:v>
                </c:pt>
                <c:pt idx="15">
                  <c:v>2.9649370049999999</c:v>
                </c:pt>
                <c:pt idx="16">
                  <c:v>3.1569742600000001</c:v>
                </c:pt>
                <c:pt idx="17">
                  <c:v>3.3406961229999999</c:v>
                </c:pt>
                <c:pt idx="18">
                  <c:v>3.545030632</c:v>
                </c:pt>
                <c:pt idx="19">
                  <c:v>3.7344039659999999</c:v>
                </c:pt>
                <c:pt idx="20">
                  <c:v>3.934582593</c:v>
                </c:pt>
                <c:pt idx="21">
                  <c:v>4.1429357299999996</c:v>
                </c:pt>
                <c:pt idx="22">
                  <c:v>4.3393648479999998</c:v>
                </c:pt>
              </c:numCache>
            </c:numRef>
          </c:xVal>
          <c:yVal>
            <c:numRef>
              <c:f>'ICF SLR Module (4)'!$J$15:$J$37</c:f>
              <c:numCache>
                <c:formatCode>0.00</c:formatCode>
                <c:ptCount val="23"/>
                <c:pt idx="0">
                  <c:v>-1.8534484717784099</c:v>
                </c:pt>
                <c:pt idx="1">
                  <c:v>-0.62643033699630313</c:v>
                </c:pt>
                <c:pt idx="2">
                  <c:v>0.95754326912383458</c:v>
                </c:pt>
                <c:pt idx="3">
                  <c:v>2.6784109732790746</c:v>
                </c:pt>
                <c:pt idx="4">
                  <c:v>4.5314646808782308</c:v>
                </c:pt>
                <c:pt idx="5">
                  <c:v>6.5650592398544223</c:v>
                </c:pt>
                <c:pt idx="6">
                  <c:v>8.7034348544920377</c:v>
                </c:pt>
                <c:pt idx="7">
                  <c:v>11.118090405960279</c:v>
                </c:pt>
                <c:pt idx="8">
                  <c:v>13.794097470225692</c:v>
                </c:pt>
                <c:pt idx="9">
                  <c:v>16.788818775059632</c:v>
                </c:pt>
                <c:pt idx="10">
                  <c:v>20.098068334063825</c:v>
                </c:pt>
                <c:pt idx="11">
                  <c:v>23.71545230972832</c:v>
                </c:pt>
                <c:pt idx="12">
                  <c:v>27.657804322112867</c:v>
                </c:pt>
                <c:pt idx="13">
                  <c:v>31.869056236494242</c:v>
                </c:pt>
                <c:pt idx="14">
                  <c:v>36.385714486910437</c:v>
                </c:pt>
                <c:pt idx="15">
                  <c:v>41.166740024693539</c:v>
                </c:pt>
                <c:pt idx="16">
                  <c:v>46.247708793770556</c:v>
                </c:pt>
                <c:pt idx="17">
                  <c:v>51.610145578995471</c:v>
                </c:pt>
                <c:pt idx="18">
                  <c:v>57.303479242993951</c:v>
                </c:pt>
                <c:pt idx="19">
                  <c:v>63.293497759459719</c:v>
                </c:pt>
                <c:pt idx="20">
                  <c:v>69.60700522157174</c:v>
                </c:pt>
                <c:pt idx="21">
                  <c:v>76.265255447428785</c:v>
                </c:pt>
                <c:pt idx="22">
                  <c:v>83.240352944775722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1B6-45E5-885C-9235F1474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74692874692874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(1)'!$B$19</c:f>
              <c:strCache>
                <c:ptCount val="1"/>
                <c:pt idx="0">
                  <c:v>HDPUV4</c:v>
                </c:pt>
              </c:strCache>
            </c:strRef>
          </c:tx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(1)'!$C$19:$E$19</c:f>
              <c:numCache>
                <c:formatCode>0.00</c:formatCode>
                <c:ptCount val="3"/>
                <c:pt idx="0">
                  <c:v>4.0000000012696546E-5</c:v>
                </c:pt>
                <c:pt idx="1">
                  <c:v>1.8000000000029104E-4</c:v>
                </c:pt>
                <c:pt idx="2" formatCode="0.000">
                  <c:v>5.09999999962929E-4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14-41D7-A770-D9D01E8D762B}"/>
            </c:ext>
          </c:extLst>
        </c:ser>
        <c:ser>
          <c:idx val="1"/>
          <c:order val="1"/>
          <c:tx>
            <c:strRef>
              <c:f>'Tables (1)'!$B$20</c:f>
              <c:strCache>
                <c:ptCount val="1"/>
                <c:pt idx="0">
                  <c:v>HDPUV10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(1)'!$C$20:$E$20</c:f>
              <c:numCache>
                <c:formatCode>0.00</c:formatCode>
                <c:ptCount val="3"/>
                <c:pt idx="0">
                  <c:v>5.1500000000714863E-4</c:v>
                </c:pt>
                <c:pt idx="1">
                  <c:v>3.9150000000063301E-3</c:v>
                </c:pt>
                <c:pt idx="2">
                  <c:v>1.1165000000005421E-2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14-41D7-A770-D9D01E8D762B}"/>
            </c:ext>
          </c:extLst>
        </c:ser>
        <c:ser>
          <c:idx val="2"/>
          <c:order val="2"/>
          <c:tx>
            <c:strRef>
              <c:f>'Tables (1)'!$B$21</c:f>
              <c:strCache>
                <c:ptCount val="1"/>
                <c:pt idx="0">
                  <c:v>HDPUV14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(1)'!$C$21:$E$21</c:f>
              <c:numCache>
                <c:formatCode>0.00</c:formatCode>
                <c:ptCount val="3"/>
                <c:pt idx="0">
                  <c:v>2.8449999999793363E-3</c:v>
                </c:pt>
                <c:pt idx="1">
                  <c:v>1.5994999999975335E-2</c:v>
                </c:pt>
                <c:pt idx="2">
                  <c:v>4.2394999999942229E-2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14-41D7-A770-D9D01E8D762B}"/>
            </c:ext>
          </c:extLst>
        </c:ser>
        <c:ser>
          <c:idx val="4"/>
          <c:order val="4"/>
          <c:tx>
            <c:strRef>
              <c:f>'Tables (1)'!$B$23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(1)'!$C$23:$E$23</c:f>
            </c:numRef>
          </c:val>
          <c:extLst>
            <c:ext xmlns:c16="http://schemas.microsoft.com/office/drawing/2014/chart" uri="{C3380CC4-5D6E-409C-BE32-E72D297353CC}">
              <c16:uniqueId val="{00000004-6914-41D7-A770-D9D01E8D762B}"/>
            </c:ext>
          </c:extLst>
        </c:ser>
        <c:ser>
          <c:idx val="5"/>
          <c:order val="5"/>
          <c:tx>
            <c:strRef>
              <c:f>'Tables (1)'!$B$24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(1)'!$C$24:$E$24</c:f>
            </c:numRef>
          </c:val>
          <c:extLst>
            <c:ext xmlns:c16="http://schemas.microsoft.com/office/drawing/2014/chart" uri="{C3380CC4-5D6E-409C-BE32-E72D297353CC}">
              <c16:uniqueId val="{00000005-6914-41D7-A770-D9D01E8D762B}"/>
            </c:ext>
          </c:extLst>
        </c:ser>
        <c:ser>
          <c:idx val="6"/>
          <c:order val="6"/>
          <c:tx>
            <c:strRef>
              <c:f>'Tables (1)'!$B$25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(1)'!$C$25:$E$25</c:f>
            </c:numRef>
          </c:val>
          <c:extLst>
            <c:ext xmlns:c16="http://schemas.microsoft.com/office/drawing/2014/chart" uri="{C3380CC4-5D6E-409C-BE32-E72D297353CC}">
              <c16:uniqueId val="{00000006-6914-41D7-A770-D9D01E8D762B}"/>
            </c:ext>
          </c:extLst>
        </c:ser>
        <c:ser>
          <c:idx val="8"/>
          <c:order val="7"/>
          <c:tx>
            <c:strRef>
              <c:f>'Tables (1)'!$B$26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(1)'!$C$26:$E$26</c:f>
            </c:numRef>
          </c:val>
          <c:extLst>
            <c:ext xmlns:c16="http://schemas.microsoft.com/office/drawing/2014/chart" uri="{C3380CC4-5D6E-409C-BE32-E72D297353CC}">
              <c16:uniqueId val="{00000007-6914-41D7-A770-D9D01E8D762B}"/>
            </c:ext>
          </c:extLst>
        </c:ser>
        <c:ser>
          <c:idx val="7"/>
          <c:order val="8"/>
          <c:tx>
            <c:strRef>
              <c:f>'Tables (1)'!$B$27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(1)'!$C$27:$E$27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8-6914-41D7-A770-D9D01E8D7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32941752"/>
        <c:axId val="233274864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'Tables (1)'!$B$22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'Tables (1)'!$C$6:$E$6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2040</c:v>
                      </c:pt>
                      <c:pt idx="1">
                        <c:v>2060</c:v>
                      </c:pt>
                      <c:pt idx="2">
                        <c:v>2100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'Tables (1)'!$C$22:$E$22</c15:sqref>
                        </c15:formulaRef>
                      </c:ext>
                    </c:extLst>
                    <c:numCache>
                      <c:formatCode>0.00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6914-41D7-A770-D9D01E8D762B}"/>
                  </c:ext>
                </c:extLst>
              </c15:ser>
            </c15:filteredBarSeries>
          </c:ext>
        </c:extLst>
      </c:barChart>
      <c:catAx>
        <c:axId val="232941752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587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274864"/>
        <c:crosses val="autoZero"/>
        <c:auto val="1"/>
        <c:lblAlgn val="ctr"/>
        <c:lblOffset val="100"/>
        <c:noMultiLvlLbl val="0"/>
      </c:catAx>
      <c:valAx>
        <c:axId val="23327486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baseline="0">
                    <a:effectLst/>
                  </a:rPr>
                  <a:t>parts per million (ppm)</a:t>
                </a:r>
                <a:endParaRPr lang="en-US" sz="400" b="1">
                  <a:effectLst/>
                </a:endParaRP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none"/>
        <c:minorTickMark val="none"/>
        <c:tickLblPos val="nextTo"/>
        <c:spPr>
          <a:ln w="1587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2941752"/>
        <c:crosses val="autoZero"/>
        <c:crossBetween val="between"/>
        <c:majorUnit val="1.0000000000000002E-2"/>
      </c:valAx>
    </c:plotArea>
    <c:legend>
      <c:legendPos val="b"/>
      <c:layout>
        <c:manualLayout>
          <c:xMode val="edge"/>
          <c:yMode val="edge"/>
          <c:x val="0.23732189245575072"/>
          <c:y val="0.86632730582044082"/>
          <c:w val="0.66143374385894071"/>
          <c:h val="4.5602042960161682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71228110448212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(1)'!$B$7</c:f>
              <c:strCache>
                <c:ptCount val="1"/>
                <c:pt idx="0">
                  <c:v>No-Action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(1)'!$F$7:$H$7</c:f>
              <c:numCache>
                <c:formatCode>0.000</c:formatCode>
                <c:ptCount val="3"/>
                <c:pt idx="0">
                  <c:v>2.007971221</c:v>
                </c:pt>
                <c:pt idx="1">
                  <c:v>2.788310632</c:v>
                </c:pt>
                <c:pt idx="2">
                  <c:v>4.3395398480000003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B-4F98-9C96-FFB749DE5B46}"/>
            </c:ext>
          </c:extLst>
        </c:ser>
        <c:ser>
          <c:idx val="1"/>
          <c:order val="1"/>
          <c:tx>
            <c:strRef>
              <c:f>'Tables (1)'!$B$8</c:f>
              <c:strCache>
                <c:ptCount val="1"/>
                <c:pt idx="0">
                  <c:v>HDPUV4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(1)'!$F$8:$H$8</c:f>
              <c:numCache>
                <c:formatCode>0.000</c:formatCode>
                <c:ptCount val="3"/>
                <c:pt idx="0">
                  <c:v>2.007971221</c:v>
                </c:pt>
                <c:pt idx="1">
                  <c:v>2.788310632</c:v>
                </c:pt>
                <c:pt idx="2">
                  <c:v>4.3395348479999996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7B-4F98-9C96-FFB749DE5B46}"/>
            </c:ext>
          </c:extLst>
        </c:ser>
        <c:ser>
          <c:idx val="2"/>
          <c:order val="2"/>
          <c:tx>
            <c:strRef>
              <c:f>'Tables (1)'!$B$9</c:f>
              <c:strCache>
                <c:ptCount val="1"/>
                <c:pt idx="0">
                  <c:v>HDPUV10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(1)'!$F$9:$H$9</c:f>
              <c:numCache>
                <c:formatCode>0.000</c:formatCode>
                <c:ptCount val="3"/>
                <c:pt idx="0">
                  <c:v>2.007961221</c:v>
                </c:pt>
                <c:pt idx="1">
                  <c:v>2.7882906319999998</c:v>
                </c:pt>
                <c:pt idx="2">
                  <c:v>4.3394948480000002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7B-4F98-9C96-FFB749DE5B46}"/>
            </c:ext>
          </c:extLst>
        </c:ser>
        <c:ser>
          <c:idx val="3"/>
          <c:order val="3"/>
          <c:tx>
            <c:strRef>
              <c:f>'Tables (1)'!$B$10</c:f>
              <c:strCache>
                <c:ptCount val="1"/>
                <c:pt idx="0">
                  <c:v>HDPUV14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(1)'!$F$10:$H$10</c:f>
              <c:numCache>
                <c:formatCode>0.000</c:formatCode>
                <c:ptCount val="3"/>
                <c:pt idx="0">
                  <c:v>2.0079312210000002</c:v>
                </c:pt>
                <c:pt idx="1">
                  <c:v>2.7882306319999999</c:v>
                </c:pt>
                <c:pt idx="2">
                  <c:v>4.3393648479999998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7B-4F98-9C96-FFB749DE5B46}"/>
            </c:ext>
          </c:extLst>
        </c:ser>
        <c:ser>
          <c:idx val="4"/>
          <c:order val="4"/>
          <c:tx>
            <c:strRef>
              <c:f>'Tables (1)'!$B$11</c:f>
              <c:strCache>
                <c:ptCount val="1"/>
              </c:strCache>
            </c:strRef>
          </c:tx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(1)'!$F$11:$H$11</c:f>
            </c:numRef>
          </c:val>
          <c:extLst>
            <c:ext xmlns:c16="http://schemas.microsoft.com/office/drawing/2014/chart" uri="{C3380CC4-5D6E-409C-BE32-E72D297353CC}">
              <c16:uniqueId val="{00000004-717B-4F98-9C96-FFB749DE5B46}"/>
            </c:ext>
          </c:extLst>
        </c:ser>
        <c:ser>
          <c:idx val="5"/>
          <c:order val="5"/>
          <c:tx>
            <c:strRef>
              <c:f>'Tables (1)'!$B$12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(1)'!$F$12:$H$12</c:f>
            </c:numRef>
          </c:val>
          <c:extLst>
            <c:ext xmlns:c16="http://schemas.microsoft.com/office/drawing/2014/chart" uri="{C3380CC4-5D6E-409C-BE32-E72D297353CC}">
              <c16:uniqueId val="{00000005-717B-4F98-9C96-FFB749DE5B46}"/>
            </c:ext>
          </c:extLst>
        </c:ser>
        <c:ser>
          <c:idx val="6"/>
          <c:order val="6"/>
          <c:tx>
            <c:strRef>
              <c:f>'Tables (1)'!$B$13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(1)'!$F$13:$H$13</c:f>
            </c:numRef>
          </c:val>
          <c:extLst>
            <c:ext xmlns:c16="http://schemas.microsoft.com/office/drawing/2014/chart" uri="{C3380CC4-5D6E-409C-BE32-E72D297353CC}">
              <c16:uniqueId val="{00000006-717B-4F98-9C96-FFB749DE5B46}"/>
            </c:ext>
          </c:extLst>
        </c:ser>
        <c:ser>
          <c:idx val="7"/>
          <c:order val="7"/>
          <c:tx>
            <c:strRef>
              <c:f>'Tables (1)'!$B$14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(1)'!$F$14:$H$14</c:f>
            </c:numRef>
          </c:val>
          <c:extLst>
            <c:ext xmlns:c16="http://schemas.microsoft.com/office/drawing/2014/chart" uri="{C3380CC4-5D6E-409C-BE32-E72D297353CC}">
              <c16:uniqueId val="{00000007-717B-4F98-9C96-FFB749DE5B46}"/>
            </c:ext>
          </c:extLst>
        </c:ser>
        <c:ser>
          <c:idx val="8"/>
          <c:order val="8"/>
          <c:tx>
            <c:strRef>
              <c:f>'Tables (1)'!$B$15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(1)'!$F$15:$H$15</c:f>
            </c:numRef>
          </c:val>
          <c:extLst>
            <c:ext xmlns:c16="http://schemas.microsoft.com/office/drawing/2014/chart" uri="{C3380CC4-5D6E-409C-BE32-E72D297353CC}">
              <c16:uniqueId val="{00000008-717B-4F98-9C96-FFB749DE5B46}"/>
            </c:ext>
          </c:extLst>
        </c:ser>
        <c:ser>
          <c:idx val="9"/>
          <c:order val="9"/>
          <c:tx>
            <c:strRef>
              <c:f>'Tables (1)'!$B$16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(1)'!$F$16:$H$16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9-717B-4F98-9C96-FFB749DE5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83654432"/>
        <c:axId val="183654824"/>
        <c:extLst/>
      </c:barChart>
      <c:catAx>
        <c:axId val="183654432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654824"/>
        <c:crosses val="autoZero"/>
        <c:auto val="1"/>
        <c:lblAlgn val="ctr"/>
        <c:lblOffset val="100"/>
        <c:noMultiLvlLbl val="0"/>
      </c:catAx>
      <c:valAx>
        <c:axId val="18365482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degrees Celsius</a:t>
                </a:r>
              </a:p>
            </c:rich>
          </c:tx>
          <c:layout>
            <c:manualLayout>
              <c:xMode val="edge"/>
              <c:yMode val="edge"/>
              <c:x val="2.349116360454943E-2"/>
              <c:y val="0.287247262318343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6544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342322747505167"/>
          <c:y val="0.84790823033146689"/>
          <c:w val="0.83627053665497897"/>
          <c:h val="4.3104705338738968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82422563202822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(1)'!$B$19</c:f>
              <c:strCache>
                <c:ptCount val="1"/>
                <c:pt idx="0">
                  <c:v>HDPUV4</c:v>
                </c:pt>
              </c:strCache>
            </c:strRef>
          </c:tx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(1)'!$F$19:$H$19</c:f>
              <c:numCache>
                <c:formatCode>0.000000000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5.0000000006988898E-6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D0-4E43-AD4C-EFDCA453ED19}"/>
            </c:ext>
          </c:extLst>
        </c:ser>
        <c:ser>
          <c:idx val="1"/>
          <c:order val="1"/>
          <c:tx>
            <c:strRef>
              <c:f>'Tables (1)'!$B$20</c:f>
              <c:strCache>
                <c:ptCount val="1"/>
                <c:pt idx="0">
                  <c:v>HDPUV10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(1)'!$F$20:$H$20</c:f>
              <c:numCache>
                <c:formatCode>0.000</c:formatCode>
                <c:ptCount val="3"/>
                <c:pt idx="0">
                  <c:v>1.0000000000065512E-5</c:v>
                </c:pt>
                <c:pt idx="1">
                  <c:v>2.0000000000131024E-5</c:v>
                </c:pt>
                <c:pt idx="2">
                  <c:v>4.500000000007276E-5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D0-4E43-AD4C-EFDCA453ED19}"/>
            </c:ext>
          </c:extLst>
        </c:ser>
        <c:ser>
          <c:idx val="2"/>
          <c:order val="2"/>
          <c:tx>
            <c:strRef>
              <c:f>'Tables (1)'!$B$21</c:f>
              <c:strCache>
                <c:ptCount val="1"/>
                <c:pt idx="0">
                  <c:v>HDPUV14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(1)'!$F$21:$H$21</c:f>
              <c:numCache>
                <c:formatCode>0.000000000</c:formatCode>
                <c:ptCount val="3"/>
                <c:pt idx="0">
                  <c:v>3.9999999999817959E-5</c:v>
                </c:pt>
                <c:pt idx="1">
                  <c:v>8.0000000000080007E-5</c:v>
                </c:pt>
                <c:pt idx="2">
                  <c:v>1.7500000000048033E-4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D0-4E43-AD4C-EFDCA453ED19}"/>
            </c:ext>
          </c:extLst>
        </c:ser>
        <c:ser>
          <c:idx val="4"/>
          <c:order val="4"/>
          <c:tx>
            <c:strRef>
              <c:f>'Tables (1)'!$B$23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(1)'!$F$23:$H$23</c:f>
            </c:numRef>
          </c:val>
          <c:extLst>
            <c:ext xmlns:c16="http://schemas.microsoft.com/office/drawing/2014/chart" uri="{C3380CC4-5D6E-409C-BE32-E72D297353CC}">
              <c16:uniqueId val="{00000004-07D0-4E43-AD4C-EFDCA453ED19}"/>
            </c:ext>
          </c:extLst>
        </c:ser>
        <c:ser>
          <c:idx val="5"/>
          <c:order val="5"/>
          <c:tx>
            <c:strRef>
              <c:f>'Tables (1)'!$B$24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(1)'!$F$24:$H$24</c:f>
            </c:numRef>
          </c:val>
          <c:extLst>
            <c:ext xmlns:c16="http://schemas.microsoft.com/office/drawing/2014/chart" uri="{C3380CC4-5D6E-409C-BE32-E72D297353CC}">
              <c16:uniqueId val="{00000005-07D0-4E43-AD4C-EFDCA453ED19}"/>
            </c:ext>
          </c:extLst>
        </c:ser>
        <c:ser>
          <c:idx val="6"/>
          <c:order val="6"/>
          <c:tx>
            <c:strRef>
              <c:f>'Tables (1)'!$B$25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(1)'!$F$25:$H$25</c:f>
            </c:numRef>
          </c:val>
          <c:extLst>
            <c:ext xmlns:c16="http://schemas.microsoft.com/office/drawing/2014/chart" uri="{C3380CC4-5D6E-409C-BE32-E72D297353CC}">
              <c16:uniqueId val="{00000006-07D0-4E43-AD4C-EFDCA453ED19}"/>
            </c:ext>
          </c:extLst>
        </c:ser>
        <c:ser>
          <c:idx val="7"/>
          <c:order val="7"/>
          <c:tx>
            <c:strRef>
              <c:f>'Tables (1)'!$B$26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(1)'!$F$26:$H$26</c:f>
            </c:numRef>
          </c:val>
          <c:extLst>
            <c:ext xmlns:c16="http://schemas.microsoft.com/office/drawing/2014/chart" uri="{C3380CC4-5D6E-409C-BE32-E72D297353CC}">
              <c16:uniqueId val="{00000007-07D0-4E43-AD4C-EFDCA453ED19}"/>
            </c:ext>
          </c:extLst>
        </c:ser>
        <c:ser>
          <c:idx val="8"/>
          <c:order val="8"/>
          <c:tx>
            <c:strRef>
              <c:f>'Tables (1)'!$B$27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(1)'!$F$27:$H$27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8-07D0-4E43-AD4C-EFDCA453E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33014016"/>
        <c:axId val="233014408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'Tables (1)'!$B$22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'Tables (1)'!$F$6:$H$6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2040</c:v>
                      </c:pt>
                      <c:pt idx="1">
                        <c:v>2060</c:v>
                      </c:pt>
                      <c:pt idx="2">
                        <c:v>2100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'Tables (1)'!$F$22:$H$22</c15:sqref>
                        </c15:formulaRef>
                      </c:ext>
                    </c:extLst>
                    <c:numCache>
                      <c:formatCode>0.000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07D0-4E43-AD4C-EFDCA453ED19}"/>
                  </c:ext>
                </c:extLst>
              </c15:ser>
            </c15:filteredBarSeries>
          </c:ext>
        </c:extLst>
      </c:barChart>
      <c:catAx>
        <c:axId val="233014016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5875"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4408"/>
        <c:crosses val="autoZero"/>
        <c:auto val="1"/>
        <c:lblAlgn val="ctr"/>
        <c:lblOffset val="100"/>
        <c:noMultiLvlLbl val="0"/>
      </c:catAx>
      <c:valAx>
        <c:axId val="233014408"/>
        <c:scaling>
          <c:orientation val="minMax"/>
          <c:max val="4.0000000000000013E-4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baseline="0">
                    <a:effectLst/>
                  </a:rPr>
                  <a:t>degrees Celsius</a:t>
                </a:r>
                <a:endParaRPr lang="en-US" sz="400" b="1">
                  <a:effectLst/>
                </a:endParaRP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.0000" sourceLinked="0"/>
        <c:majorTickMark val="none"/>
        <c:minorTickMark val="none"/>
        <c:tickLblPos val="nextTo"/>
        <c:spPr>
          <a:ln w="1587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4016"/>
        <c:crosses val="autoZero"/>
        <c:crossBetween val="between"/>
        <c:majorUnit val="1.0000000000000003E-4"/>
      </c:valAx>
    </c:plotArea>
    <c:legend>
      <c:legendPos val="b"/>
      <c:layout>
        <c:manualLayout>
          <c:xMode val="edge"/>
          <c:yMode val="edge"/>
          <c:x val="0.19317928425330536"/>
          <c:y val="0.93331780634491179"/>
          <c:w val="0.66143374385894071"/>
          <c:h val="4.5602042960161682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617286980307952"/>
          <c:y val="6.6321666711655805E-2"/>
          <c:w val="0.85890102563473325"/>
          <c:h val="0.80102349144565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'Tables (1)'!$U$6</c:f>
              <c:strCache>
                <c:ptCount val="1"/>
                <c:pt idx="0">
                  <c:v>Emissions</c:v>
                </c:pt>
              </c:strCache>
            </c:strRef>
          </c:tx>
          <c:invertIfNegative val="0"/>
          <c:cat>
            <c:strRef>
              <c:f>'Tables (1)'!$S$7:$S$15</c:f>
              <c:strCache>
                <c:ptCount val="4"/>
                <c:pt idx="0">
                  <c:v>No-Action</c:v>
                </c:pt>
                <c:pt idx="1">
                  <c:v>HDPUV4</c:v>
                </c:pt>
                <c:pt idx="2">
                  <c:v>HDPUV10</c:v>
                </c:pt>
                <c:pt idx="3">
                  <c:v>HDPUV14</c:v>
                </c:pt>
              </c:strCache>
            </c:strRef>
          </c:cat>
          <c:val>
            <c:numRef>
              <c:f>'Tables (1)'!$U$7:$U$15</c:f>
              <c:numCache>
                <c:formatCode>_(* #,##0_);_(* \(#,##0\);_(* "-"??_);_(@_)</c:formatCode>
                <c:ptCount val="4"/>
                <c:pt idx="0">
                  <c:v>9800</c:v>
                </c:pt>
                <c:pt idx="1">
                  <c:v>9800</c:v>
                </c:pt>
                <c:pt idx="2">
                  <c:v>9600</c:v>
                </c:pt>
                <c:pt idx="3">
                  <c:v>9300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C4-485C-958B-B7C9C9427CAD}"/>
            </c:ext>
          </c:extLst>
        </c:ser>
        <c:ser>
          <c:idx val="1"/>
          <c:order val="1"/>
          <c:tx>
            <c:strRef>
              <c:f>'Tables (1)'!$V$6</c:f>
              <c:strCache>
                <c:ptCount val="1"/>
                <c:pt idx="0">
                  <c:v>Emissions Difference Compared to No-Action Alternative</c:v>
                </c:pt>
              </c:strCache>
            </c:strRef>
          </c:tx>
          <c:invertIfNegative val="0"/>
          <c:cat>
            <c:strRef>
              <c:f>'Tables (1)'!$S$7:$S$15</c:f>
              <c:strCache>
                <c:ptCount val="4"/>
                <c:pt idx="0">
                  <c:v>No-Action</c:v>
                </c:pt>
                <c:pt idx="1">
                  <c:v>HDPUV4</c:v>
                </c:pt>
                <c:pt idx="2">
                  <c:v>HDPUV10</c:v>
                </c:pt>
                <c:pt idx="3">
                  <c:v>HDPUV14</c:v>
                </c:pt>
              </c:strCache>
            </c:strRef>
          </c:cat>
          <c:val>
            <c:numRef>
              <c:f>'Tables (1)'!$V$7:$V$15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C4-485C-958B-B7C9C9427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3015192"/>
        <c:axId val="233015584"/>
      </c:barChart>
      <c:catAx>
        <c:axId val="233015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5584"/>
        <c:crosses val="autoZero"/>
        <c:auto val="1"/>
        <c:lblAlgn val="ctr"/>
        <c:lblOffset val="100"/>
        <c:noMultiLvlLbl val="0"/>
      </c:catAx>
      <c:valAx>
        <c:axId val="2330155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1"/>
                  <a:t>MMTCO</a:t>
                </a:r>
                <a:r>
                  <a:rPr lang="en-US" b="1" baseline="-25000"/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51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94937513350254E-2"/>
          <c:y val="4.7134798218469394E-2"/>
          <c:w val="0.89872680031310304"/>
          <c:h val="0.76428602841813187"/>
        </c:manualLayout>
      </c:layout>
      <c:lineChart>
        <c:grouping val="standard"/>
        <c:varyColors val="0"/>
        <c:ser>
          <c:idx val="0"/>
          <c:order val="0"/>
          <c:tx>
            <c:strRef>
              <c:f>Emissions!$B$17</c:f>
              <c:strCache>
                <c:ptCount val="1"/>
                <c:pt idx="0">
                  <c:v>No-Action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Emissions!$A$24:$A$58</c15:sqref>
                  </c15:fullRef>
                </c:ext>
              </c:extLst>
              <c:f>Emissions!$A$35:$A$58</c:f>
              <c:numCache>
                <c:formatCode>General</c:formatCode>
                <c:ptCount val="24"/>
                <c:pt idx="0">
                  <c:v>2027</c:v>
                </c:pt>
                <c:pt idx="1">
                  <c:v>2028</c:v>
                </c:pt>
                <c:pt idx="2">
                  <c:v>2029</c:v>
                </c:pt>
                <c:pt idx="3">
                  <c:v>2030</c:v>
                </c:pt>
                <c:pt idx="4">
                  <c:v>2031</c:v>
                </c:pt>
                <c:pt idx="5">
                  <c:v>2032</c:v>
                </c:pt>
                <c:pt idx="6">
                  <c:v>2033</c:v>
                </c:pt>
                <c:pt idx="7">
                  <c:v>2034</c:v>
                </c:pt>
                <c:pt idx="8">
                  <c:v>2035</c:v>
                </c:pt>
                <c:pt idx="9">
                  <c:v>2036</c:v>
                </c:pt>
                <c:pt idx="10">
                  <c:v>2037</c:v>
                </c:pt>
                <c:pt idx="11">
                  <c:v>2038</c:v>
                </c:pt>
                <c:pt idx="12">
                  <c:v>2039</c:v>
                </c:pt>
                <c:pt idx="13">
                  <c:v>2040</c:v>
                </c:pt>
                <c:pt idx="14">
                  <c:v>2041</c:v>
                </c:pt>
                <c:pt idx="15">
                  <c:v>2042</c:v>
                </c:pt>
                <c:pt idx="16">
                  <c:v>2043</c:v>
                </c:pt>
                <c:pt idx="17">
                  <c:v>2044</c:v>
                </c:pt>
                <c:pt idx="18">
                  <c:v>2045</c:v>
                </c:pt>
                <c:pt idx="19">
                  <c:v>2046</c:v>
                </c:pt>
                <c:pt idx="20">
                  <c:v>2047</c:v>
                </c:pt>
                <c:pt idx="21">
                  <c:v>2048</c:v>
                </c:pt>
                <c:pt idx="22">
                  <c:v>2049</c:v>
                </c:pt>
                <c:pt idx="23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Emissions!$B$24:$B$58</c15:sqref>
                  </c15:fullRef>
                </c:ext>
              </c:extLst>
              <c:f>Emissions!$B$35:$B$58</c:f>
              <c:numCache>
                <c:formatCode>General</c:formatCode>
                <c:ptCount val="24"/>
                <c:pt idx="0">
                  <c:v>183.34534410000001</c:v>
                </c:pt>
                <c:pt idx="1">
                  <c:v>182.85020059999999</c:v>
                </c:pt>
                <c:pt idx="2">
                  <c:v>182.90726960000001</c:v>
                </c:pt>
                <c:pt idx="3">
                  <c:v>180.17969890000001</c:v>
                </c:pt>
                <c:pt idx="4">
                  <c:v>176.63128080000001</c:v>
                </c:pt>
                <c:pt idx="5">
                  <c:v>173.1762104</c:v>
                </c:pt>
                <c:pt idx="6">
                  <c:v>168.91449180000001</c:v>
                </c:pt>
                <c:pt idx="7">
                  <c:v>164.88981649999999</c:v>
                </c:pt>
                <c:pt idx="8">
                  <c:v>161.360578</c:v>
                </c:pt>
                <c:pt idx="9">
                  <c:v>157.48407750000001</c:v>
                </c:pt>
                <c:pt idx="10">
                  <c:v>153.7610579</c:v>
                </c:pt>
                <c:pt idx="11">
                  <c:v>150.3914063</c:v>
                </c:pt>
                <c:pt idx="12">
                  <c:v>147.3802881</c:v>
                </c:pt>
                <c:pt idx="13">
                  <c:v>144.6689667</c:v>
                </c:pt>
                <c:pt idx="14">
                  <c:v>142.30252669999999</c:v>
                </c:pt>
                <c:pt idx="15">
                  <c:v>140.23194649999999</c:v>
                </c:pt>
                <c:pt idx="16">
                  <c:v>137.97366289999999</c:v>
                </c:pt>
                <c:pt idx="17">
                  <c:v>136.0104126</c:v>
                </c:pt>
                <c:pt idx="18">
                  <c:v>134.2923054</c:v>
                </c:pt>
                <c:pt idx="19">
                  <c:v>132.72669429999999</c:v>
                </c:pt>
                <c:pt idx="20">
                  <c:v>130.66881169999999</c:v>
                </c:pt>
                <c:pt idx="21">
                  <c:v>128.82131989999999</c:v>
                </c:pt>
                <c:pt idx="22">
                  <c:v>127.0202354</c:v>
                </c:pt>
                <c:pt idx="23">
                  <c:v>125.29738879999999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29-4C61-958B-DAF92D3D6B8D}"/>
            </c:ext>
          </c:extLst>
        </c:ser>
        <c:ser>
          <c:idx val="1"/>
          <c:order val="1"/>
          <c:tx>
            <c:strRef>
              <c:f>Emissions!$C$17</c:f>
              <c:strCache>
                <c:ptCount val="1"/>
                <c:pt idx="0">
                  <c:v>HDPUV4</c:v>
                </c:pt>
              </c:strCache>
            </c:strRef>
          </c:tx>
          <c:spPr>
            <a:ln w="25400" cap="rnd">
              <a:solidFill>
                <a:srgbClr val="49494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Emissions!$A$24:$A$58</c15:sqref>
                  </c15:fullRef>
                </c:ext>
              </c:extLst>
              <c:f>Emissions!$A$35:$A$58</c:f>
              <c:numCache>
                <c:formatCode>General</c:formatCode>
                <c:ptCount val="24"/>
                <c:pt idx="0">
                  <c:v>2027</c:v>
                </c:pt>
                <c:pt idx="1">
                  <c:v>2028</c:v>
                </c:pt>
                <c:pt idx="2">
                  <c:v>2029</c:v>
                </c:pt>
                <c:pt idx="3">
                  <c:v>2030</c:v>
                </c:pt>
                <c:pt idx="4">
                  <c:v>2031</c:v>
                </c:pt>
                <c:pt idx="5">
                  <c:v>2032</c:v>
                </c:pt>
                <c:pt idx="6">
                  <c:v>2033</c:v>
                </c:pt>
                <c:pt idx="7">
                  <c:v>2034</c:v>
                </c:pt>
                <c:pt idx="8">
                  <c:v>2035</c:v>
                </c:pt>
                <c:pt idx="9">
                  <c:v>2036</c:v>
                </c:pt>
                <c:pt idx="10">
                  <c:v>2037</c:v>
                </c:pt>
                <c:pt idx="11">
                  <c:v>2038</c:v>
                </c:pt>
                <c:pt idx="12">
                  <c:v>2039</c:v>
                </c:pt>
                <c:pt idx="13">
                  <c:v>2040</c:v>
                </c:pt>
                <c:pt idx="14">
                  <c:v>2041</c:v>
                </c:pt>
                <c:pt idx="15">
                  <c:v>2042</c:v>
                </c:pt>
                <c:pt idx="16">
                  <c:v>2043</c:v>
                </c:pt>
                <c:pt idx="17">
                  <c:v>2044</c:v>
                </c:pt>
                <c:pt idx="18">
                  <c:v>2045</c:v>
                </c:pt>
                <c:pt idx="19">
                  <c:v>2046</c:v>
                </c:pt>
                <c:pt idx="20">
                  <c:v>2047</c:v>
                </c:pt>
                <c:pt idx="21">
                  <c:v>2048</c:v>
                </c:pt>
                <c:pt idx="22">
                  <c:v>2049</c:v>
                </c:pt>
                <c:pt idx="23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Emissions!$C$24:$C$58</c15:sqref>
                  </c15:fullRef>
                </c:ext>
              </c:extLst>
              <c:f>Emissions!$C$35:$C$58</c:f>
              <c:numCache>
                <c:formatCode>General</c:formatCode>
                <c:ptCount val="24"/>
                <c:pt idx="0">
                  <c:v>183.34534410000001</c:v>
                </c:pt>
                <c:pt idx="1">
                  <c:v>182.85020059999999</c:v>
                </c:pt>
                <c:pt idx="2">
                  <c:v>182.90726960000001</c:v>
                </c:pt>
                <c:pt idx="3">
                  <c:v>180.17733899999999</c:v>
                </c:pt>
                <c:pt idx="4">
                  <c:v>176.62664789999999</c:v>
                </c:pt>
                <c:pt idx="5">
                  <c:v>173.16917990000002</c:v>
                </c:pt>
                <c:pt idx="6">
                  <c:v>168.90262759999999</c:v>
                </c:pt>
                <c:pt idx="7">
                  <c:v>164.87342899999999</c:v>
                </c:pt>
                <c:pt idx="8">
                  <c:v>161.34041669999999</c:v>
                </c:pt>
                <c:pt idx="9">
                  <c:v>157.45981980000002</c:v>
                </c:pt>
                <c:pt idx="10">
                  <c:v>153.73325630000002</c:v>
                </c:pt>
                <c:pt idx="11">
                  <c:v>150.36018319999999</c:v>
                </c:pt>
                <c:pt idx="12">
                  <c:v>147.34757690000001</c:v>
                </c:pt>
                <c:pt idx="13">
                  <c:v>144.6330418</c:v>
                </c:pt>
                <c:pt idx="14">
                  <c:v>142.2590706</c:v>
                </c:pt>
                <c:pt idx="15">
                  <c:v>140.181591</c:v>
                </c:pt>
                <c:pt idx="16">
                  <c:v>137.91460609999999</c:v>
                </c:pt>
                <c:pt idx="17">
                  <c:v>135.9433296</c:v>
                </c:pt>
                <c:pt idx="18">
                  <c:v>134.2186859</c:v>
                </c:pt>
                <c:pt idx="19">
                  <c:v>132.6470731</c:v>
                </c:pt>
                <c:pt idx="20">
                  <c:v>130.5882234</c:v>
                </c:pt>
                <c:pt idx="21">
                  <c:v>128.73982480000001</c:v>
                </c:pt>
                <c:pt idx="22">
                  <c:v>126.941165</c:v>
                </c:pt>
                <c:pt idx="23">
                  <c:v>125.22081340000001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29-4C61-958B-DAF92D3D6B8D}"/>
            </c:ext>
          </c:extLst>
        </c:ser>
        <c:ser>
          <c:idx val="2"/>
          <c:order val="2"/>
          <c:tx>
            <c:strRef>
              <c:f>Emissions!$D$17</c:f>
              <c:strCache>
                <c:ptCount val="1"/>
                <c:pt idx="0">
                  <c:v>HDPUV10</c:v>
                </c:pt>
              </c:strCache>
            </c:strRef>
          </c:tx>
          <c:spPr>
            <a:ln w="25400" cap="rnd">
              <a:solidFill>
                <a:srgbClr val="7F7F7F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Emissions!$A$24:$A$58</c15:sqref>
                  </c15:fullRef>
                </c:ext>
              </c:extLst>
              <c:f>Emissions!$A$35:$A$58</c:f>
              <c:numCache>
                <c:formatCode>General</c:formatCode>
                <c:ptCount val="24"/>
                <c:pt idx="0">
                  <c:v>2027</c:v>
                </c:pt>
                <c:pt idx="1">
                  <c:v>2028</c:v>
                </c:pt>
                <c:pt idx="2">
                  <c:v>2029</c:v>
                </c:pt>
                <c:pt idx="3">
                  <c:v>2030</c:v>
                </c:pt>
                <c:pt idx="4">
                  <c:v>2031</c:v>
                </c:pt>
                <c:pt idx="5">
                  <c:v>2032</c:v>
                </c:pt>
                <c:pt idx="6">
                  <c:v>2033</c:v>
                </c:pt>
                <c:pt idx="7">
                  <c:v>2034</c:v>
                </c:pt>
                <c:pt idx="8">
                  <c:v>2035</c:v>
                </c:pt>
                <c:pt idx="9">
                  <c:v>2036</c:v>
                </c:pt>
                <c:pt idx="10">
                  <c:v>2037</c:v>
                </c:pt>
                <c:pt idx="11">
                  <c:v>2038</c:v>
                </c:pt>
                <c:pt idx="12">
                  <c:v>2039</c:v>
                </c:pt>
                <c:pt idx="13">
                  <c:v>2040</c:v>
                </c:pt>
                <c:pt idx="14">
                  <c:v>2041</c:v>
                </c:pt>
                <c:pt idx="15">
                  <c:v>2042</c:v>
                </c:pt>
                <c:pt idx="16">
                  <c:v>2043</c:v>
                </c:pt>
                <c:pt idx="17">
                  <c:v>2044</c:v>
                </c:pt>
                <c:pt idx="18">
                  <c:v>2045</c:v>
                </c:pt>
                <c:pt idx="19">
                  <c:v>2046</c:v>
                </c:pt>
                <c:pt idx="20">
                  <c:v>2047</c:v>
                </c:pt>
                <c:pt idx="21">
                  <c:v>2048</c:v>
                </c:pt>
                <c:pt idx="22">
                  <c:v>2049</c:v>
                </c:pt>
                <c:pt idx="23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Emissions!$D$24:$D$58</c15:sqref>
                  </c15:fullRef>
                </c:ext>
              </c:extLst>
              <c:f>Emissions!$D$35:$D$58</c:f>
              <c:numCache>
                <c:formatCode>General</c:formatCode>
                <c:ptCount val="24"/>
                <c:pt idx="0">
                  <c:v>183.34534410000001</c:v>
                </c:pt>
                <c:pt idx="1">
                  <c:v>182.85020059999999</c:v>
                </c:pt>
                <c:pt idx="2">
                  <c:v>182.90726960000001</c:v>
                </c:pt>
                <c:pt idx="3">
                  <c:v>180.17123309999999</c:v>
                </c:pt>
                <c:pt idx="4">
                  <c:v>176.60878359999998</c:v>
                </c:pt>
                <c:pt idx="5">
                  <c:v>173.1403282</c:v>
                </c:pt>
                <c:pt idx="6">
                  <c:v>168.70745500000001</c:v>
                </c:pt>
                <c:pt idx="7">
                  <c:v>164.52244719999999</c:v>
                </c:pt>
                <c:pt idx="8">
                  <c:v>160.84058580000001</c:v>
                </c:pt>
                <c:pt idx="9">
                  <c:v>156.8022655</c:v>
                </c:pt>
                <c:pt idx="10">
                  <c:v>152.9259184</c:v>
                </c:pt>
                <c:pt idx="11">
                  <c:v>149.412778</c:v>
                </c:pt>
                <c:pt idx="12">
                  <c:v>146.28313369999998</c:v>
                </c:pt>
                <c:pt idx="13">
                  <c:v>143.46918580000002</c:v>
                </c:pt>
                <c:pt idx="14">
                  <c:v>140.99748600000001</c:v>
                </c:pt>
                <c:pt idx="15">
                  <c:v>138.82953069999999</c:v>
                </c:pt>
                <c:pt idx="16">
                  <c:v>136.48567409999998</c:v>
                </c:pt>
                <c:pt idx="17">
                  <c:v>134.44326390000001</c:v>
                </c:pt>
                <c:pt idx="18">
                  <c:v>132.6533628</c:v>
                </c:pt>
                <c:pt idx="19">
                  <c:v>131.02451440000002</c:v>
                </c:pt>
                <c:pt idx="20">
                  <c:v>128.91899279999998</c:v>
                </c:pt>
                <c:pt idx="21">
                  <c:v>127.0264071</c:v>
                </c:pt>
                <c:pt idx="22">
                  <c:v>125.1919223</c:v>
                </c:pt>
                <c:pt idx="23">
                  <c:v>123.44306259999999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29-4C61-958B-DAF92D3D6B8D}"/>
            </c:ext>
          </c:extLst>
        </c:ser>
        <c:ser>
          <c:idx val="3"/>
          <c:order val="3"/>
          <c:tx>
            <c:strRef>
              <c:f>Emissions!$E$17</c:f>
              <c:strCache>
                <c:ptCount val="1"/>
                <c:pt idx="0">
                  <c:v>HDPUV14</c:v>
                </c:pt>
              </c:strCache>
            </c:strRef>
          </c:tx>
          <c:spPr>
            <a:ln w="31750" cap="rnd">
              <a:solidFill>
                <a:srgbClr val="595959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Emissions!$A$24:$A$58</c15:sqref>
                  </c15:fullRef>
                </c:ext>
              </c:extLst>
              <c:f>Emissions!$A$35:$A$58</c:f>
              <c:numCache>
                <c:formatCode>General</c:formatCode>
                <c:ptCount val="24"/>
                <c:pt idx="0">
                  <c:v>2027</c:v>
                </c:pt>
                <c:pt idx="1">
                  <c:v>2028</c:v>
                </c:pt>
                <c:pt idx="2">
                  <c:v>2029</c:v>
                </c:pt>
                <c:pt idx="3">
                  <c:v>2030</c:v>
                </c:pt>
                <c:pt idx="4">
                  <c:v>2031</c:v>
                </c:pt>
                <c:pt idx="5">
                  <c:v>2032</c:v>
                </c:pt>
                <c:pt idx="6">
                  <c:v>2033</c:v>
                </c:pt>
                <c:pt idx="7">
                  <c:v>2034</c:v>
                </c:pt>
                <c:pt idx="8">
                  <c:v>2035</c:v>
                </c:pt>
                <c:pt idx="9">
                  <c:v>2036</c:v>
                </c:pt>
                <c:pt idx="10">
                  <c:v>2037</c:v>
                </c:pt>
                <c:pt idx="11">
                  <c:v>2038</c:v>
                </c:pt>
                <c:pt idx="12">
                  <c:v>2039</c:v>
                </c:pt>
                <c:pt idx="13">
                  <c:v>2040</c:v>
                </c:pt>
                <c:pt idx="14">
                  <c:v>2041</c:v>
                </c:pt>
                <c:pt idx="15">
                  <c:v>2042</c:v>
                </c:pt>
                <c:pt idx="16">
                  <c:v>2043</c:v>
                </c:pt>
                <c:pt idx="17">
                  <c:v>2044</c:v>
                </c:pt>
                <c:pt idx="18">
                  <c:v>2045</c:v>
                </c:pt>
                <c:pt idx="19">
                  <c:v>2046</c:v>
                </c:pt>
                <c:pt idx="20">
                  <c:v>2047</c:v>
                </c:pt>
                <c:pt idx="21">
                  <c:v>2048</c:v>
                </c:pt>
                <c:pt idx="22">
                  <c:v>2049</c:v>
                </c:pt>
                <c:pt idx="23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Emissions!$E$24:$E$58</c15:sqref>
                  </c15:fullRef>
                </c:ext>
              </c:extLst>
              <c:f>Emissions!$E$35:$E$58</c:f>
              <c:numCache>
                <c:formatCode>General</c:formatCode>
                <c:ptCount val="24"/>
                <c:pt idx="0">
                  <c:v>183.34534410000001</c:v>
                </c:pt>
                <c:pt idx="1">
                  <c:v>182.85020059999999</c:v>
                </c:pt>
                <c:pt idx="2">
                  <c:v>182.90726960000001</c:v>
                </c:pt>
                <c:pt idx="3">
                  <c:v>180.1605658</c:v>
                </c:pt>
                <c:pt idx="4">
                  <c:v>176.28481959999999</c:v>
                </c:pt>
                <c:pt idx="5">
                  <c:v>172.54086509999999</c:v>
                </c:pt>
                <c:pt idx="6">
                  <c:v>167.6604572</c:v>
                </c:pt>
                <c:pt idx="7">
                  <c:v>163.06445099999999</c:v>
                </c:pt>
                <c:pt idx="8">
                  <c:v>158.77795330000001</c:v>
                </c:pt>
                <c:pt idx="9">
                  <c:v>154.1706897</c:v>
                </c:pt>
                <c:pt idx="10">
                  <c:v>149.71505159999998</c:v>
                </c:pt>
                <c:pt idx="11">
                  <c:v>145.65851380000001</c:v>
                </c:pt>
                <c:pt idx="12">
                  <c:v>142.00481189999999</c:v>
                </c:pt>
                <c:pt idx="13">
                  <c:v>138.69603499999999</c:v>
                </c:pt>
                <c:pt idx="14">
                  <c:v>135.85462480000001</c:v>
                </c:pt>
                <c:pt idx="15">
                  <c:v>133.3320913</c:v>
                </c:pt>
                <c:pt idx="16">
                  <c:v>130.89673429999999</c:v>
                </c:pt>
                <c:pt idx="17">
                  <c:v>128.76540399999999</c:v>
                </c:pt>
                <c:pt idx="18">
                  <c:v>126.92331859999999</c:v>
                </c:pt>
                <c:pt idx="19">
                  <c:v>125.2590513</c:v>
                </c:pt>
                <c:pt idx="20">
                  <c:v>123.2872588</c:v>
                </c:pt>
                <c:pt idx="21">
                  <c:v>121.51085399999999</c:v>
                </c:pt>
                <c:pt idx="22">
                  <c:v>119.9264548</c:v>
                </c:pt>
                <c:pt idx="23">
                  <c:v>118.4170024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29-4C61-958B-DAF92D3D6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013624"/>
        <c:axId val="233013232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Emissions!$F$17</c15:sqref>
                        </c15:formulaRef>
                      </c:ext>
                    </c:extLst>
                    <c:strCache>
                      <c:ptCount val="1"/>
                      <c:pt idx="0">
                        <c:v>Alt 4</c:v>
                      </c:pt>
                    </c:strCache>
                  </c:strRef>
                </c:tx>
                <c:spPr>
                  <a:ln w="28575" cap="rnd">
                    <a:solidFill>
                      <a:srgbClr val="494949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ullRef>
                          <c15:sqref>Emissions!$A$24:$A$58</c15:sqref>
                        </c15:fullRef>
                        <c15:formulaRef>
                          <c15:sqref>Emissions!$A$35:$A$58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2027</c:v>
                      </c:pt>
                      <c:pt idx="1">
                        <c:v>2028</c:v>
                      </c:pt>
                      <c:pt idx="2">
                        <c:v>2029</c:v>
                      </c:pt>
                      <c:pt idx="3">
                        <c:v>2030</c:v>
                      </c:pt>
                      <c:pt idx="4">
                        <c:v>2031</c:v>
                      </c:pt>
                      <c:pt idx="5">
                        <c:v>2032</c:v>
                      </c:pt>
                      <c:pt idx="6">
                        <c:v>2033</c:v>
                      </c:pt>
                      <c:pt idx="7">
                        <c:v>2034</c:v>
                      </c:pt>
                      <c:pt idx="8">
                        <c:v>2035</c:v>
                      </c:pt>
                      <c:pt idx="9">
                        <c:v>2036</c:v>
                      </c:pt>
                      <c:pt idx="10">
                        <c:v>2037</c:v>
                      </c:pt>
                      <c:pt idx="11">
                        <c:v>2038</c:v>
                      </c:pt>
                      <c:pt idx="12">
                        <c:v>2039</c:v>
                      </c:pt>
                      <c:pt idx="13">
                        <c:v>2040</c:v>
                      </c:pt>
                      <c:pt idx="14">
                        <c:v>2041</c:v>
                      </c:pt>
                      <c:pt idx="15">
                        <c:v>2042</c:v>
                      </c:pt>
                      <c:pt idx="16">
                        <c:v>2043</c:v>
                      </c:pt>
                      <c:pt idx="17">
                        <c:v>2044</c:v>
                      </c:pt>
                      <c:pt idx="18">
                        <c:v>2045</c:v>
                      </c:pt>
                      <c:pt idx="19">
                        <c:v>2046</c:v>
                      </c:pt>
                      <c:pt idx="20">
                        <c:v>2047</c:v>
                      </c:pt>
                      <c:pt idx="21">
                        <c:v>2048</c:v>
                      </c:pt>
                      <c:pt idx="22">
                        <c:v>2049</c:v>
                      </c:pt>
                      <c:pt idx="23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Emissions!$F$24:$F$58</c15:sqref>
                        </c15:fullRef>
                        <c15:formulaRef>
                          <c15:sqref>Emissions!$F$35:$F$58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ED29-4C61-958B-DAF92D3D6B8D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Emissions!$G$17</c15:sqref>
                        </c15:formulaRef>
                      </c:ext>
                    </c:extLst>
                    <c:strCache>
                      <c:ptCount val="1"/>
                      <c:pt idx="0">
                        <c:v>Alt 5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Emissions!$A$24:$A$58</c15:sqref>
                        </c15:fullRef>
                        <c15:formulaRef>
                          <c15:sqref>Emissions!$A$35:$A$58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2027</c:v>
                      </c:pt>
                      <c:pt idx="1">
                        <c:v>2028</c:v>
                      </c:pt>
                      <c:pt idx="2">
                        <c:v>2029</c:v>
                      </c:pt>
                      <c:pt idx="3">
                        <c:v>2030</c:v>
                      </c:pt>
                      <c:pt idx="4">
                        <c:v>2031</c:v>
                      </c:pt>
                      <c:pt idx="5">
                        <c:v>2032</c:v>
                      </c:pt>
                      <c:pt idx="6">
                        <c:v>2033</c:v>
                      </c:pt>
                      <c:pt idx="7">
                        <c:v>2034</c:v>
                      </c:pt>
                      <c:pt idx="8">
                        <c:v>2035</c:v>
                      </c:pt>
                      <c:pt idx="9">
                        <c:v>2036</c:v>
                      </c:pt>
                      <c:pt idx="10">
                        <c:v>2037</c:v>
                      </c:pt>
                      <c:pt idx="11">
                        <c:v>2038</c:v>
                      </c:pt>
                      <c:pt idx="12">
                        <c:v>2039</c:v>
                      </c:pt>
                      <c:pt idx="13">
                        <c:v>2040</c:v>
                      </c:pt>
                      <c:pt idx="14">
                        <c:v>2041</c:v>
                      </c:pt>
                      <c:pt idx="15">
                        <c:v>2042</c:v>
                      </c:pt>
                      <c:pt idx="16">
                        <c:v>2043</c:v>
                      </c:pt>
                      <c:pt idx="17">
                        <c:v>2044</c:v>
                      </c:pt>
                      <c:pt idx="18">
                        <c:v>2045</c:v>
                      </c:pt>
                      <c:pt idx="19">
                        <c:v>2046</c:v>
                      </c:pt>
                      <c:pt idx="20">
                        <c:v>2047</c:v>
                      </c:pt>
                      <c:pt idx="21">
                        <c:v>2048</c:v>
                      </c:pt>
                      <c:pt idx="22">
                        <c:v>2049</c:v>
                      </c:pt>
                      <c:pt idx="23">
                        <c:v>2050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Emissions!$G$24:$G$58</c15:sqref>
                        </c15:fullRef>
                        <c15:formulaRef>
                          <c15:sqref>Emissions!$G$35:$G$58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D29-4C61-958B-DAF92D3D6B8D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Emissions!$H$17</c15:sqref>
                        </c15:formulaRef>
                      </c:ext>
                    </c:extLst>
                    <c:strCache>
                      <c:ptCount val="1"/>
                      <c:pt idx="0">
                        <c:v>Alt 6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Emissions!$A$24:$A$58</c15:sqref>
                        </c15:fullRef>
                        <c15:formulaRef>
                          <c15:sqref>Emissions!$A$35:$A$58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2027</c:v>
                      </c:pt>
                      <c:pt idx="1">
                        <c:v>2028</c:v>
                      </c:pt>
                      <c:pt idx="2">
                        <c:v>2029</c:v>
                      </c:pt>
                      <c:pt idx="3">
                        <c:v>2030</c:v>
                      </c:pt>
                      <c:pt idx="4">
                        <c:v>2031</c:v>
                      </c:pt>
                      <c:pt idx="5">
                        <c:v>2032</c:v>
                      </c:pt>
                      <c:pt idx="6">
                        <c:v>2033</c:v>
                      </c:pt>
                      <c:pt idx="7">
                        <c:v>2034</c:v>
                      </c:pt>
                      <c:pt idx="8">
                        <c:v>2035</c:v>
                      </c:pt>
                      <c:pt idx="9">
                        <c:v>2036</c:v>
                      </c:pt>
                      <c:pt idx="10">
                        <c:v>2037</c:v>
                      </c:pt>
                      <c:pt idx="11">
                        <c:v>2038</c:v>
                      </c:pt>
                      <c:pt idx="12">
                        <c:v>2039</c:v>
                      </c:pt>
                      <c:pt idx="13">
                        <c:v>2040</c:v>
                      </c:pt>
                      <c:pt idx="14">
                        <c:v>2041</c:v>
                      </c:pt>
                      <c:pt idx="15">
                        <c:v>2042</c:v>
                      </c:pt>
                      <c:pt idx="16">
                        <c:v>2043</c:v>
                      </c:pt>
                      <c:pt idx="17">
                        <c:v>2044</c:v>
                      </c:pt>
                      <c:pt idx="18">
                        <c:v>2045</c:v>
                      </c:pt>
                      <c:pt idx="19">
                        <c:v>2046</c:v>
                      </c:pt>
                      <c:pt idx="20">
                        <c:v>2047</c:v>
                      </c:pt>
                      <c:pt idx="21">
                        <c:v>2048</c:v>
                      </c:pt>
                      <c:pt idx="22">
                        <c:v>2049</c:v>
                      </c:pt>
                      <c:pt idx="23">
                        <c:v>2050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Emissions!$H$24:$H$58</c15:sqref>
                        </c15:fullRef>
                        <c15:formulaRef>
                          <c15:sqref>Emissions!$H$35:$H$58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D29-4C61-958B-DAF92D3D6B8D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Emissions!$I$17</c15:sqref>
                        </c15:formulaRef>
                      </c:ext>
                    </c:extLst>
                    <c:strCache>
                      <c:ptCount val="1"/>
                      <c:pt idx="0">
                        <c:v>Alt 7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Emissions!$A$24:$A$58</c15:sqref>
                        </c15:fullRef>
                        <c15:formulaRef>
                          <c15:sqref>Emissions!$A$35:$A$58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2027</c:v>
                      </c:pt>
                      <c:pt idx="1">
                        <c:v>2028</c:v>
                      </c:pt>
                      <c:pt idx="2">
                        <c:v>2029</c:v>
                      </c:pt>
                      <c:pt idx="3">
                        <c:v>2030</c:v>
                      </c:pt>
                      <c:pt idx="4">
                        <c:v>2031</c:v>
                      </c:pt>
                      <c:pt idx="5">
                        <c:v>2032</c:v>
                      </c:pt>
                      <c:pt idx="6">
                        <c:v>2033</c:v>
                      </c:pt>
                      <c:pt idx="7">
                        <c:v>2034</c:v>
                      </c:pt>
                      <c:pt idx="8">
                        <c:v>2035</c:v>
                      </c:pt>
                      <c:pt idx="9">
                        <c:v>2036</c:v>
                      </c:pt>
                      <c:pt idx="10">
                        <c:v>2037</c:v>
                      </c:pt>
                      <c:pt idx="11">
                        <c:v>2038</c:v>
                      </c:pt>
                      <c:pt idx="12">
                        <c:v>2039</c:v>
                      </c:pt>
                      <c:pt idx="13">
                        <c:v>2040</c:v>
                      </c:pt>
                      <c:pt idx="14">
                        <c:v>2041</c:v>
                      </c:pt>
                      <c:pt idx="15">
                        <c:v>2042</c:v>
                      </c:pt>
                      <c:pt idx="16">
                        <c:v>2043</c:v>
                      </c:pt>
                      <c:pt idx="17">
                        <c:v>2044</c:v>
                      </c:pt>
                      <c:pt idx="18">
                        <c:v>2045</c:v>
                      </c:pt>
                      <c:pt idx="19">
                        <c:v>2046</c:v>
                      </c:pt>
                      <c:pt idx="20">
                        <c:v>2047</c:v>
                      </c:pt>
                      <c:pt idx="21">
                        <c:v>2048</c:v>
                      </c:pt>
                      <c:pt idx="22">
                        <c:v>2049</c:v>
                      </c:pt>
                      <c:pt idx="23">
                        <c:v>2050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Emissions!$I$24:$I$58</c15:sqref>
                        </c15:fullRef>
                        <c15:formulaRef>
                          <c15:sqref>Emissions!$I$35:$I$58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D29-4C61-958B-DAF92D3D6B8D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Emissions!$J$17</c15:sqref>
                        </c15:formulaRef>
                      </c:ext>
                    </c:extLst>
                    <c:strCache>
                      <c:ptCount val="1"/>
                      <c:pt idx="0">
                        <c:v>Alt 8</c:v>
                      </c:pt>
                    </c:strCache>
                  </c:strRef>
                </c:tx>
                <c:spPr>
                  <a:ln w="28575" cap="rnd">
                    <a:solidFill>
                      <a:schemeClr val="tx1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Emissions!$A$24:$A$58</c15:sqref>
                        </c15:fullRef>
                        <c15:formulaRef>
                          <c15:sqref>Emissions!$A$35:$A$58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2027</c:v>
                      </c:pt>
                      <c:pt idx="1">
                        <c:v>2028</c:v>
                      </c:pt>
                      <c:pt idx="2">
                        <c:v>2029</c:v>
                      </c:pt>
                      <c:pt idx="3">
                        <c:v>2030</c:v>
                      </c:pt>
                      <c:pt idx="4">
                        <c:v>2031</c:v>
                      </c:pt>
                      <c:pt idx="5">
                        <c:v>2032</c:v>
                      </c:pt>
                      <c:pt idx="6">
                        <c:v>2033</c:v>
                      </c:pt>
                      <c:pt idx="7">
                        <c:v>2034</c:v>
                      </c:pt>
                      <c:pt idx="8">
                        <c:v>2035</c:v>
                      </c:pt>
                      <c:pt idx="9">
                        <c:v>2036</c:v>
                      </c:pt>
                      <c:pt idx="10">
                        <c:v>2037</c:v>
                      </c:pt>
                      <c:pt idx="11">
                        <c:v>2038</c:v>
                      </c:pt>
                      <c:pt idx="12">
                        <c:v>2039</c:v>
                      </c:pt>
                      <c:pt idx="13">
                        <c:v>2040</c:v>
                      </c:pt>
                      <c:pt idx="14">
                        <c:v>2041</c:v>
                      </c:pt>
                      <c:pt idx="15">
                        <c:v>2042</c:v>
                      </c:pt>
                      <c:pt idx="16">
                        <c:v>2043</c:v>
                      </c:pt>
                      <c:pt idx="17">
                        <c:v>2044</c:v>
                      </c:pt>
                      <c:pt idx="18">
                        <c:v>2045</c:v>
                      </c:pt>
                      <c:pt idx="19">
                        <c:v>2046</c:v>
                      </c:pt>
                      <c:pt idx="20">
                        <c:v>2047</c:v>
                      </c:pt>
                      <c:pt idx="21">
                        <c:v>2048</c:v>
                      </c:pt>
                      <c:pt idx="22">
                        <c:v>2049</c:v>
                      </c:pt>
                      <c:pt idx="23">
                        <c:v>2050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Emissions!$J$24:$J$58</c15:sqref>
                        </c15:fullRef>
                        <c15:formulaRef>
                          <c15:sqref>Emissions!$J$35:$J$58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D29-4C61-958B-DAF92D3D6B8D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Emissions!$K$17</c15:sqref>
                        </c15:formulaRef>
                      </c:ext>
                    </c:extLst>
                    <c:strCache>
                      <c:ptCount val="1"/>
                      <c:pt idx="0">
                        <c:v>Alt 9</c:v>
                      </c:pt>
                    </c:strCache>
                  </c:strRef>
                </c:tx>
                <c:spPr>
                  <a:ln w="28575" cap="rnd">
                    <a:solidFill>
                      <a:srgbClr val="7F7F7F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Emissions!$A$24:$A$58</c15:sqref>
                        </c15:fullRef>
                        <c15:formulaRef>
                          <c15:sqref>Emissions!$A$35:$A$58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2027</c:v>
                      </c:pt>
                      <c:pt idx="1">
                        <c:v>2028</c:v>
                      </c:pt>
                      <c:pt idx="2">
                        <c:v>2029</c:v>
                      </c:pt>
                      <c:pt idx="3">
                        <c:v>2030</c:v>
                      </c:pt>
                      <c:pt idx="4">
                        <c:v>2031</c:v>
                      </c:pt>
                      <c:pt idx="5">
                        <c:v>2032</c:v>
                      </c:pt>
                      <c:pt idx="6">
                        <c:v>2033</c:v>
                      </c:pt>
                      <c:pt idx="7">
                        <c:v>2034</c:v>
                      </c:pt>
                      <c:pt idx="8">
                        <c:v>2035</c:v>
                      </c:pt>
                      <c:pt idx="9">
                        <c:v>2036</c:v>
                      </c:pt>
                      <c:pt idx="10">
                        <c:v>2037</c:v>
                      </c:pt>
                      <c:pt idx="11">
                        <c:v>2038</c:v>
                      </c:pt>
                      <c:pt idx="12">
                        <c:v>2039</c:v>
                      </c:pt>
                      <c:pt idx="13">
                        <c:v>2040</c:v>
                      </c:pt>
                      <c:pt idx="14">
                        <c:v>2041</c:v>
                      </c:pt>
                      <c:pt idx="15">
                        <c:v>2042</c:v>
                      </c:pt>
                      <c:pt idx="16">
                        <c:v>2043</c:v>
                      </c:pt>
                      <c:pt idx="17">
                        <c:v>2044</c:v>
                      </c:pt>
                      <c:pt idx="18">
                        <c:v>2045</c:v>
                      </c:pt>
                      <c:pt idx="19">
                        <c:v>2046</c:v>
                      </c:pt>
                      <c:pt idx="20">
                        <c:v>2047</c:v>
                      </c:pt>
                      <c:pt idx="21">
                        <c:v>2048</c:v>
                      </c:pt>
                      <c:pt idx="22">
                        <c:v>2049</c:v>
                      </c:pt>
                      <c:pt idx="23">
                        <c:v>2050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Emissions!$K$24:$K$58</c15:sqref>
                        </c15:fullRef>
                        <c15:formulaRef>
                          <c15:sqref>Emissions!$K$35:$K$58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ED29-4C61-958B-DAF92D3D6B8D}"/>
                  </c:ext>
                </c:extLst>
              </c15:ser>
            </c15:filteredLineSeries>
          </c:ext>
        </c:extLst>
      </c:lineChart>
      <c:catAx>
        <c:axId val="23301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232"/>
        <c:crosses val="autoZero"/>
        <c:auto val="1"/>
        <c:lblAlgn val="ctr"/>
        <c:lblOffset val="100"/>
        <c:tickLblSkip val="5"/>
        <c:noMultiLvlLbl val="0"/>
      </c:catAx>
      <c:valAx>
        <c:axId val="233013232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MMTCO</a:t>
                </a:r>
                <a:r>
                  <a:rPr lang="en-US" sz="1000" b="1" i="0" u="none" strike="noStrike" baseline="0">
                    <a:solidFill>
                      <a:sysClr val="windowText" lastClr="000000"/>
                    </a:solidFill>
                  </a:rPr>
                  <a:t>₂</a:t>
                </a:r>
                <a:endParaRPr lang="en-US" sz="1000" b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158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624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791440403874363"/>
          <c:y val="0.8944011322474632"/>
          <c:w val="0.82343711493030369"/>
          <c:h val="9.5443805299331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35238610008918"/>
          <c:y val="0.13089958913274427"/>
          <c:w val="0.8092016238159675"/>
          <c:h val="0.764597701149425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(2)'!$D$42:$L$42</c:f>
              <c:strCache>
                <c:ptCount val="9"/>
                <c:pt idx="0">
                  <c:v>Number of Vehicles Removed from Fleet Corresponding to Emissions Reductions from Baseline Alternative</c:v>
                </c:pt>
              </c:strCache>
            </c:strRef>
          </c:tx>
          <c:invertIfNegative val="0"/>
          <c:cat>
            <c:strRef>
              <c:f>'Tables (2)'!$D$43:$L$43</c:f>
              <c:strCache>
                <c:ptCount val="3"/>
                <c:pt idx="0">
                  <c:v>HDPUV4</c:v>
                </c:pt>
                <c:pt idx="1">
                  <c:v>HDPUV10</c:v>
                </c:pt>
                <c:pt idx="2">
                  <c:v>HDPUV14</c:v>
                </c:pt>
              </c:strCache>
            </c:strRef>
          </c:cat>
          <c:val>
            <c:numRef>
              <c:f>'Tables (2)'!$D$63:$K$63</c:f>
              <c:numCache>
                <c:formatCode>#,##0</c:formatCode>
                <c:ptCount val="3"/>
                <c:pt idx="0">
                  <c:v>2324.8760835334651</c:v>
                </c:pt>
                <c:pt idx="1">
                  <c:v>59962.275716505981</c:v>
                </c:pt>
                <c:pt idx="2">
                  <c:v>297812.26397946215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92-4F40-9595-2619C716F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016760"/>
        <c:axId val="183656000"/>
      </c:barChart>
      <c:catAx>
        <c:axId val="233016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656000"/>
        <c:crosses val="autoZero"/>
        <c:auto val="1"/>
        <c:lblAlgn val="ctr"/>
        <c:lblOffset val="100"/>
        <c:noMultiLvlLbl val="0"/>
      </c:catAx>
      <c:valAx>
        <c:axId val="183656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/>
                  <a:t>Number of vehicles (equivalent)</a:t>
                </a:r>
              </a:p>
            </c:rich>
          </c:tx>
          <c:layout>
            <c:manualLayout>
              <c:xMode val="edge"/>
              <c:yMode val="edge"/>
              <c:x val="1.9196484947938092E-2"/>
              <c:y val="0.2437970548464213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 w="9525"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6760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94937513350254E-2"/>
          <c:y val="4.7134798218469394E-2"/>
          <c:w val="0.89872680031310304"/>
          <c:h val="0.76428602841813187"/>
        </c:manualLayout>
      </c:layout>
      <c:lineChart>
        <c:grouping val="standard"/>
        <c:varyColors val="0"/>
        <c:ser>
          <c:idx val="0"/>
          <c:order val="0"/>
          <c:tx>
            <c:strRef>
              <c:f>Emissions!$B$17</c:f>
              <c:strCache>
                <c:ptCount val="1"/>
                <c:pt idx="0">
                  <c:v>No-Action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Emissions!$B$24:$B$108</c:f>
              <c:numCache>
                <c:formatCode>General</c:formatCode>
                <c:ptCount val="85"/>
                <c:pt idx="0">
                  <c:v>193.47909190636372</c:v>
                </c:pt>
                <c:pt idx="1">
                  <c:v>192.43453040000009</c:v>
                </c:pt>
                <c:pt idx="2">
                  <c:v>191.38996889363648</c:v>
                </c:pt>
                <c:pt idx="3">
                  <c:v>190.34540738727284</c:v>
                </c:pt>
                <c:pt idx="4">
                  <c:v>189.30084588090921</c:v>
                </c:pt>
                <c:pt idx="5">
                  <c:v>188.25628437454557</c:v>
                </c:pt>
                <c:pt idx="6">
                  <c:v>186.31119530000001</c:v>
                </c:pt>
                <c:pt idx="7">
                  <c:v>185.73816980000001</c:v>
                </c:pt>
                <c:pt idx="8">
                  <c:v>183.9376206</c:v>
                </c:pt>
                <c:pt idx="9">
                  <c:v>183.38918130000002</c:v>
                </c:pt>
                <c:pt idx="10">
                  <c:v>183.41189730000002</c:v>
                </c:pt>
                <c:pt idx="11">
                  <c:v>183.34534410000001</c:v>
                </c:pt>
                <c:pt idx="12">
                  <c:v>182.85020059999999</c:v>
                </c:pt>
                <c:pt idx="13">
                  <c:v>182.90726960000001</c:v>
                </c:pt>
                <c:pt idx="14">
                  <c:v>180.17969890000001</c:v>
                </c:pt>
                <c:pt idx="15">
                  <c:v>176.63128080000001</c:v>
                </c:pt>
                <c:pt idx="16">
                  <c:v>173.1762104</c:v>
                </c:pt>
                <c:pt idx="17">
                  <c:v>168.91449180000001</c:v>
                </c:pt>
                <c:pt idx="18">
                  <c:v>164.88981649999999</c:v>
                </c:pt>
                <c:pt idx="19">
                  <c:v>161.360578</c:v>
                </c:pt>
                <c:pt idx="20">
                  <c:v>157.48407750000001</c:v>
                </c:pt>
                <c:pt idx="21">
                  <c:v>153.7610579</c:v>
                </c:pt>
                <c:pt idx="22">
                  <c:v>150.3914063</c:v>
                </c:pt>
                <c:pt idx="23">
                  <c:v>147.3802881</c:v>
                </c:pt>
                <c:pt idx="24">
                  <c:v>144.6689667</c:v>
                </c:pt>
                <c:pt idx="25">
                  <c:v>142.30252669999999</c:v>
                </c:pt>
                <c:pt idx="26">
                  <c:v>140.23194649999999</c:v>
                </c:pt>
                <c:pt idx="27">
                  <c:v>137.97366289999999</c:v>
                </c:pt>
                <c:pt idx="28">
                  <c:v>136.0104126</c:v>
                </c:pt>
                <c:pt idx="29">
                  <c:v>134.2923054</c:v>
                </c:pt>
                <c:pt idx="30">
                  <c:v>132.72669429999999</c:v>
                </c:pt>
                <c:pt idx="31">
                  <c:v>130.66881169999999</c:v>
                </c:pt>
                <c:pt idx="32">
                  <c:v>128.82131989999999</c:v>
                </c:pt>
                <c:pt idx="33">
                  <c:v>127.0202354</c:v>
                </c:pt>
                <c:pt idx="34">
                  <c:v>125.29738879999999</c:v>
                </c:pt>
                <c:pt idx="35">
                  <c:v>125.23299324960362</c:v>
                </c:pt>
                <c:pt idx="36">
                  <c:v>125.16859769920727</c:v>
                </c:pt>
                <c:pt idx="37">
                  <c:v>125.1042021488109</c:v>
                </c:pt>
                <c:pt idx="38">
                  <c:v>125.03980659841453</c:v>
                </c:pt>
                <c:pt idx="39">
                  <c:v>124.97541104801816</c:v>
                </c:pt>
                <c:pt idx="40">
                  <c:v>124.91101549762179</c:v>
                </c:pt>
                <c:pt idx="41">
                  <c:v>124.84661994722542</c:v>
                </c:pt>
                <c:pt idx="42">
                  <c:v>124.78222439682905</c:v>
                </c:pt>
                <c:pt idx="43">
                  <c:v>124.71782884643268</c:v>
                </c:pt>
                <c:pt idx="44">
                  <c:v>124.65343329603631</c:v>
                </c:pt>
                <c:pt idx="45">
                  <c:v>124.58903774563996</c:v>
                </c:pt>
                <c:pt idx="46">
                  <c:v>124.52464219524359</c:v>
                </c:pt>
                <c:pt idx="47">
                  <c:v>124.46024664484722</c:v>
                </c:pt>
                <c:pt idx="48">
                  <c:v>124.39585109445085</c:v>
                </c:pt>
                <c:pt idx="49">
                  <c:v>124.33145554405448</c:v>
                </c:pt>
                <c:pt idx="50">
                  <c:v>124.29431306115595</c:v>
                </c:pt>
                <c:pt idx="51">
                  <c:v>124.25717057825743</c:v>
                </c:pt>
                <c:pt idx="52">
                  <c:v>124.2200280953589</c:v>
                </c:pt>
                <c:pt idx="53">
                  <c:v>124.18288561246038</c:v>
                </c:pt>
                <c:pt idx="54">
                  <c:v>124.14574312956185</c:v>
                </c:pt>
                <c:pt idx="55">
                  <c:v>124.10860064666332</c:v>
                </c:pt>
                <c:pt idx="56">
                  <c:v>124.0714581637648</c:v>
                </c:pt>
                <c:pt idx="57">
                  <c:v>124.03431568086627</c:v>
                </c:pt>
                <c:pt idx="58">
                  <c:v>123.99717319796775</c:v>
                </c:pt>
                <c:pt idx="59">
                  <c:v>123.96003071506924</c:v>
                </c:pt>
                <c:pt idx="60">
                  <c:v>123.92288823217071</c:v>
                </c:pt>
                <c:pt idx="61">
                  <c:v>123.88574574927219</c:v>
                </c:pt>
                <c:pt idx="62">
                  <c:v>123.84860326637364</c:v>
                </c:pt>
                <c:pt idx="63">
                  <c:v>123.81146078347513</c:v>
                </c:pt>
                <c:pt idx="64">
                  <c:v>123.7743183005766</c:v>
                </c:pt>
                <c:pt idx="65">
                  <c:v>123.19745428530096</c:v>
                </c:pt>
                <c:pt idx="66">
                  <c:v>122.62059027002533</c:v>
                </c:pt>
                <c:pt idx="67">
                  <c:v>122.04372625474969</c:v>
                </c:pt>
                <c:pt idx="68">
                  <c:v>121.46686223947404</c:v>
                </c:pt>
                <c:pt idx="69">
                  <c:v>120.88999822419842</c:v>
                </c:pt>
                <c:pt idx="70">
                  <c:v>120.31313420892278</c:v>
                </c:pt>
                <c:pt idx="71">
                  <c:v>119.73627019364713</c:v>
                </c:pt>
                <c:pt idx="72">
                  <c:v>119.15940617837148</c:v>
                </c:pt>
                <c:pt idx="73">
                  <c:v>118.58254216309587</c:v>
                </c:pt>
                <c:pt idx="74">
                  <c:v>118.00567814782022</c:v>
                </c:pt>
                <c:pt idx="75">
                  <c:v>117.42881413254457</c:v>
                </c:pt>
                <c:pt idx="76">
                  <c:v>116.85195011726894</c:v>
                </c:pt>
                <c:pt idx="77">
                  <c:v>116.27508610199331</c:v>
                </c:pt>
                <c:pt idx="78">
                  <c:v>115.69822208671766</c:v>
                </c:pt>
                <c:pt idx="79">
                  <c:v>115.12135807144202</c:v>
                </c:pt>
                <c:pt idx="80">
                  <c:v>115.12135807144202</c:v>
                </c:pt>
                <c:pt idx="81">
                  <c:v>115.12135807144202</c:v>
                </c:pt>
                <c:pt idx="82">
                  <c:v>115.12135807144202</c:v>
                </c:pt>
                <c:pt idx="83">
                  <c:v>115.12135807144202</c:v>
                </c:pt>
                <c:pt idx="84">
                  <c:v>115.12135807144202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B5-4289-A72A-0318FFC4B2C7}"/>
            </c:ext>
          </c:extLst>
        </c:ser>
        <c:ser>
          <c:idx val="1"/>
          <c:order val="1"/>
          <c:tx>
            <c:strRef>
              <c:f>Emissions!$C$17</c:f>
              <c:strCache>
                <c:ptCount val="1"/>
                <c:pt idx="0">
                  <c:v>HDPUV4</c:v>
                </c:pt>
              </c:strCache>
            </c:strRef>
          </c:tx>
          <c:spPr>
            <a:ln w="38100" cap="rnd">
              <a:solidFill>
                <a:srgbClr val="49494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Emissions!$C$24:$C$108</c:f>
              <c:numCache>
                <c:formatCode>General</c:formatCode>
                <c:ptCount val="85"/>
                <c:pt idx="0">
                  <c:v>193.47909190636372</c:v>
                </c:pt>
                <c:pt idx="1">
                  <c:v>192.43453040000009</c:v>
                </c:pt>
                <c:pt idx="2">
                  <c:v>191.38996889363648</c:v>
                </c:pt>
                <c:pt idx="3">
                  <c:v>190.34540738727284</c:v>
                </c:pt>
                <c:pt idx="4">
                  <c:v>189.30084588090921</c:v>
                </c:pt>
                <c:pt idx="5">
                  <c:v>188.25628437454557</c:v>
                </c:pt>
                <c:pt idx="6">
                  <c:v>186.31119530000001</c:v>
                </c:pt>
                <c:pt idx="7">
                  <c:v>185.73816980000001</c:v>
                </c:pt>
                <c:pt idx="8">
                  <c:v>183.9376206</c:v>
                </c:pt>
                <c:pt idx="9">
                  <c:v>183.38918130000002</c:v>
                </c:pt>
                <c:pt idx="10">
                  <c:v>183.41189730000002</c:v>
                </c:pt>
                <c:pt idx="11">
                  <c:v>183.34534410000001</c:v>
                </c:pt>
                <c:pt idx="12">
                  <c:v>182.85020059999999</c:v>
                </c:pt>
                <c:pt idx="13">
                  <c:v>182.90726960000001</c:v>
                </c:pt>
                <c:pt idx="14">
                  <c:v>180.17733899999999</c:v>
                </c:pt>
                <c:pt idx="15">
                  <c:v>176.62664789999999</c:v>
                </c:pt>
                <c:pt idx="16">
                  <c:v>173.16917990000002</c:v>
                </c:pt>
                <c:pt idx="17">
                  <c:v>168.90262759999999</c:v>
                </c:pt>
                <c:pt idx="18">
                  <c:v>164.87342899999999</c:v>
                </c:pt>
                <c:pt idx="19">
                  <c:v>161.34041669999999</c:v>
                </c:pt>
                <c:pt idx="20">
                  <c:v>157.45981980000002</c:v>
                </c:pt>
                <c:pt idx="21">
                  <c:v>153.73325630000002</c:v>
                </c:pt>
                <c:pt idx="22">
                  <c:v>150.36018319999999</c:v>
                </c:pt>
                <c:pt idx="23">
                  <c:v>147.34757690000001</c:v>
                </c:pt>
                <c:pt idx="24">
                  <c:v>144.6330418</c:v>
                </c:pt>
                <c:pt idx="25">
                  <c:v>142.2590706</c:v>
                </c:pt>
                <c:pt idx="26">
                  <c:v>140.181591</c:v>
                </c:pt>
                <c:pt idx="27">
                  <c:v>137.91460609999999</c:v>
                </c:pt>
                <c:pt idx="28">
                  <c:v>135.9433296</c:v>
                </c:pt>
                <c:pt idx="29">
                  <c:v>134.2186859</c:v>
                </c:pt>
                <c:pt idx="30">
                  <c:v>132.6470731</c:v>
                </c:pt>
                <c:pt idx="31">
                  <c:v>130.5882234</c:v>
                </c:pt>
                <c:pt idx="32">
                  <c:v>128.73982480000001</c:v>
                </c:pt>
                <c:pt idx="33">
                  <c:v>126.941165</c:v>
                </c:pt>
                <c:pt idx="34">
                  <c:v>125.22081340000001</c:v>
                </c:pt>
                <c:pt idx="35">
                  <c:v>125.15645720489329</c:v>
                </c:pt>
                <c:pt idx="36">
                  <c:v>125.09210100978657</c:v>
                </c:pt>
                <c:pt idx="37">
                  <c:v>125.02774481467986</c:v>
                </c:pt>
                <c:pt idx="38">
                  <c:v>124.96338861957315</c:v>
                </c:pt>
                <c:pt idx="39">
                  <c:v>124.89903242446643</c:v>
                </c:pt>
                <c:pt idx="40">
                  <c:v>124.83467622935972</c:v>
                </c:pt>
                <c:pt idx="41">
                  <c:v>124.770320034253</c:v>
                </c:pt>
                <c:pt idx="42">
                  <c:v>124.70596383914629</c:v>
                </c:pt>
                <c:pt idx="43">
                  <c:v>124.64160764403957</c:v>
                </c:pt>
                <c:pt idx="44">
                  <c:v>124.57725144893286</c:v>
                </c:pt>
                <c:pt idx="45">
                  <c:v>124.51289525382614</c:v>
                </c:pt>
                <c:pt idx="46">
                  <c:v>124.44853905871943</c:v>
                </c:pt>
                <c:pt idx="47">
                  <c:v>124.38418286361271</c:v>
                </c:pt>
                <c:pt idx="48">
                  <c:v>124.319826668506</c:v>
                </c:pt>
                <c:pt idx="49">
                  <c:v>124.25547047339928</c:v>
                </c:pt>
                <c:pt idx="50">
                  <c:v>124.21835069009978</c:v>
                </c:pt>
                <c:pt idx="51">
                  <c:v>124.18123090680028</c:v>
                </c:pt>
                <c:pt idx="52">
                  <c:v>124.14411112350078</c:v>
                </c:pt>
                <c:pt idx="53">
                  <c:v>124.10699134020129</c:v>
                </c:pt>
                <c:pt idx="54">
                  <c:v>124.0698715569018</c:v>
                </c:pt>
                <c:pt idx="55">
                  <c:v>124.03275177360229</c:v>
                </c:pt>
                <c:pt idx="56">
                  <c:v>123.9956319903028</c:v>
                </c:pt>
                <c:pt idx="57">
                  <c:v>123.9585122070033</c:v>
                </c:pt>
                <c:pt idx="58">
                  <c:v>123.92139242370381</c:v>
                </c:pt>
                <c:pt idx="59">
                  <c:v>123.88427264040432</c:v>
                </c:pt>
                <c:pt idx="60">
                  <c:v>123.8471528571048</c:v>
                </c:pt>
                <c:pt idx="61">
                  <c:v>123.81003307380531</c:v>
                </c:pt>
                <c:pt idx="62">
                  <c:v>123.77291329050581</c:v>
                </c:pt>
                <c:pt idx="63">
                  <c:v>123.73579350720632</c:v>
                </c:pt>
                <c:pt idx="64">
                  <c:v>123.69867372390682</c:v>
                </c:pt>
                <c:pt idx="65">
                  <c:v>123.12216225861758</c:v>
                </c:pt>
                <c:pt idx="66">
                  <c:v>122.54565079332832</c:v>
                </c:pt>
                <c:pt idx="67">
                  <c:v>121.96913932803905</c:v>
                </c:pt>
                <c:pt idx="68">
                  <c:v>121.39262786274979</c:v>
                </c:pt>
                <c:pt idx="69">
                  <c:v>120.81611639746055</c:v>
                </c:pt>
                <c:pt idx="70">
                  <c:v>120.23960493217129</c:v>
                </c:pt>
                <c:pt idx="71">
                  <c:v>119.66309346688202</c:v>
                </c:pt>
                <c:pt idx="72">
                  <c:v>119.08658200159276</c:v>
                </c:pt>
                <c:pt idx="73">
                  <c:v>118.51007053630352</c:v>
                </c:pt>
                <c:pt idx="74">
                  <c:v>117.93355907101426</c:v>
                </c:pt>
                <c:pt idx="75">
                  <c:v>117.35704760572499</c:v>
                </c:pt>
                <c:pt idx="76">
                  <c:v>116.78053614043573</c:v>
                </c:pt>
                <c:pt idx="77">
                  <c:v>116.20402467514648</c:v>
                </c:pt>
                <c:pt idx="78">
                  <c:v>115.62751320985723</c:v>
                </c:pt>
                <c:pt idx="79">
                  <c:v>115.05100174456796</c:v>
                </c:pt>
                <c:pt idx="80">
                  <c:v>115.05100174456796</c:v>
                </c:pt>
                <c:pt idx="81">
                  <c:v>115.05100174456796</c:v>
                </c:pt>
                <c:pt idx="82">
                  <c:v>115.05100174456796</c:v>
                </c:pt>
                <c:pt idx="83">
                  <c:v>115.05100174456796</c:v>
                </c:pt>
                <c:pt idx="84">
                  <c:v>115.05100174456796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B5-4289-A72A-0318FFC4B2C7}"/>
            </c:ext>
          </c:extLst>
        </c:ser>
        <c:ser>
          <c:idx val="2"/>
          <c:order val="2"/>
          <c:tx>
            <c:strRef>
              <c:f>Emissions!$D$17</c:f>
              <c:strCache>
                <c:ptCount val="1"/>
                <c:pt idx="0">
                  <c:v>HDPUV10</c:v>
                </c:pt>
              </c:strCache>
            </c:strRef>
          </c:tx>
          <c:spPr>
            <a:ln w="38100" cap="rnd">
              <a:solidFill>
                <a:srgbClr val="7F7F7F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Emissions!$D$24:$D$108</c:f>
              <c:numCache>
                <c:formatCode>General</c:formatCode>
                <c:ptCount val="85"/>
                <c:pt idx="0">
                  <c:v>193.47909190636372</c:v>
                </c:pt>
                <c:pt idx="1">
                  <c:v>192.43453040000009</c:v>
                </c:pt>
                <c:pt idx="2">
                  <c:v>191.38996889363648</c:v>
                </c:pt>
                <c:pt idx="3">
                  <c:v>190.34540738727284</c:v>
                </c:pt>
                <c:pt idx="4">
                  <c:v>189.30084588090921</c:v>
                </c:pt>
                <c:pt idx="5">
                  <c:v>188.25628437454557</c:v>
                </c:pt>
                <c:pt idx="6">
                  <c:v>186.31119530000001</c:v>
                </c:pt>
                <c:pt idx="7">
                  <c:v>185.73816980000001</c:v>
                </c:pt>
                <c:pt idx="8">
                  <c:v>183.9376206</c:v>
                </c:pt>
                <c:pt idx="9">
                  <c:v>183.38918130000002</c:v>
                </c:pt>
                <c:pt idx="10">
                  <c:v>183.41189730000002</c:v>
                </c:pt>
                <c:pt idx="11">
                  <c:v>183.34534410000001</c:v>
                </c:pt>
                <c:pt idx="12">
                  <c:v>182.85020059999999</c:v>
                </c:pt>
                <c:pt idx="13">
                  <c:v>182.90726960000001</c:v>
                </c:pt>
                <c:pt idx="14">
                  <c:v>180.17123309999999</c:v>
                </c:pt>
                <c:pt idx="15">
                  <c:v>176.60878359999998</c:v>
                </c:pt>
                <c:pt idx="16">
                  <c:v>173.1403282</c:v>
                </c:pt>
                <c:pt idx="17">
                  <c:v>168.70745500000001</c:v>
                </c:pt>
                <c:pt idx="18">
                  <c:v>164.52244719999999</c:v>
                </c:pt>
                <c:pt idx="19">
                  <c:v>160.84058580000001</c:v>
                </c:pt>
                <c:pt idx="20">
                  <c:v>156.8022655</c:v>
                </c:pt>
                <c:pt idx="21">
                  <c:v>152.9259184</c:v>
                </c:pt>
                <c:pt idx="22">
                  <c:v>149.412778</c:v>
                </c:pt>
                <c:pt idx="23">
                  <c:v>146.28313369999998</c:v>
                </c:pt>
                <c:pt idx="24">
                  <c:v>143.46918580000002</c:v>
                </c:pt>
                <c:pt idx="25">
                  <c:v>140.99748600000001</c:v>
                </c:pt>
                <c:pt idx="26">
                  <c:v>138.82953069999999</c:v>
                </c:pt>
                <c:pt idx="27">
                  <c:v>136.48567409999998</c:v>
                </c:pt>
                <c:pt idx="28">
                  <c:v>134.44326390000001</c:v>
                </c:pt>
                <c:pt idx="29">
                  <c:v>132.6533628</c:v>
                </c:pt>
                <c:pt idx="30">
                  <c:v>131.02451440000002</c:v>
                </c:pt>
                <c:pt idx="31">
                  <c:v>128.91899279999998</c:v>
                </c:pt>
                <c:pt idx="32">
                  <c:v>127.0264071</c:v>
                </c:pt>
                <c:pt idx="33">
                  <c:v>125.1919223</c:v>
                </c:pt>
                <c:pt idx="34">
                  <c:v>123.44306259999999</c:v>
                </c:pt>
                <c:pt idx="35">
                  <c:v>123.3796200651246</c:v>
                </c:pt>
                <c:pt idx="36">
                  <c:v>123.31617753024921</c:v>
                </c:pt>
                <c:pt idx="37">
                  <c:v>123.25273499537381</c:v>
                </c:pt>
                <c:pt idx="38">
                  <c:v>123.18929246049842</c:v>
                </c:pt>
                <c:pt idx="39">
                  <c:v>123.12584992562303</c:v>
                </c:pt>
                <c:pt idx="40">
                  <c:v>123.06240739074764</c:v>
                </c:pt>
                <c:pt idx="41">
                  <c:v>122.99896485587225</c:v>
                </c:pt>
                <c:pt idx="42">
                  <c:v>122.93552232099685</c:v>
                </c:pt>
                <c:pt idx="43">
                  <c:v>122.87207978612146</c:v>
                </c:pt>
                <c:pt idx="44">
                  <c:v>122.80863725124607</c:v>
                </c:pt>
                <c:pt idx="45">
                  <c:v>122.74519471637068</c:v>
                </c:pt>
                <c:pt idx="46">
                  <c:v>122.68175218149528</c:v>
                </c:pt>
                <c:pt idx="47">
                  <c:v>122.61830964661989</c:v>
                </c:pt>
                <c:pt idx="48">
                  <c:v>122.5548671117445</c:v>
                </c:pt>
                <c:pt idx="49">
                  <c:v>122.49142457686909</c:v>
                </c:pt>
                <c:pt idx="50">
                  <c:v>122.45483178043915</c:v>
                </c:pt>
                <c:pt idx="51">
                  <c:v>122.41823898400922</c:v>
                </c:pt>
                <c:pt idx="52">
                  <c:v>122.38164618757928</c:v>
                </c:pt>
                <c:pt idx="53">
                  <c:v>122.34505339114934</c:v>
                </c:pt>
                <c:pt idx="54">
                  <c:v>122.30846059471941</c:v>
                </c:pt>
                <c:pt idx="55">
                  <c:v>122.27186779828946</c:v>
                </c:pt>
                <c:pt idx="56">
                  <c:v>122.23527500185953</c:v>
                </c:pt>
                <c:pt idx="57">
                  <c:v>122.19868220542958</c:v>
                </c:pt>
                <c:pt idx="58">
                  <c:v>122.16208940899965</c:v>
                </c:pt>
                <c:pt idx="59">
                  <c:v>122.12549661256972</c:v>
                </c:pt>
                <c:pt idx="60">
                  <c:v>122.08890381613978</c:v>
                </c:pt>
                <c:pt idx="61">
                  <c:v>122.05231101970983</c:v>
                </c:pt>
                <c:pt idx="62">
                  <c:v>122.01571822327989</c:v>
                </c:pt>
                <c:pt idx="63">
                  <c:v>121.97912542684996</c:v>
                </c:pt>
                <c:pt idx="64">
                  <c:v>121.94253263042002</c:v>
                </c:pt>
                <c:pt idx="65">
                  <c:v>121.37420585656345</c:v>
                </c:pt>
                <c:pt idx="66">
                  <c:v>120.80587908270685</c:v>
                </c:pt>
                <c:pt idx="67">
                  <c:v>120.23755230885025</c:v>
                </c:pt>
                <c:pt idx="68">
                  <c:v>119.66922553499366</c:v>
                </c:pt>
                <c:pt idx="69">
                  <c:v>119.1008987611371</c:v>
                </c:pt>
                <c:pt idx="70">
                  <c:v>118.53257198728051</c:v>
                </c:pt>
                <c:pt idx="71">
                  <c:v>117.96424521342391</c:v>
                </c:pt>
                <c:pt idx="72">
                  <c:v>117.39591843956732</c:v>
                </c:pt>
                <c:pt idx="73">
                  <c:v>116.82759166571076</c:v>
                </c:pt>
                <c:pt idx="74">
                  <c:v>116.25926489185417</c:v>
                </c:pt>
                <c:pt idx="75">
                  <c:v>115.69093811799758</c:v>
                </c:pt>
                <c:pt idx="76">
                  <c:v>115.12261134414098</c:v>
                </c:pt>
                <c:pt idx="77">
                  <c:v>114.55428457028441</c:v>
                </c:pt>
                <c:pt idx="78">
                  <c:v>113.98595779642781</c:v>
                </c:pt>
                <c:pt idx="79">
                  <c:v>113.41763102257124</c:v>
                </c:pt>
                <c:pt idx="80">
                  <c:v>113.41763102257124</c:v>
                </c:pt>
                <c:pt idx="81">
                  <c:v>113.41763102257124</c:v>
                </c:pt>
                <c:pt idx="82">
                  <c:v>113.41763102257124</c:v>
                </c:pt>
                <c:pt idx="83">
                  <c:v>113.41763102257124</c:v>
                </c:pt>
                <c:pt idx="84">
                  <c:v>113.41763102257124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B5-4289-A72A-0318FFC4B2C7}"/>
            </c:ext>
          </c:extLst>
        </c:ser>
        <c:ser>
          <c:idx val="3"/>
          <c:order val="3"/>
          <c:tx>
            <c:strRef>
              <c:f>Emissions!$E$17</c:f>
              <c:strCache>
                <c:ptCount val="1"/>
                <c:pt idx="0">
                  <c:v>HDPUV14</c:v>
                </c:pt>
              </c:strCache>
            </c:strRef>
          </c:tx>
          <c:spPr>
            <a:ln w="38100" cap="rnd">
              <a:solidFill>
                <a:srgbClr val="595959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Emissions!$E$24:$E$108</c:f>
              <c:numCache>
                <c:formatCode>General</c:formatCode>
                <c:ptCount val="85"/>
                <c:pt idx="0">
                  <c:v>193.47909190636372</c:v>
                </c:pt>
                <c:pt idx="1">
                  <c:v>192.43453040000009</c:v>
                </c:pt>
                <c:pt idx="2">
                  <c:v>191.38996889363648</c:v>
                </c:pt>
                <c:pt idx="3">
                  <c:v>190.34540738727284</c:v>
                </c:pt>
                <c:pt idx="4">
                  <c:v>189.30084588090921</c:v>
                </c:pt>
                <c:pt idx="5">
                  <c:v>188.25628437454557</c:v>
                </c:pt>
                <c:pt idx="6">
                  <c:v>186.31119530000001</c:v>
                </c:pt>
                <c:pt idx="7">
                  <c:v>185.73816980000001</c:v>
                </c:pt>
                <c:pt idx="8">
                  <c:v>183.9376206</c:v>
                </c:pt>
                <c:pt idx="9">
                  <c:v>183.38918130000002</c:v>
                </c:pt>
                <c:pt idx="10">
                  <c:v>183.41189730000002</c:v>
                </c:pt>
                <c:pt idx="11">
                  <c:v>183.34534410000001</c:v>
                </c:pt>
                <c:pt idx="12">
                  <c:v>182.85020059999999</c:v>
                </c:pt>
                <c:pt idx="13">
                  <c:v>182.90726960000001</c:v>
                </c:pt>
                <c:pt idx="14">
                  <c:v>180.1605658</c:v>
                </c:pt>
                <c:pt idx="15">
                  <c:v>176.28481959999999</c:v>
                </c:pt>
                <c:pt idx="16">
                  <c:v>172.54086509999999</c:v>
                </c:pt>
                <c:pt idx="17">
                  <c:v>167.6604572</c:v>
                </c:pt>
                <c:pt idx="18">
                  <c:v>163.06445099999999</c:v>
                </c:pt>
                <c:pt idx="19">
                  <c:v>158.77795330000001</c:v>
                </c:pt>
                <c:pt idx="20">
                  <c:v>154.1706897</c:v>
                </c:pt>
                <c:pt idx="21">
                  <c:v>149.71505159999998</c:v>
                </c:pt>
                <c:pt idx="22">
                  <c:v>145.65851380000001</c:v>
                </c:pt>
                <c:pt idx="23">
                  <c:v>142.00481189999999</c:v>
                </c:pt>
                <c:pt idx="24">
                  <c:v>138.69603499999999</c:v>
                </c:pt>
                <c:pt idx="25">
                  <c:v>135.85462480000001</c:v>
                </c:pt>
                <c:pt idx="26">
                  <c:v>133.3320913</c:v>
                </c:pt>
                <c:pt idx="27">
                  <c:v>130.89673429999999</c:v>
                </c:pt>
                <c:pt idx="28">
                  <c:v>128.76540399999999</c:v>
                </c:pt>
                <c:pt idx="29">
                  <c:v>126.92331859999999</c:v>
                </c:pt>
                <c:pt idx="30">
                  <c:v>125.2590513</c:v>
                </c:pt>
                <c:pt idx="31">
                  <c:v>123.2872588</c:v>
                </c:pt>
                <c:pt idx="32">
                  <c:v>121.51085399999999</c:v>
                </c:pt>
                <c:pt idx="33">
                  <c:v>119.9264548</c:v>
                </c:pt>
                <c:pt idx="34">
                  <c:v>118.4170024</c:v>
                </c:pt>
                <c:pt idx="35">
                  <c:v>118.35614296694344</c:v>
                </c:pt>
                <c:pt idx="36">
                  <c:v>118.29528353388687</c:v>
                </c:pt>
                <c:pt idx="37">
                  <c:v>118.23442410083031</c:v>
                </c:pt>
                <c:pt idx="38">
                  <c:v>118.17356466777375</c:v>
                </c:pt>
                <c:pt idx="39">
                  <c:v>118.1127052347172</c:v>
                </c:pt>
                <c:pt idx="40">
                  <c:v>118.05184580166063</c:v>
                </c:pt>
                <c:pt idx="41">
                  <c:v>117.99098636860407</c:v>
                </c:pt>
                <c:pt idx="42">
                  <c:v>117.93012693554751</c:v>
                </c:pt>
                <c:pt idx="43">
                  <c:v>117.86926750249094</c:v>
                </c:pt>
                <c:pt idx="44">
                  <c:v>117.80840806943438</c:v>
                </c:pt>
                <c:pt idx="45">
                  <c:v>117.74754863637781</c:v>
                </c:pt>
                <c:pt idx="46">
                  <c:v>117.68668920332125</c:v>
                </c:pt>
                <c:pt idx="47">
                  <c:v>117.62582977026469</c:v>
                </c:pt>
                <c:pt idx="48">
                  <c:v>117.56497033720812</c:v>
                </c:pt>
                <c:pt idx="49">
                  <c:v>117.50411090415156</c:v>
                </c:pt>
                <c:pt idx="50">
                  <c:v>117.46900800592948</c:v>
                </c:pt>
                <c:pt idx="51">
                  <c:v>117.43390510770743</c:v>
                </c:pt>
                <c:pt idx="52">
                  <c:v>117.39880220948535</c:v>
                </c:pt>
                <c:pt idx="53">
                  <c:v>117.36369931126329</c:v>
                </c:pt>
                <c:pt idx="54">
                  <c:v>117.32859641304124</c:v>
                </c:pt>
                <c:pt idx="55">
                  <c:v>117.29349351481916</c:v>
                </c:pt>
                <c:pt idx="56">
                  <c:v>117.2583906165971</c:v>
                </c:pt>
                <c:pt idx="57">
                  <c:v>117.22328771837503</c:v>
                </c:pt>
                <c:pt idx="58">
                  <c:v>117.18818482015297</c:v>
                </c:pt>
                <c:pt idx="59">
                  <c:v>117.15308192193091</c:v>
                </c:pt>
                <c:pt idx="60">
                  <c:v>117.11797902370884</c:v>
                </c:pt>
                <c:pt idx="61">
                  <c:v>117.08287612548678</c:v>
                </c:pt>
                <c:pt idx="62">
                  <c:v>117.0477732272647</c:v>
                </c:pt>
                <c:pt idx="63">
                  <c:v>117.01267032904265</c:v>
                </c:pt>
                <c:pt idx="64">
                  <c:v>116.97756743082057</c:v>
                </c:pt>
                <c:pt idx="65">
                  <c:v>116.43238043103078</c:v>
                </c:pt>
                <c:pt idx="66">
                  <c:v>115.88719343124097</c:v>
                </c:pt>
                <c:pt idx="67">
                  <c:v>115.34200643145117</c:v>
                </c:pt>
                <c:pt idx="68">
                  <c:v>114.79681943166136</c:v>
                </c:pt>
                <c:pt idx="69">
                  <c:v>114.25163243187158</c:v>
                </c:pt>
                <c:pt idx="70">
                  <c:v>113.70644543208178</c:v>
                </c:pt>
                <c:pt idx="71">
                  <c:v>113.16125843229197</c:v>
                </c:pt>
                <c:pt idx="72">
                  <c:v>112.61607143250217</c:v>
                </c:pt>
                <c:pt idx="73">
                  <c:v>112.07088443271238</c:v>
                </c:pt>
                <c:pt idx="74">
                  <c:v>111.52569743292257</c:v>
                </c:pt>
                <c:pt idx="75">
                  <c:v>110.98051043313276</c:v>
                </c:pt>
                <c:pt idx="76">
                  <c:v>110.43532343334296</c:v>
                </c:pt>
                <c:pt idx="77">
                  <c:v>109.89013643355318</c:v>
                </c:pt>
                <c:pt idx="78">
                  <c:v>109.34494943376338</c:v>
                </c:pt>
                <c:pt idx="79">
                  <c:v>108.79976243397357</c:v>
                </c:pt>
                <c:pt idx="80">
                  <c:v>108.79976243397357</c:v>
                </c:pt>
                <c:pt idx="81">
                  <c:v>108.79976243397357</c:v>
                </c:pt>
                <c:pt idx="82">
                  <c:v>108.79976243397357</c:v>
                </c:pt>
                <c:pt idx="83">
                  <c:v>108.79976243397357</c:v>
                </c:pt>
                <c:pt idx="84">
                  <c:v>108.79976243397357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B5-4289-A72A-0318FFC4B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013624"/>
        <c:axId val="233013232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Emissions!$F$17</c15:sqref>
                        </c15:formulaRef>
                      </c:ext>
                    </c:extLst>
                    <c:strCache>
                      <c:ptCount val="1"/>
                      <c:pt idx="0">
                        <c:v>Alt 4</c:v>
                      </c:pt>
                    </c:strCache>
                  </c:strRef>
                </c:tx>
                <c:spPr>
                  <a:ln w="28575" cap="rnd">
                    <a:solidFill>
                      <a:srgbClr val="494949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Emissions!$F$24:$F$58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193.47909190636372</c:v>
                      </c:pt>
                      <c:pt idx="1">
                        <c:v>192.43453040000009</c:v>
                      </c:pt>
                      <c:pt idx="2">
                        <c:v>191.38996889363648</c:v>
                      </c:pt>
                      <c:pt idx="3">
                        <c:v>190.34540738727284</c:v>
                      </c:pt>
                      <c:pt idx="4">
                        <c:v>189.30084588090921</c:v>
                      </c:pt>
                      <c:pt idx="5">
                        <c:v>188.25628437454557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29B5-4289-A72A-0318FFC4B2C7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Emissions!$G$17</c15:sqref>
                        </c15:formulaRef>
                      </c:ext>
                    </c:extLst>
                    <c:strCache>
                      <c:ptCount val="1"/>
                      <c:pt idx="0">
                        <c:v>Alt 5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Emissions!$G$24:$G$58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193.47909190636372</c:v>
                      </c:pt>
                      <c:pt idx="1">
                        <c:v>192.43453040000009</c:v>
                      </c:pt>
                      <c:pt idx="2">
                        <c:v>191.38996889363648</c:v>
                      </c:pt>
                      <c:pt idx="3">
                        <c:v>190.34540738727284</c:v>
                      </c:pt>
                      <c:pt idx="4">
                        <c:v>189.30084588090921</c:v>
                      </c:pt>
                      <c:pt idx="5">
                        <c:v>188.25628437454557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9B5-4289-A72A-0318FFC4B2C7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Emissions!$H$17</c15:sqref>
                        </c15:formulaRef>
                      </c:ext>
                    </c:extLst>
                    <c:strCache>
                      <c:ptCount val="1"/>
                      <c:pt idx="0">
                        <c:v>Alt 6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Emissions!$H$24:$H$58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193.47909190636372</c:v>
                      </c:pt>
                      <c:pt idx="1">
                        <c:v>192.43453040000009</c:v>
                      </c:pt>
                      <c:pt idx="2">
                        <c:v>191.38996889363648</c:v>
                      </c:pt>
                      <c:pt idx="3">
                        <c:v>190.34540738727284</c:v>
                      </c:pt>
                      <c:pt idx="4">
                        <c:v>189.30084588090921</c:v>
                      </c:pt>
                      <c:pt idx="5">
                        <c:v>188.25628437454557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9B5-4289-A72A-0318FFC4B2C7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Emissions!$I$17</c15:sqref>
                        </c15:formulaRef>
                      </c:ext>
                    </c:extLst>
                    <c:strCache>
                      <c:ptCount val="1"/>
                      <c:pt idx="0">
                        <c:v>Alt 7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Emissions!$I$24:$I$58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193.47909190636372</c:v>
                      </c:pt>
                      <c:pt idx="1">
                        <c:v>192.43453040000009</c:v>
                      </c:pt>
                      <c:pt idx="2">
                        <c:v>191.38996889363648</c:v>
                      </c:pt>
                      <c:pt idx="3">
                        <c:v>190.34540738727284</c:v>
                      </c:pt>
                      <c:pt idx="4">
                        <c:v>189.30084588090921</c:v>
                      </c:pt>
                      <c:pt idx="5">
                        <c:v>188.25628437454557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9B5-4289-A72A-0318FFC4B2C7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Emissions!$J$17</c15:sqref>
                        </c15:formulaRef>
                      </c:ext>
                    </c:extLst>
                    <c:strCache>
                      <c:ptCount val="1"/>
                      <c:pt idx="0">
                        <c:v>Alt 8</c:v>
                      </c:pt>
                    </c:strCache>
                  </c:strRef>
                </c:tx>
                <c:spPr>
                  <a:ln w="28575" cap="rnd">
                    <a:solidFill>
                      <a:schemeClr val="tx1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Emissions!$J$24:$J$58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193.47909190636372</c:v>
                      </c:pt>
                      <c:pt idx="1">
                        <c:v>192.43453040000009</c:v>
                      </c:pt>
                      <c:pt idx="2">
                        <c:v>191.38996889363648</c:v>
                      </c:pt>
                      <c:pt idx="3">
                        <c:v>190.34540738727284</c:v>
                      </c:pt>
                      <c:pt idx="4">
                        <c:v>189.30084588090921</c:v>
                      </c:pt>
                      <c:pt idx="5">
                        <c:v>188.25628437454557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9B5-4289-A72A-0318FFC4B2C7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Emissions!$K$17</c15:sqref>
                        </c15:formulaRef>
                      </c:ext>
                    </c:extLst>
                    <c:strCache>
                      <c:ptCount val="1"/>
                      <c:pt idx="0">
                        <c:v>Alt 9</c:v>
                      </c:pt>
                    </c:strCache>
                  </c:strRef>
                </c:tx>
                <c:spPr>
                  <a:ln w="28575" cap="rnd">
                    <a:solidFill>
                      <a:srgbClr val="7F7F7F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Emissions!$K$24:$K$58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193.47909190636372</c:v>
                      </c:pt>
                      <c:pt idx="1">
                        <c:v>192.43453040000009</c:v>
                      </c:pt>
                      <c:pt idx="2">
                        <c:v>191.38996889363648</c:v>
                      </c:pt>
                      <c:pt idx="3">
                        <c:v>190.34540738727284</c:v>
                      </c:pt>
                      <c:pt idx="4">
                        <c:v>189.30084588090921</c:v>
                      </c:pt>
                      <c:pt idx="5">
                        <c:v>188.25628437454557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29B5-4289-A72A-0318FFC4B2C7}"/>
                  </c:ext>
                </c:extLst>
              </c15:ser>
            </c15:filteredLineSeries>
          </c:ext>
        </c:extLst>
      </c:lineChart>
      <c:catAx>
        <c:axId val="23301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232"/>
        <c:crosses val="autoZero"/>
        <c:auto val="1"/>
        <c:lblAlgn val="ctr"/>
        <c:lblOffset val="100"/>
        <c:tickLblSkip val="5"/>
        <c:noMultiLvlLbl val="0"/>
      </c:catAx>
      <c:valAx>
        <c:axId val="233013232"/>
        <c:scaling>
          <c:orientation val="minMax"/>
          <c:max val="1600"/>
          <c:min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MMT CO</a:t>
                </a:r>
                <a:r>
                  <a:rPr lang="en-US" sz="1200" b="0" i="0" u="none" strike="noStrike" baseline="0">
                    <a:solidFill>
                      <a:sysClr val="windowText" lastClr="000000"/>
                    </a:solidFill>
                  </a:rPr>
                  <a:t>₂</a:t>
                </a:r>
                <a:endParaRPr lang="en-US" sz="12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791440403874363"/>
          <c:y val="0.8944011322474632"/>
          <c:w val="0.82343711493030369"/>
          <c:h val="9.5443805299331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SSP3</a:t>
            </a:r>
            <a:r>
              <a:rPr lang="en-US" baseline="0"/>
              <a:t> 7.0 - Alt0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(1)'!$B$15:$B$37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(1)'!$J$15:$J$37</c:f>
              <c:numCache>
                <c:formatCode>0.00</c:formatCode>
                <c:ptCount val="23"/>
                <c:pt idx="0">
                  <c:v>-1.8534484717784099</c:v>
                </c:pt>
                <c:pt idx="1">
                  <c:v>-0.62643033699630313</c:v>
                </c:pt>
                <c:pt idx="2">
                  <c:v>0.95754326912383458</c:v>
                </c:pt>
                <c:pt idx="3">
                  <c:v>2.6784109732790746</c:v>
                </c:pt>
                <c:pt idx="4">
                  <c:v>4.5314646808782308</c:v>
                </c:pt>
                <c:pt idx="5">
                  <c:v>6.5650592398544223</c:v>
                </c:pt>
                <c:pt idx="6">
                  <c:v>8.7034348544920377</c:v>
                </c:pt>
                <c:pt idx="7">
                  <c:v>11.118090405960279</c:v>
                </c:pt>
                <c:pt idx="8">
                  <c:v>13.794097470225692</c:v>
                </c:pt>
                <c:pt idx="9">
                  <c:v>16.788849985757427</c:v>
                </c:pt>
                <c:pt idx="10">
                  <c:v>20.09818506035376</c:v>
                </c:pt>
                <c:pt idx="11">
                  <c:v>23.715679342072487</c:v>
                </c:pt>
                <c:pt idx="12">
                  <c:v>27.658167460104117</c:v>
                </c:pt>
                <c:pt idx="13">
                  <c:v>31.869581734639663</c:v>
                </c:pt>
                <c:pt idx="14">
                  <c:v>36.386429414672286</c:v>
                </c:pt>
                <c:pt idx="15">
                  <c:v>41.167671600829301</c:v>
                </c:pt>
                <c:pt idx="16">
                  <c:v>46.248919911794196</c:v>
                </c:pt>
                <c:pt idx="17">
                  <c:v>51.61166517533362</c:v>
                </c:pt>
                <c:pt idx="18">
                  <c:v>57.305313390371992</c:v>
                </c:pt>
                <c:pt idx="19">
                  <c:v>63.29565161273085</c:v>
                </c:pt>
                <c:pt idx="20">
                  <c:v>69.609593290011247</c:v>
                </c:pt>
                <c:pt idx="21">
                  <c:v>76.268297234472399</c:v>
                </c:pt>
                <c:pt idx="22">
                  <c:v>83.243854959914103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C2-4BB4-ADAE-0ED318601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(1)'!$C$15:$C$37</c:f>
              <c:numCache>
                <c:formatCode>0.00</c:formatCode>
                <c:ptCount val="23"/>
                <c:pt idx="0">
                  <c:v>0.63959318099999996</c:v>
                </c:pt>
                <c:pt idx="1">
                  <c:v>0.54236465199999995</c:v>
                </c:pt>
                <c:pt idx="2">
                  <c:v>0.77213053399999998</c:v>
                </c:pt>
                <c:pt idx="3">
                  <c:v>0.86815092599999999</c:v>
                </c:pt>
                <c:pt idx="4">
                  <c:v>0.97556141699999999</c:v>
                </c:pt>
                <c:pt idx="5">
                  <c:v>1.1153566130000001</c:v>
                </c:pt>
                <c:pt idx="6">
                  <c:v>1.2183734749999999</c:v>
                </c:pt>
                <c:pt idx="7">
                  <c:v>1.410985436</c:v>
                </c:pt>
                <c:pt idx="8">
                  <c:v>1.5939998479999999</c:v>
                </c:pt>
                <c:pt idx="9">
                  <c:v>1.8032599460000001</c:v>
                </c:pt>
                <c:pt idx="10">
                  <c:v>2.007971221</c:v>
                </c:pt>
                <c:pt idx="11">
                  <c:v>2.2077180830000001</c:v>
                </c:pt>
                <c:pt idx="12">
                  <c:v>2.4136644559999998</c:v>
                </c:pt>
                <c:pt idx="13">
                  <c:v>2.5930085740000002</c:v>
                </c:pt>
                <c:pt idx="14">
                  <c:v>2.788310632</c:v>
                </c:pt>
                <c:pt idx="15">
                  <c:v>2.965027005</c:v>
                </c:pt>
                <c:pt idx="16">
                  <c:v>3.1570892599999998</c:v>
                </c:pt>
                <c:pt idx="17">
                  <c:v>3.340821123</c:v>
                </c:pt>
                <c:pt idx="18">
                  <c:v>3.5451556320000002</c:v>
                </c:pt>
                <c:pt idx="19">
                  <c:v>3.7345289660000001</c:v>
                </c:pt>
                <c:pt idx="20">
                  <c:v>3.9347525929999998</c:v>
                </c:pt>
                <c:pt idx="21">
                  <c:v>4.1431107300000001</c:v>
                </c:pt>
                <c:pt idx="22">
                  <c:v>4.3395398480000003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C2-4BB4-ADAE-0ED318601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GBox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Radio" firstButton="1" fmlaLink="$S$2" lockText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123825</xdr:rowOff>
    </xdr:from>
    <xdr:to>
      <xdr:col>1</xdr:col>
      <xdr:colOff>352426</xdr:colOff>
      <xdr:row>5</xdr:row>
      <xdr:rowOff>64513</xdr:rowOff>
    </xdr:to>
    <xdr:pic>
      <xdr:nvPicPr>
        <xdr:cNvPr id="2" name="Picture 1" descr="MAGICC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863601" cy="861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330201</xdr:colOff>
      <xdr:row>0</xdr:row>
      <xdr:rowOff>104775</xdr:rowOff>
    </xdr:from>
    <xdr:to>
      <xdr:col>3</xdr:col>
      <xdr:colOff>2507109</xdr:colOff>
      <xdr:row>5</xdr:row>
      <xdr:rowOff>22120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9801" y="104775"/>
          <a:ext cx="2787302" cy="80317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528108</xdr:colOff>
      <xdr:row>10</xdr:row>
      <xdr:rowOff>104775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9600" y="1304925"/>
          <a:ext cx="528108" cy="485775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9</a:t>
          </a:r>
        </a:p>
      </xdr:txBody>
    </xdr:sp>
    <xdr:clientData/>
  </xdr:twoCellAnchor>
  <xdr:twoCellAnchor>
    <xdr:from>
      <xdr:col>0</xdr:col>
      <xdr:colOff>609599</xdr:colOff>
      <xdr:row>13</xdr:row>
      <xdr:rowOff>0</xdr:rowOff>
    </xdr:from>
    <xdr:to>
      <xdr:col>1</xdr:col>
      <xdr:colOff>581024</xdr:colOff>
      <xdr:row>15</xdr:row>
      <xdr:rowOff>153450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9599" y="2228850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10</a:t>
          </a:r>
        </a:p>
      </xdr:txBody>
    </xdr:sp>
    <xdr:clientData/>
  </xdr:twoCellAnchor>
  <xdr:twoCellAnchor>
    <xdr:from>
      <xdr:col>0</xdr:col>
      <xdr:colOff>609599</xdr:colOff>
      <xdr:row>17</xdr:row>
      <xdr:rowOff>76200</xdr:rowOff>
    </xdr:from>
    <xdr:to>
      <xdr:col>1</xdr:col>
      <xdr:colOff>581024</xdr:colOff>
      <xdr:row>20</xdr:row>
      <xdr:rowOff>39150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9599" y="3067050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11</a:t>
          </a:r>
        </a:p>
      </xdr:txBody>
    </xdr:sp>
    <xdr:clientData/>
  </xdr:twoCellAnchor>
  <xdr:twoCellAnchor>
    <xdr:from>
      <xdr:col>9</xdr:col>
      <xdr:colOff>9524</xdr:colOff>
      <xdr:row>7</xdr:row>
      <xdr:rowOff>19050</xdr:rowOff>
    </xdr:from>
    <xdr:to>
      <xdr:col>9</xdr:col>
      <xdr:colOff>590549</xdr:colOff>
      <xdr:row>9</xdr:row>
      <xdr:rowOff>172500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429374" y="1133475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12</a:t>
          </a:r>
        </a:p>
      </xdr:txBody>
    </xdr:sp>
    <xdr:clientData/>
  </xdr:twoCellAnchor>
  <xdr:twoCellAnchor editAs="oneCell">
    <xdr:from>
      <xdr:col>10</xdr:col>
      <xdr:colOff>28575</xdr:colOff>
      <xdr:row>8</xdr:row>
      <xdr:rowOff>9525</xdr:rowOff>
    </xdr:from>
    <xdr:to>
      <xdr:col>13</xdr:col>
      <xdr:colOff>501651</xdr:colOff>
      <xdr:row>12</xdr:row>
      <xdr:rowOff>66029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1314450"/>
          <a:ext cx="2305050" cy="7867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9524</xdr:colOff>
      <xdr:row>12</xdr:row>
      <xdr:rowOff>123825</xdr:rowOff>
    </xdr:from>
    <xdr:to>
      <xdr:col>9</xdr:col>
      <xdr:colOff>590549</xdr:colOff>
      <xdr:row>15</xdr:row>
      <xdr:rowOff>86775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429374" y="2162175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13</a:t>
          </a:r>
        </a:p>
      </xdr:txBody>
    </xdr:sp>
    <xdr:clientData/>
  </xdr:twoCellAnchor>
  <xdr:twoCellAnchor>
    <xdr:from>
      <xdr:col>9</xdr:col>
      <xdr:colOff>9524</xdr:colOff>
      <xdr:row>17</xdr:row>
      <xdr:rowOff>9525</xdr:rowOff>
    </xdr:from>
    <xdr:to>
      <xdr:col>9</xdr:col>
      <xdr:colOff>590549</xdr:colOff>
      <xdr:row>19</xdr:row>
      <xdr:rowOff>162975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429374" y="3000375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20</xdr:row>
          <xdr:rowOff>123825</xdr:rowOff>
        </xdr:from>
        <xdr:to>
          <xdr:col>12</xdr:col>
          <xdr:colOff>180975</xdr:colOff>
          <xdr:row>24</xdr:row>
          <xdr:rowOff>85725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Select Below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561975</xdr:colOff>
      <xdr:row>21</xdr:row>
      <xdr:rowOff>115015</xdr:rowOff>
    </xdr:from>
    <xdr:to>
      <xdr:col>12</xdr:col>
      <xdr:colOff>139700</xdr:colOff>
      <xdr:row>22</xdr:row>
      <xdr:rowOff>115015</xdr:rowOff>
    </xdr:to>
    <xdr:pic>
      <xdr:nvPicPr>
        <xdr:cNvPr id="19" name="Picture 18" descr="http://bryjo.com/wp-content/uploads/2012/06/red-flags-bryjo-300x300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386786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27</xdr:row>
      <xdr:rowOff>30480</xdr:rowOff>
    </xdr:from>
    <xdr:to>
      <xdr:col>11</xdr:col>
      <xdr:colOff>571500</xdr:colOff>
      <xdr:row>30</xdr:row>
      <xdr:rowOff>68580</xdr:rowOff>
    </xdr:to>
    <xdr:sp macro="" textlink="">
      <xdr:nvSpPr>
        <xdr:cNvPr id="20" name="Down Arrow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772400" y="4739640"/>
          <a:ext cx="571500" cy="586740"/>
        </a:xfrm>
        <a:prstGeom prst="downArrow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endParaRPr lang="en-US" sz="1600" b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561975</xdr:colOff>
          <xdr:row>34</xdr:row>
          <xdr:rowOff>104775</xdr:rowOff>
        </xdr:from>
        <xdr:to>
          <xdr:col>11</xdr:col>
          <xdr:colOff>228600</xdr:colOff>
          <xdr:row>36</xdr:row>
          <xdr:rowOff>123825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Tables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352425</xdr:colOff>
          <xdr:row>34</xdr:row>
          <xdr:rowOff>104775</xdr:rowOff>
        </xdr:from>
        <xdr:to>
          <xdr:col>13</xdr:col>
          <xdr:colOff>85725</xdr:colOff>
          <xdr:row>36</xdr:row>
          <xdr:rowOff>142875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Graphs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21</xdr:row>
          <xdr:rowOff>76200</xdr:rowOff>
        </xdr:from>
        <xdr:to>
          <xdr:col>12</xdr:col>
          <xdr:colOff>9525</xdr:colOff>
          <xdr:row>22</xdr:row>
          <xdr:rowOff>104775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MAGICC6 Results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22</xdr:row>
          <xdr:rowOff>180975</xdr:rowOff>
        </xdr:from>
        <xdr:to>
          <xdr:col>12</xdr:col>
          <xdr:colOff>66675</xdr:colOff>
          <xdr:row>24</xdr:row>
          <xdr:rowOff>9525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ICF SLR Module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13</xdr:row>
          <xdr:rowOff>66675</xdr:rowOff>
        </xdr:from>
        <xdr:to>
          <xdr:col>13</xdr:col>
          <xdr:colOff>371475</xdr:colOff>
          <xdr:row>16</xdr:row>
          <xdr:rowOff>104775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Process MAGICC Results!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340178</xdr:colOff>
      <xdr:row>1</xdr:row>
      <xdr:rowOff>27214</xdr:rowOff>
    </xdr:from>
    <xdr:to>
      <xdr:col>12</xdr:col>
      <xdr:colOff>227239</xdr:colOff>
      <xdr:row>30</xdr:row>
      <xdr:rowOff>23359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340178</xdr:colOff>
      <xdr:row>1</xdr:row>
      <xdr:rowOff>27214</xdr:rowOff>
    </xdr:from>
    <xdr:to>
      <xdr:col>24</xdr:col>
      <xdr:colOff>454478</xdr:colOff>
      <xdr:row>28</xdr:row>
      <xdr:rowOff>99786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108856</xdr:colOff>
      <xdr:row>1</xdr:row>
      <xdr:rowOff>27214</xdr:rowOff>
    </xdr:from>
    <xdr:to>
      <xdr:col>36</xdr:col>
      <xdr:colOff>608239</xdr:colOff>
      <xdr:row>30</xdr:row>
      <xdr:rowOff>23359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141514</xdr:colOff>
      <xdr:row>1</xdr:row>
      <xdr:rowOff>16328</xdr:rowOff>
    </xdr:from>
    <xdr:to>
      <xdr:col>49</xdr:col>
      <xdr:colOff>255814</xdr:colOff>
      <xdr:row>28</xdr:row>
      <xdr:rowOff>88900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50</xdr:col>
      <xdr:colOff>0</xdr:colOff>
      <xdr:row>2</xdr:row>
      <xdr:rowOff>0</xdr:rowOff>
    </xdr:from>
    <xdr:to>
      <xdr:col>63</xdr:col>
      <xdr:colOff>254000</xdr:colOff>
      <xdr:row>29</xdr:row>
      <xdr:rowOff>68036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63</xdr:col>
      <xdr:colOff>381000</xdr:colOff>
      <xdr:row>2</xdr:row>
      <xdr:rowOff>4989</xdr:rowOff>
    </xdr:from>
    <xdr:to>
      <xdr:col>78</xdr:col>
      <xdr:colOff>0</xdr:colOff>
      <xdr:row>29</xdr:row>
      <xdr:rowOff>108857</xdr:rowOff>
    </xdr:to>
    <xdr:graphicFrame macro="">
      <xdr:nvGraphicFramePr>
        <xdr:cNvPr id="10" name="Chart 6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78</xdr:col>
      <xdr:colOff>565149</xdr:colOff>
      <xdr:row>1</xdr:row>
      <xdr:rowOff>145233</xdr:rowOff>
    </xdr:from>
    <xdr:to>
      <xdr:col>90</xdr:col>
      <xdr:colOff>286384</xdr:colOff>
      <xdr:row>25</xdr:row>
      <xdr:rowOff>52887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63</xdr:col>
      <xdr:colOff>444500</xdr:colOff>
      <xdr:row>30</xdr:row>
      <xdr:rowOff>12700</xdr:rowOff>
    </xdr:from>
    <xdr:to>
      <xdr:col>78</xdr:col>
      <xdr:colOff>63500</xdr:colOff>
      <xdr:row>57</xdr:row>
      <xdr:rowOff>116568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17</xdr:row>
      <xdr:rowOff>180975</xdr:rowOff>
    </xdr:from>
    <xdr:to>
      <xdr:col>6</xdr:col>
      <xdr:colOff>0</xdr:colOff>
      <xdr:row>19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724150" y="3848100"/>
          <a:ext cx="474345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17% below 2005 = 476.2 MMTCO2</a:t>
          </a:r>
        </a:p>
      </xdr:txBody>
    </xdr:sp>
    <xdr:clientData/>
  </xdr:twoCellAnchor>
  <xdr:twoCellAnchor>
    <xdr:from>
      <xdr:col>1</xdr:col>
      <xdr:colOff>66675</xdr:colOff>
      <xdr:row>14</xdr:row>
      <xdr:rowOff>85725</xdr:rowOff>
    </xdr:from>
    <xdr:to>
      <xdr:col>6</xdr:col>
      <xdr:colOff>0</xdr:colOff>
      <xdr:row>16</xdr:row>
      <xdr:rowOff>18825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743200" y="3181350"/>
          <a:ext cx="4724400" cy="3141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ysClr val="windowText" lastClr="000000"/>
              </a:solidFill>
              <a:latin typeface="Calibri"/>
            </a:rPr>
            <a:t>Note: CO</a:t>
          </a:r>
          <a:r>
            <a:rPr lang="en-US" sz="1100" baseline="-25000">
              <a:solidFill>
                <a:sysClr val="windowText" lastClr="000000"/>
              </a:solidFill>
              <a:latin typeface="Calibri"/>
            </a:rPr>
            <a:t>2</a:t>
          </a:r>
          <a:r>
            <a:rPr lang="en-US" sz="1100">
              <a:solidFill>
                <a:sysClr val="windowText" lastClr="000000"/>
              </a:solidFill>
              <a:latin typeface="Calibri"/>
            </a:rPr>
            <a:t> emissions for MD/HD vehicles  in 2005 are 517.8 MMTCO</a:t>
          </a:r>
          <a:r>
            <a:rPr lang="en-US" sz="1100" baseline="-25000">
              <a:solidFill>
                <a:sysClr val="windowText" lastClr="000000"/>
              </a:solidFill>
              <a:latin typeface="Calibri"/>
            </a:rPr>
            <a:t>2</a:t>
          </a:r>
          <a:r>
            <a:rPr lang="en-US" sz="1100">
              <a:solidFill>
                <a:sysClr val="windowText" lastClr="000000"/>
              </a:solidFill>
              <a:latin typeface="Calibri"/>
            </a:rPr>
            <a:t>. </a:t>
          </a: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ams/CAFE4/Shared%20Documents/MAGICC6/CAFE6/MAGICC/Final%20Interpolation%20Files/Interpolation_11.14.2022_SSP370%20-%20H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Directions"/>
      <sheetName val="Changelog"/>
      <sheetName val="ListofScenarios"/>
      <sheetName val="REF"/>
      <sheetName val="SSP126"/>
      <sheetName val="SSP245"/>
      <sheetName val="OtherScenario"/>
      <sheetName val="SSP370"/>
      <sheetName val="REF Data"/>
      <sheetName val="Conversions+"/>
      <sheetName val="Tables"/>
      <sheetName val="REF Fuel"/>
      <sheetName val="REF 2005"/>
      <sheetName val="GHG emissions totals"/>
      <sheetName val="nonGHG emissions totals"/>
      <sheetName val="EPA GHG Data"/>
      <sheetName val="EPA nonGHG Data"/>
      <sheetName val="Emissions (1)"/>
      <sheetName val="MAGICC (1)"/>
      <sheetName val="Emissions (2)"/>
      <sheetName val="MAGICC (2)"/>
      <sheetName val="Emissions (3)"/>
      <sheetName val="MAGICC (3)"/>
      <sheetName val="Emissions (4)"/>
      <sheetName val="MAGICC (4)"/>
      <sheetName val="Emissions (5)"/>
      <sheetName val="MAGICC (5)"/>
      <sheetName val="Emissions (6)"/>
      <sheetName val="MAGICC (6)"/>
      <sheetName val="Emissions (7)"/>
      <sheetName val="MAGICC (7)"/>
      <sheetName val="Emissions (8)"/>
      <sheetName val="MAGICC (8)"/>
      <sheetName val="Emissions (9)"/>
      <sheetName val="MAGICC (9)"/>
      <sheetName val="Emissions (10)"/>
      <sheetName val="MAGICC (10)"/>
      <sheetName val="Interpolation_11.14"/>
    </sheetNames>
    <definedNames>
      <definedName name="RadioOut" refersTo="='ListofScenarios'!$C$24"/>
    </definedNames>
    <sheetDataSet>
      <sheetData sheetId="0" refreshError="1"/>
      <sheetData sheetId="1" refreshError="1"/>
      <sheetData sheetId="2" refreshError="1"/>
      <sheetData sheetId="3">
        <row r="24">
          <cell r="C24">
            <v>1</v>
          </cell>
        </row>
        <row r="25">
          <cell r="B25">
            <v>1</v>
          </cell>
          <cell r="C25" t="str">
            <v>SSP3-7.0</v>
          </cell>
        </row>
        <row r="26">
          <cell r="B26">
            <v>2</v>
          </cell>
          <cell r="C26" t="str">
            <v>SSP2-4.5</v>
          </cell>
        </row>
        <row r="27">
          <cell r="B27">
            <v>3</v>
          </cell>
          <cell r="C27" t="str">
            <v>SSP1-2.6</v>
          </cell>
        </row>
        <row r="28">
          <cell r="B28">
            <v>4</v>
          </cell>
          <cell r="C28" t="str">
            <v>Other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0">
          <cell r="C10">
            <v>9800</v>
          </cell>
          <cell r="D10">
            <v>0</v>
          </cell>
          <cell r="E10">
            <v>0</v>
          </cell>
        </row>
        <row r="11">
          <cell r="C11">
            <v>9800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9600</v>
          </cell>
          <cell r="D12">
            <v>100</v>
          </cell>
          <cell r="E12">
            <v>2.0033870422285124E-5</v>
          </cell>
          <cell r="F12">
            <v>1.020408163265306E-2</v>
          </cell>
        </row>
        <row r="13">
          <cell r="C13">
            <v>9300</v>
          </cell>
          <cell r="D13">
            <v>400</v>
          </cell>
          <cell r="E13">
            <v>8.0135481689140497E-5</v>
          </cell>
          <cell r="F13">
            <v>4.0816326530612242E-2</v>
          </cell>
        </row>
        <row r="14">
          <cell r="C14">
            <v>0</v>
          </cell>
          <cell r="D14">
            <v>9800</v>
          </cell>
          <cell r="E14">
            <v>1.9633193013839424E-3</v>
          </cell>
          <cell r="F14">
            <v>1</v>
          </cell>
        </row>
        <row r="15">
          <cell r="C15">
            <v>0</v>
          </cell>
          <cell r="D15">
            <v>9800</v>
          </cell>
          <cell r="E15">
            <v>1.9633193013839424E-3</v>
          </cell>
          <cell r="F15">
            <v>1</v>
          </cell>
        </row>
        <row r="16">
          <cell r="C16">
            <v>0</v>
          </cell>
          <cell r="D16">
            <v>9800</v>
          </cell>
          <cell r="E16">
            <v>1.9633193013839424E-3</v>
          </cell>
          <cell r="F16">
            <v>1</v>
          </cell>
        </row>
        <row r="17">
          <cell r="C17">
            <v>0</v>
          </cell>
          <cell r="D17">
            <v>9800</v>
          </cell>
          <cell r="E17">
            <v>1.9633193013839424E-3</v>
          </cell>
          <cell r="F17">
            <v>1</v>
          </cell>
        </row>
        <row r="18">
          <cell r="C18">
            <v>0</v>
          </cell>
          <cell r="D18">
            <v>9800</v>
          </cell>
          <cell r="E18">
            <v>1.9633193013839424E-3</v>
          </cell>
          <cell r="F18">
            <v>1</v>
          </cell>
        </row>
        <row r="19">
          <cell r="C19">
            <v>0</v>
          </cell>
          <cell r="D19">
            <v>9800</v>
          </cell>
          <cell r="E19">
            <v>1.9633193013839424E-3</v>
          </cell>
        </row>
        <row r="31">
          <cell r="C31">
            <v>189.30084588090921</v>
          </cell>
          <cell r="D31">
            <v>189.30084588090921</v>
          </cell>
          <cell r="E31">
            <v>189.30084588090921</v>
          </cell>
          <cell r="F31">
            <v>189.30084588090921</v>
          </cell>
          <cell r="G31">
            <v>189.30084588090921</v>
          </cell>
          <cell r="H31">
            <v>189.30084588090921</v>
          </cell>
          <cell r="I31">
            <v>189.30084588090921</v>
          </cell>
          <cell r="J31">
            <v>189.30084588090921</v>
          </cell>
          <cell r="K31">
            <v>189.30084588090921</v>
          </cell>
          <cell r="L31">
            <v>189.30084588090921</v>
          </cell>
        </row>
        <row r="32">
          <cell r="C32">
            <v>144.6689667</v>
          </cell>
          <cell r="D32">
            <v>144.6330418</v>
          </cell>
          <cell r="E32">
            <v>143.46918580000002</v>
          </cell>
          <cell r="F32">
            <v>138.69603499999999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124.65343329603631</v>
          </cell>
          <cell r="D33">
            <v>124.57725144893286</v>
          </cell>
          <cell r="E33">
            <v>122.80863725124607</v>
          </cell>
          <cell r="F33">
            <v>117.80840806943438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>
            <v>123.7743183005766</v>
          </cell>
          <cell r="D34">
            <v>123.69867372390682</v>
          </cell>
          <cell r="E34">
            <v>121.94253263042002</v>
          </cell>
          <cell r="F34">
            <v>116.97756743082057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>
            <v>115.12135807144202</v>
          </cell>
          <cell r="D35">
            <v>115.05100174456796</v>
          </cell>
          <cell r="E35">
            <v>113.41763102257124</v>
          </cell>
          <cell r="F35">
            <v>108.79976243397357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9">
          <cell r="C39">
            <v>6.1851414891818095</v>
          </cell>
          <cell r="D39">
            <v>6.1851414891818095</v>
          </cell>
          <cell r="E39">
            <v>6.1851414891818095</v>
          </cell>
          <cell r="F39">
            <v>6.1851414891818095</v>
          </cell>
          <cell r="G39">
            <v>6.1851414891818095</v>
          </cell>
          <cell r="H39">
            <v>6.1851414891818095</v>
          </cell>
          <cell r="I39">
            <v>6.1851414891818095</v>
          </cell>
          <cell r="J39">
            <v>6.1851414891818095</v>
          </cell>
          <cell r="K39">
            <v>6.1851414891818095</v>
          </cell>
          <cell r="L39">
            <v>6.1851414891818095</v>
          </cell>
        </row>
        <row r="40">
          <cell r="C40">
            <v>5.2901025524999996</v>
          </cell>
          <cell r="D40">
            <v>5.2891905525</v>
          </cell>
          <cell r="E40">
            <v>5.2581969675</v>
          </cell>
          <cell r="F40">
            <v>5.1299964149999999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>
            <v>4.9188859781053731</v>
          </cell>
          <cell r="D41">
            <v>4.9169672128828976</v>
          </cell>
          <cell r="E41">
            <v>4.8710523027863166</v>
          </cell>
          <cell r="F41">
            <v>4.7339412315349705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>
            <v>4.8841956666557138</v>
          </cell>
          <cell r="D42">
            <v>4.8822904334735115</v>
          </cell>
          <cell r="E42">
            <v>4.8366993370490778</v>
          </cell>
          <cell r="F42">
            <v>4.7005552379507982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C43">
            <v>4.5427455869045081</v>
          </cell>
          <cell r="D43">
            <v>4.5409735469984147</v>
          </cell>
          <cell r="E43">
            <v>4.4985696864204794</v>
          </cell>
          <cell r="F43">
            <v>4.3719433086968991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7">
          <cell r="C47">
            <v>2.0253872307183669</v>
          </cell>
          <cell r="D47">
            <v>2.0253872307183669</v>
          </cell>
          <cell r="E47">
            <v>2.0253872307183669</v>
          </cell>
          <cell r="F47">
            <v>2.0253872307183669</v>
          </cell>
          <cell r="G47">
            <v>2.0253872307183669</v>
          </cell>
          <cell r="H47">
            <v>2.0253872307183669</v>
          </cell>
          <cell r="I47">
            <v>2.0253872307183669</v>
          </cell>
          <cell r="J47">
            <v>2.0253872307183669</v>
          </cell>
          <cell r="K47">
            <v>2.0253872307183669</v>
          </cell>
          <cell r="L47">
            <v>0</v>
          </cell>
        </row>
        <row r="48">
          <cell r="C48">
            <v>1.619161926036</v>
          </cell>
          <cell r="D48">
            <v>1.6185730297600001</v>
          </cell>
          <cell r="E48">
            <v>1.600642044642</v>
          </cell>
          <cell r="F48">
            <v>1.52888644018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1.4893437026719178</v>
          </cell>
          <cell r="D49">
            <v>1.4880516759551066</v>
          </cell>
          <cell r="E49">
            <v>1.460053897808842</v>
          </cell>
          <cell r="F49">
            <v>1.3909257418627599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1.4788401461489051</v>
          </cell>
          <cell r="D50">
            <v>1.4775572314158676</v>
          </cell>
          <cell r="E50">
            <v>1.4497569068491551</v>
          </cell>
          <cell r="F50">
            <v>1.3811162753690558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1.3754556545551078</v>
          </cell>
          <cell r="D51">
            <v>1.374262427330067</v>
          </cell>
          <cell r="E51">
            <v>1.3484056004625184</v>
          </cell>
          <cell r="F51">
            <v>1.2845635787623373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</sheetData>
      <sheetData sheetId="12" refreshError="1"/>
      <sheetData sheetId="13" refreshError="1"/>
      <sheetData sheetId="14">
        <row r="12">
          <cell r="B12">
            <v>204969268.47636366</v>
          </cell>
          <cell r="C12">
            <v>204969268.47636366</v>
          </cell>
          <cell r="D12">
            <v>204969268.47636366</v>
          </cell>
          <cell r="E12">
            <v>204969268.47636366</v>
          </cell>
          <cell r="F12">
            <v>204969268.47636366</v>
          </cell>
          <cell r="G12">
            <v>204969268.47636366</v>
          </cell>
          <cell r="H12">
            <v>204969268.47636366</v>
          </cell>
          <cell r="I12">
            <v>204969268.47636366</v>
          </cell>
          <cell r="J12">
            <v>204969268.47636366</v>
          </cell>
          <cell r="K12">
            <v>204969268.47636366</v>
          </cell>
          <cell r="N12">
            <v>6537597.1784999967</v>
          </cell>
          <cell r="O12">
            <v>6537597.1784999967</v>
          </cell>
          <cell r="P12">
            <v>6537597.1784999967</v>
          </cell>
          <cell r="Q12">
            <v>6537597.1784999967</v>
          </cell>
          <cell r="R12">
            <v>6537597.1784999967</v>
          </cell>
          <cell r="S12">
            <v>6537597.1784999967</v>
          </cell>
          <cell r="T12">
            <v>6537597.1784999967</v>
          </cell>
          <cell r="U12">
            <v>6537597.1784999967</v>
          </cell>
          <cell r="V12">
            <v>6537597.1784999967</v>
          </cell>
          <cell r="W12">
            <v>6537597.1784999967</v>
          </cell>
          <cell r="Z12">
            <v>2369746.7282420024</v>
          </cell>
          <cell r="AA12">
            <v>2369746.7282420024</v>
          </cell>
          <cell r="AB12">
            <v>2369746.7282420024</v>
          </cell>
          <cell r="AC12">
            <v>2369746.7282420024</v>
          </cell>
          <cell r="AD12">
            <v>2369746.7282420024</v>
          </cell>
          <cell r="AE12">
            <v>2369746.7282420024</v>
          </cell>
          <cell r="AF12">
            <v>2369746.7282420024</v>
          </cell>
          <cell r="AG12">
            <v>2369746.7282420024</v>
          </cell>
          <cell r="AH12">
            <v>2369746.7282420024</v>
          </cell>
        </row>
        <row r="21">
          <cell r="B21">
            <v>195568214.91909099</v>
          </cell>
          <cell r="C21">
            <v>195568214.91909099</v>
          </cell>
          <cell r="D21">
            <v>195568214.91909099</v>
          </cell>
          <cell r="E21">
            <v>195568214.91909099</v>
          </cell>
          <cell r="F21">
            <v>195568214.91909099</v>
          </cell>
          <cell r="G21">
            <v>195568214.91909099</v>
          </cell>
          <cell r="H21">
            <v>195568214.91909099</v>
          </cell>
          <cell r="I21">
            <v>195568214.91909099</v>
          </cell>
          <cell r="J21">
            <v>195568214.91909099</v>
          </cell>
          <cell r="K21">
            <v>195568214.91909099</v>
          </cell>
        </row>
        <row r="22">
          <cell r="B22">
            <v>194523653.41272736</v>
          </cell>
          <cell r="C22">
            <v>194523653.41272736</v>
          </cell>
          <cell r="D22">
            <v>194523653.41272736</v>
          </cell>
          <cell r="E22">
            <v>194523653.41272736</v>
          </cell>
          <cell r="F22">
            <v>194523653.41272736</v>
          </cell>
          <cell r="G22">
            <v>194523653.41272736</v>
          </cell>
          <cell r="H22">
            <v>194523653.41272736</v>
          </cell>
          <cell r="I22">
            <v>194523653.41272736</v>
          </cell>
          <cell r="J22">
            <v>194523653.41272736</v>
          </cell>
          <cell r="K22">
            <v>194523653.41272736</v>
          </cell>
        </row>
        <row r="23">
          <cell r="B23">
            <v>193479091.90636373</v>
          </cell>
          <cell r="C23">
            <v>193479091.90636373</v>
          </cell>
          <cell r="D23">
            <v>193479091.90636373</v>
          </cell>
          <cell r="E23">
            <v>193479091.90636373</v>
          </cell>
          <cell r="F23">
            <v>193479091.90636373</v>
          </cell>
          <cell r="G23">
            <v>193479091.90636373</v>
          </cell>
          <cell r="H23">
            <v>193479091.90636373</v>
          </cell>
          <cell r="I23">
            <v>193479091.90636373</v>
          </cell>
          <cell r="J23">
            <v>193479091.90636373</v>
          </cell>
          <cell r="K23">
            <v>193479091.90636373</v>
          </cell>
        </row>
        <row r="24">
          <cell r="B24">
            <v>192434530.4000001</v>
          </cell>
          <cell r="C24">
            <v>192434530.4000001</v>
          </cell>
          <cell r="D24">
            <v>192434530.4000001</v>
          </cell>
          <cell r="E24">
            <v>192434530.4000001</v>
          </cell>
          <cell r="F24">
            <v>192434530.4000001</v>
          </cell>
          <cell r="G24">
            <v>192434530.4000001</v>
          </cell>
          <cell r="H24">
            <v>192434530.4000001</v>
          </cell>
          <cell r="I24">
            <v>192434530.4000001</v>
          </cell>
          <cell r="J24">
            <v>192434530.4000001</v>
          </cell>
          <cell r="K24">
            <v>192434530.4000001</v>
          </cell>
        </row>
        <row r="25">
          <cell r="B25">
            <v>191389968.89363647</v>
          </cell>
          <cell r="C25">
            <v>191389968.89363647</v>
          </cell>
          <cell r="D25">
            <v>191389968.89363647</v>
          </cell>
          <cell r="E25">
            <v>191389968.89363647</v>
          </cell>
          <cell r="F25">
            <v>191389968.89363647</v>
          </cell>
          <cell r="G25">
            <v>191389968.89363647</v>
          </cell>
          <cell r="H25">
            <v>191389968.89363647</v>
          </cell>
          <cell r="I25">
            <v>191389968.89363647</v>
          </cell>
          <cell r="J25">
            <v>191389968.89363647</v>
          </cell>
          <cell r="K25">
            <v>191389968.89363647</v>
          </cell>
        </row>
        <row r="26">
          <cell r="B26">
            <v>190345407.38727283</v>
          </cell>
          <cell r="C26">
            <v>190345407.38727283</v>
          </cell>
          <cell r="D26">
            <v>190345407.38727283</v>
          </cell>
          <cell r="E26">
            <v>190345407.38727283</v>
          </cell>
          <cell r="F26">
            <v>190345407.38727283</v>
          </cell>
          <cell r="G26">
            <v>190345407.38727283</v>
          </cell>
          <cell r="H26">
            <v>190345407.38727283</v>
          </cell>
          <cell r="I26">
            <v>190345407.38727283</v>
          </cell>
          <cell r="J26">
            <v>190345407.38727283</v>
          </cell>
          <cell r="K26">
            <v>190345407.38727283</v>
          </cell>
        </row>
        <row r="27">
          <cell r="B27">
            <v>189300845.8809092</v>
          </cell>
          <cell r="C27">
            <v>189300845.8809092</v>
          </cell>
          <cell r="D27">
            <v>189300845.8809092</v>
          </cell>
          <cell r="E27">
            <v>189300845.8809092</v>
          </cell>
          <cell r="F27">
            <v>189300845.8809092</v>
          </cell>
          <cell r="G27">
            <v>189300845.8809092</v>
          </cell>
          <cell r="H27">
            <v>189300845.8809092</v>
          </cell>
          <cell r="I27">
            <v>189300845.8809092</v>
          </cell>
          <cell r="J27">
            <v>189300845.8809092</v>
          </cell>
          <cell r="K27">
            <v>189300845.8809092</v>
          </cell>
        </row>
        <row r="28">
          <cell r="B28">
            <v>188256284.37454557</v>
          </cell>
          <cell r="C28">
            <v>188256284.37454557</v>
          </cell>
          <cell r="D28">
            <v>188256284.37454557</v>
          </cell>
          <cell r="E28">
            <v>188256284.37454557</v>
          </cell>
          <cell r="F28">
            <v>188256284.37454557</v>
          </cell>
          <cell r="G28">
            <v>188256284.37454557</v>
          </cell>
          <cell r="H28">
            <v>188256284.37454557</v>
          </cell>
          <cell r="I28">
            <v>188256284.37454557</v>
          </cell>
          <cell r="J28">
            <v>188256284.37454557</v>
          </cell>
          <cell r="K28">
            <v>188256284.37454557</v>
          </cell>
        </row>
        <row r="29">
          <cell r="B29">
            <v>186311195.30000001</v>
          </cell>
          <cell r="C29">
            <v>186311195.30000001</v>
          </cell>
          <cell r="D29">
            <v>186311195.30000001</v>
          </cell>
          <cell r="E29">
            <v>186311195.30000001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185738169.80000001</v>
          </cell>
          <cell r="C30">
            <v>185738169.80000001</v>
          </cell>
          <cell r="D30">
            <v>185738169.80000001</v>
          </cell>
          <cell r="E30">
            <v>185738169.80000001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183937620.59999999</v>
          </cell>
          <cell r="C31">
            <v>183937620.59999999</v>
          </cell>
          <cell r="D31">
            <v>183937620.59999999</v>
          </cell>
          <cell r="E31">
            <v>183937620.59999999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183389181.30000001</v>
          </cell>
          <cell r="C32">
            <v>183389181.30000001</v>
          </cell>
          <cell r="D32">
            <v>183389181.30000001</v>
          </cell>
          <cell r="E32">
            <v>183389181.30000001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183411897.30000001</v>
          </cell>
          <cell r="C33">
            <v>183411897.30000001</v>
          </cell>
          <cell r="D33">
            <v>183411897.30000001</v>
          </cell>
          <cell r="E33">
            <v>183411897.30000001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>
            <v>183345344.09999999</v>
          </cell>
          <cell r="C34">
            <v>183345344.09999999</v>
          </cell>
          <cell r="D34">
            <v>183345344.09999999</v>
          </cell>
          <cell r="E34">
            <v>183345344.09999999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>
            <v>182850200.59999999</v>
          </cell>
          <cell r="C35">
            <v>182850200.59999999</v>
          </cell>
          <cell r="D35">
            <v>182850200.59999999</v>
          </cell>
          <cell r="E35">
            <v>182850200.59999999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>
            <v>182907269.59999999</v>
          </cell>
          <cell r="C36">
            <v>182907269.59999999</v>
          </cell>
          <cell r="D36">
            <v>182907269.59999999</v>
          </cell>
          <cell r="E36">
            <v>182907269.59999999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180179698.90000001</v>
          </cell>
          <cell r="C37">
            <v>180177339</v>
          </cell>
          <cell r="D37">
            <v>180171233.09999999</v>
          </cell>
          <cell r="E37">
            <v>180160565.80000001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5977159.7925000004</v>
          </cell>
          <cell r="O37">
            <v>5977100.9875000007</v>
          </cell>
          <cell r="P37">
            <v>5976957.5324999997</v>
          </cell>
          <cell r="Q37">
            <v>5976491.125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Z37">
            <v>1806260.2778</v>
          </cell>
          <cell r="AA37">
            <v>1806221.438566</v>
          </cell>
          <cell r="AB37">
            <v>1806104.73074</v>
          </cell>
          <cell r="AC37">
            <v>1806147.2916959999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</row>
        <row r="38">
          <cell r="B38">
            <v>176631280.80000001</v>
          </cell>
          <cell r="C38">
            <v>176626647.90000001</v>
          </cell>
          <cell r="D38">
            <v>176608783.59999999</v>
          </cell>
          <cell r="E38">
            <v>176284819.59999999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B39">
            <v>173176210.40000001</v>
          </cell>
          <cell r="C39">
            <v>173169179.90000001</v>
          </cell>
          <cell r="D39">
            <v>173140328.19999999</v>
          </cell>
          <cell r="E39">
            <v>172540865.09999999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B40">
            <v>168914491.80000001</v>
          </cell>
          <cell r="C40">
            <v>168902627.59999999</v>
          </cell>
          <cell r="D40">
            <v>168707455</v>
          </cell>
          <cell r="E40">
            <v>167660457.19999999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>
            <v>164889816.5</v>
          </cell>
          <cell r="C41">
            <v>164873429</v>
          </cell>
          <cell r="D41">
            <v>164522447.19999999</v>
          </cell>
          <cell r="E41">
            <v>163064451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B42">
            <v>161360578</v>
          </cell>
          <cell r="C42">
            <v>161340416.69999999</v>
          </cell>
          <cell r="D42">
            <v>160840585.80000001</v>
          </cell>
          <cell r="E42">
            <v>158777953.30000001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>
            <v>157484077.5</v>
          </cell>
          <cell r="C43">
            <v>157459819.80000001</v>
          </cell>
          <cell r="D43">
            <v>156802265.5</v>
          </cell>
          <cell r="E43">
            <v>154170689.69999999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B44">
            <v>153761057.90000001</v>
          </cell>
          <cell r="C44">
            <v>153733256.30000001</v>
          </cell>
          <cell r="D44">
            <v>152925918.40000001</v>
          </cell>
          <cell r="E44">
            <v>149715051.59999999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B45">
            <v>150391406.30000001</v>
          </cell>
          <cell r="C45">
            <v>150360183.19999999</v>
          </cell>
          <cell r="D45">
            <v>149412778</v>
          </cell>
          <cell r="E45">
            <v>145658513.80000001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B46">
            <v>147380288.09999999</v>
          </cell>
          <cell r="C46">
            <v>147347576.90000001</v>
          </cell>
          <cell r="D46">
            <v>146283133.69999999</v>
          </cell>
          <cell r="E46">
            <v>142004811.90000001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B47">
            <v>144668966.69999999</v>
          </cell>
          <cell r="C47">
            <v>144633041.80000001</v>
          </cell>
          <cell r="D47">
            <v>143469185.80000001</v>
          </cell>
          <cell r="E47">
            <v>138696035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B48">
            <v>142302526.69999999</v>
          </cell>
          <cell r="C48">
            <v>142259070.59999999</v>
          </cell>
          <cell r="D48">
            <v>140997486</v>
          </cell>
          <cell r="E48">
            <v>135854624.80000001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B49">
            <v>140231946.5</v>
          </cell>
          <cell r="C49">
            <v>140181591</v>
          </cell>
          <cell r="D49">
            <v>138829530.69999999</v>
          </cell>
          <cell r="E49">
            <v>133332091.3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B50">
            <v>137973662.90000001</v>
          </cell>
          <cell r="C50">
            <v>137914606.09999999</v>
          </cell>
          <cell r="D50">
            <v>136485674.09999999</v>
          </cell>
          <cell r="E50">
            <v>130896734.3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B51">
            <v>136010412.59999999</v>
          </cell>
          <cell r="C51">
            <v>135943329.59999999</v>
          </cell>
          <cell r="D51">
            <v>134443263.90000001</v>
          </cell>
          <cell r="E51">
            <v>128765404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B52">
            <v>134292305.40000001</v>
          </cell>
          <cell r="C52">
            <v>134218685.90000001</v>
          </cell>
          <cell r="D52">
            <v>132653362.8</v>
          </cell>
          <cell r="E52">
            <v>126923318.59999999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B53">
            <v>132726694.3</v>
          </cell>
          <cell r="C53">
            <v>132647073.09999999</v>
          </cell>
          <cell r="D53">
            <v>131024514.40000001</v>
          </cell>
          <cell r="E53">
            <v>125259051.3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B54">
            <v>130668811.7</v>
          </cell>
          <cell r="C54">
            <v>130588223.40000001</v>
          </cell>
          <cell r="D54">
            <v>128918992.8</v>
          </cell>
          <cell r="E54">
            <v>123287258.8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B55">
            <v>128821319.90000001</v>
          </cell>
          <cell r="C55">
            <v>128739824.8</v>
          </cell>
          <cell r="D55">
            <v>127026407.09999999</v>
          </cell>
          <cell r="E55">
            <v>121510854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B56">
            <v>127020235.40000001</v>
          </cell>
          <cell r="C56">
            <v>126941165</v>
          </cell>
          <cell r="D56">
            <v>125191922.3</v>
          </cell>
          <cell r="E56">
            <v>119926454.8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B57">
            <v>125297388.8</v>
          </cell>
          <cell r="C57">
            <v>125220813.40000001</v>
          </cell>
          <cell r="D57">
            <v>123443062.59999999</v>
          </cell>
          <cell r="E57">
            <v>118417002.40000001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B58">
            <v>125232993.24960363</v>
          </cell>
          <cell r="C58">
            <v>125156457.20489329</v>
          </cell>
          <cell r="D58">
            <v>123379620.0651246</v>
          </cell>
          <cell r="E58">
            <v>118356142.96694344</v>
          </cell>
        </row>
        <row r="59">
          <cell r="B59">
            <v>125168597.69920726</v>
          </cell>
          <cell r="C59">
            <v>125092101.00978658</v>
          </cell>
          <cell r="D59">
            <v>123316177.53024921</v>
          </cell>
          <cell r="E59">
            <v>118295283.53388688</v>
          </cell>
        </row>
        <row r="60">
          <cell r="B60">
            <v>125104202.14881089</v>
          </cell>
          <cell r="C60">
            <v>125027744.81467986</v>
          </cell>
          <cell r="D60">
            <v>123252734.99537382</v>
          </cell>
          <cell r="E60">
            <v>118234424.10083032</v>
          </cell>
        </row>
        <row r="61">
          <cell r="B61">
            <v>125039806.59841453</v>
          </cell>
          <cell r="C61">
            <v>124963388.61957315</v>
          </cell>
          <cell r="D61">
            <v>123189292.46049842</v>
          </cell>
          <cell r="E61">
            <v>118173564.66777375</v>
          </cell>
        </row>
        <row r="62">
          <cell r="B62">
            <v>124975411.04801816</v>
          </cell>
          <cell r="C62">
            <v>124899032.42446643</v>
          </cell>
          <cell r="D62">
            <v>123125849.92562303</v>
          </cell>
          <cell r="E62">
            <v>118112705.23471719</v>
          </cell>
        </row>
        <row r="63">
          <cell r="B63">
            <v>124911015.49762179</v>
          </cell>
          <cell r="C63">
            <v>124834676.22935972</v>
          </cell>
          <cell r="D63">
            <v>123062407.39074764</v>
          </cell>
          <cell r="E63">
            <v>118051845.80166063</v>
          </cell>
        </row>
        <row r="64">
          <cell r="B64">
            <v>124846619.94722542</v>
          </cell>
          <cell r="C64">
            <v>124770320.034253</v>
          </cell>
          <cell r="D64">
            <v>122998964.85587224</v>
          </cell>
          <cell r="E64">
            <v>117990986.36860406</v>
          </cell>
        </row>
        <row r="65">
          <cell r="B65">
            <v>124782224.39682905</v>
          </cell>
          <cell r="C65">
            <v>124705963.83914629</v>
          </cell>
          <cell r="D65">
            <v>122935522.32099685</v>
          </cell>
          <cell r="E65">
            <v>117930126.9355475</v>
          </cell>
        </row>
        <row r="66">
          <cell r="B66">
            <v>124717828.84643269</v>
          </cell>
          <cell r="C66">
            <v>124641607.64403957</v>
          </cell>
          <cell r="D66">
            <v>122872079.78612146</v>
          </cell>
          <cell r="E66">
            <v>117869267.50249094</v>
          </cell>
        </row>
        <row r="67">
          <cell r="B67">
            <v>124653433.29603632</v>
          </cell>
          <cell r="C67">
            <v>124577251.44893286</v>
          </cell>
          <cell r="D67">
            <v>122808637.25124606</v>
          </cell>
          <cell r="E67">
            <v>117808408.06943437</v>
          </cell>
        </row>
        <row r="68">
          <cell r="B68">
            <v>124589037.74563995</v>
          </cell>
          <cell r="C68">
            <v>124512895.25382614</v>
          </cell>
          <cell r="D68">
            <v>122745194.71637067</v>
          </cell>
          <cell r="E68">
            <v>117747548.63637781</v>
          </cell>
        </row>
        <row r="69">
          <cell r="B69">
            <v>124524642.19524358</v>
          </cell>
          <cell r="C69">
            <v>124448539.05871943</v>
          </cell>
          <cell r="D69">
            <v>122681752.18149528</v>
          </cell>
          <cell r="E69">
            <v>117686689.20332125</v>
          </cell>
        </row>
        <row r="70">
          <cell r="B70">
            <v>124460246.64484721</v>
          </cell>
          <cell r="C70">
            <v>124384182.86361271</v>
          </cell>
          <cell r="D70">
            <v>122618309.64661989</v>
          </cell>
          <cell r="E70">
            <v>117625829.77026469</v>
          </cell>
        </row>
        <row r="71">
          <cell r="B71">
            <v>124395851.09445085</v>
          </cell>
          <cell r="C71">
            <v>124319826.668506</v>
          </cell>
          <cell r="D71">
            <v>122554867.11174449</v>
          </cell>
          <cell r="E71">
            <v>117564970.33720812</v>
          </cell>
        </row>
        <row r="72">
          <cell r="B72">
            <v>124331455.54405448</v>
          </cell>
          <cell r="C72">
            <v>124255470.47339928</v>
          </cell>
          <cell r="D72">
            <v>122491424.5768691</v>
          </cell>
          <cell r="E72">
            <v>117504110.90415156</v>
          </cell>
        </row>
        <row r="73">
          <cell r="B73">
            <v>124294313.06115595</v>
          </cell>
          <cell r="C73">
            <v>124218350.69009978</v>
          </cell>
          <cell r="D73">
            <v>122454831.78043915</v>
          </cell>
          <cell r="E73">
            <v>117469008.00592948</v>
          </cell>
        </row>
        <row r="74">
          <cell r="B74">
            <v>124257170.57825743</v>
          </cell>
          <cell r="C74">
            <v>124181230.90680028</v>
          </cell>
          <cell r="D74">
            <v>122418238.98400922</v>
          </cell>
          <cell r="E74">
            <v>117433905.10770743</v>
          </cell>
        </row>
        <row r="75">
          <cell r="B75">
            <v>124220028.09535889</v>
          </cell>
          <cell r="C75">
            <v>124144111.12350078</v>
          </cell>
          <cell r="D75">
            <v>122381646.18757927</v>
          </cell>
          <cell r="E75">
            <v>117398802.20948535</v>
          </cell>
        </row>
        <row r="76">
          <cell r="B76">
            <v>124182885.61246037</v>
          </cell>
          <cell r="C76">
            <v>124106991.34020129</v>
          </cell>
          <cell r="D76">
            <v>122345053.39114934</v>
          </cell>
          <cell r="E76">
            <v>117363699.31126329</v>
          </cell>
        </row>
        <row r="77">
          <cell r="B77">
            <v>124145743.12956186</v>
          </cell>
          <cell r="C77">
            <v>124069871.5569018</v>
          </cell>
          <cell r="D77">
            <v>122308460.59471941</v>
          </cell>
          <cell r="E77">
            <v>117328596.41304123</v>
          </cell>
        </row>
        <row r="78">
          <cell r="B78">
            <v>124108600.64666332</v>
          </cell>
          <cell r="C78">
            <v>124032751.77360229</v>
          </cell>
          <cell r="D78">
            <v>122271867.79828946</v>
          </cell>
          <cell r="E78">
            <v>117293493.51481916</v>
          </cell>
        </row>
        <row r="79">
          <cell r="B79">
            <v>124071458.1637648</v>
          </cell>
          <cell r="C79">
            <v>123995631.9903028</v>
          </cell>
          <cell r="D79">
            <v>122235275.00185953</v>
          </cell>
          <cell r="E79">
            <v>117258390.6165971</v>
          </cell>
        </row>
        <row r="80">
          <cell r="B80">
            <v>124034315.68086627</v>
          </cell>
          <cell r="C80">
            <v>123958512.2070033</v>
          </cell>
          <cell r="D80">
            <v>122198682.20542958</v>
          </cell>
          <cell r="E80">
            <v>117223287.71837503</v>
          </cell>
        </row>
        <row r="81">
          <cell r="B81">
            <v>123997173.19796775</v>
          </cell>
          <cell r="C81">
            <v>123921392.4237038</v>
          </cell>
          <cell r="D81">
            <v>122162089.40899965</v>
          </cell>
          <cell r="E81">
            <v>117188184.82015297</v>
          </cell>
        </row>
        <row r="82">
          <cell r="B82">
            <v>123960030.71506923</v>
          </cell>
          <cell r="C82">
            <v>123884272.64040431</v>
          </cell>
          <cell r="D82">
            <v>122125496.61256972</v>
          </cell>
          <cell r="E82">
            <v>117153081.92193091</v>
          </cell>
        </row>
        <row r="83">
          <cell r="B83">
            <v>123922888.2321707</v>
          </cell>
          <cell r="C83">
            <v>123847152.85710481</v>
          </cell>
          <cell r="D83">
            <v>122088903.81613977</v>
          </cell>
          <cell r="E83">
            <v>117117979.02370884</v>
          </cell>
        </row>
        <row r="84">
          <cell r="B84">
            <v>123885745.74927218</v>
          </cell>
          <cell r="C84">
            <v>123810033.07380532</v>
          </cell>
          <cell r="D84">
            <v>122052311.01970984</v>
          </cell>
          <cell r="E84">
            <v>117082876.12548678</v>
          </cell>
        </row>
        <row r="85">
          <cell r="B85">
            <v>123848603.26637365</v>
          </cell>
          <cell r="C85">
            <v>123772913.29050581</v>
          </cell>
          <cell r="D85">
            <v>122015718.22327989</v>
          </cell>
          <cell r="E85">
            <v>117047773.2272647</v>
          </cell>
        </row>
        <row r="86">
          <cell r="B86">
            <v>123811460.78347513</v>
          </cell>
          <cell r="C86">
            <v>123735793.50720632</v>
          </cell>
          <cell r="D86">
            <v>121979125.42684996</v>
          </cell>
          <cell r="E86">
            <v>117012670.32904264</v>
          </cell>
        </row>
        <row r="87">
          <cell r="B87">
            <v>123774318.3005766</v>
          </cell>
          <cell r="C87">
            <v>123698673.72390682</v>
          </cell>
          <cell r="D87">
            <v>121942532.63042001</v>
          </cell>
          <cell r="E87">
            <v>116977567.43082057</v>
          </cell>
        </row>
        <row r="88">
          <cell r="B88">
            <v>123197454.28530097</v>
          </cell>
          <cell r="C88">
            <v>123122162.25861758</v>
          </cell>
          <cell r="D88">
            <v>121374205.85656345</v>
          </cell>
          <cell r="E88">
            <v>116432380.43103078</v>
          </cell>
        </row>
        <row r="89">
          <cell r="B89">
            <v>122620590.27002533</v>
          </cell>
          <cell r="C89">
            <v>122545650.79332832</v>
          </cell>
          <cell r="D89">
            <v>120805879.08270685</v>
          </cell>
          <cell r="E89">
            <v>115887193.43124098</v>
          </cell>
        </row>
        <row r="90">
          <cell r="B90">
            <v>122043726.25474969</v>
          </cell>
          <cell r="C90">
            <v>121969139.32803905</v>
          </cell>
          <cell r="D90">
            <v>120237552.30885026</v>
          </cell>
          <cell r="E90">
            <v>115342006.43145117</v>
          </cell>
        </row>
        <row r="91">
          <cell r="B91">
            <v>121466862.23947404</v>
          </cell>
          <cell r="C91">
            <v>121392627.86274979</v>
          </cell>
          <cell r="D91">
            <v>119669225.53499366</v>
          </cell>
          <cell r="E91">
            <v>114796819.43166137</v>
          </cell>
        </row>
        <row r="92">
          <cell r="B92">
            <v>120889998.22419842</v>
          </cell>
          <cell r="C92">
            <v>120816116.39746055</v>
          </cell>
          <cell r="D92">
            <v>119100898.7611371</v>
          </cell>
          <cell r="E92">
            <v>114251632.43187158</v>
          </cell>
        </row>
        <row r="93">
          <cell r="B93">
            <v>120313134.20892277</v>
          </cell>
          <cell r="C93">
            <v>120239604.93217129</v>
          </cell>
          <cell r="D93">
            <v>118532571.9872805</v>
          </cell>
          <cell r="E93">
            <v>113706445.43208177</v>
          </cell>
        </row>
        <row r="94">
          <cell r="B94">
            <v>119736270.19364713</v>
          </cell>
          <cell r="C94">
            <v>119663093.46688202</v>
          </cell>
          <cell r="D94">
            <v>117964245.21342391</v>
          </cell>
          <cell r="E94">
            <v>113161258.43229197</v>
          </cell>
        </row>
        <row r="95">
          <cell r="B95">
            <v>119159406.17837149</v>
          </cell>
          <cell r="C95">
            <v>119086582.00159276</v>
          </cell>
          <cell r="D95">
            <v>117395918.43956733</v>
          </cell>
          <cell r="E95">
            <v>112616071.43250217</v>
          </cell>
        </row>
        <row r="96">
          <cell r="B96">
            <v>118582542.16309586</v>
          </cell>
          <cell r="C96">
            <v>118510070.53630352</v>
          </cell>
          <cell r="D96">
            <v>116827591.66571076</v>
          </cell>
          <cell r="E96">
            <v>112070884.43271238</v>
          </cell>
        </row>
        <row r="97">
          <cell r="B97">
            <v>118005678.14782022</v>
          </cell>
          <cell r="C97">
            <v>117933559.07101426</v>
          </cell>
          <cell r="D97">
            <v>116259264.89185417</v>
          </cell>
          <cell r="E97">
            <v>111525697.43292257</v>
          </cell>
        </row>
        <row r="98">
          <cell r="B98">
            <v>117428814.13254458</v>
          </cell>
          <cell r="C98">
            <v>117357047.60572499</v>
          </cell>
          <cell r="D98">
            <v>115690938.11799757</v>
          </cell>
          <cell r="E98">
            <v>110980510.43313277</v>
          </cell>
        </row>
        <row r="99">
          <cell r="B99">
            <v>116851950.11726893</v>
          </cell>
          <cell r="C99">
            <v>116780536.14043573</v>
          </cell>
          <cell r="D99">
            <v>115122611.34414098</v>
          </cell>
          <cell r="E99">
            <v>110435323.43334296</v>
          </cell>
        </row>
        <row r="100">
          <cell r="B100">
            <v>116275086.10199331</v>
          </cell>
          <cell r="C100">
            <v>116204024.67514649</v>
          </cell>
          <cell r="D100">
            <v>114554284.57028441</v>
          </cell>
          <cell r="E100">
            <v>109890136.43355317</v>
          </cell>
        </row>
        <row r="101">
          <cell r="B101">
            <v>115698222.08671767</v>
          </cell>
          <cell r="C101">
            <v>115627513.20985723</v>
          </cell>
          <cell r="D101">
            <v>113985957.79642782</v>
          </cell>
          <cell r="E101">
            <v>109344949.43376337</v>
          </cell>
        </row>
        <row r="102">
          <cell r="B102">
            <v>115121358.07144202</v>
          </cell>
          <cell r="C102">
            <v>115051001.74456796</v>
          </cell>
          <cell r="D102">
            <v>113417631.02257124</v>
          </cell>
          <cell r="E102">
            <v>108799762.43397357</v>
          </cell>
        </row>
        <row r="103">
          <cell r="B103">
            <v>115121358.07144202</v>
          </cell>
          <cell r="C103">
            <v>115051001.74456796</v>
          </cell>
          <cell r="D103">
            <v>113417631.02257124</v>
          </cell>
          <cell r="E103">
            <v>108799762.43397357</v>
          </cell>
        </row>
        <row r="104">
          <cell r="B104">
            <v>115121358.07144202</v>
          </cell>
          <cell r="C104">
            <v>115051001.74456796</v>
          </cell>
          <cell r="D104">
            <v>113417631.02257124</v>
          </cell>
          <cell r="E104">
            <v>108799762.43397357</v>
          </cell>
        </row>
        <row r="105">
          <cell r="B105">
            <v>115121358.07144202</v>
          </cell>
          <cell r="C105">
            <v>115051001.74456796</v>
          </cell>
          <cell r="D105">
            <v>113417631.02257124</v>
          </cell>
          <cell r="E105">
            <v>108799762.43397357</v>
          </cell>
        </row>
        <row r="106">
          <cell r="B106">
            <v>115121358.07144202</v>
          </cell>
          <cell r="C106">
            <v>115051001.74456796</v>
          </cell>
          <cell r="D106">
            <v>113417631.02257124</v>
          </cell>
          <cell r="E106">
            <v>108799762.43397357</v>
          </cell>
        </row>
        <row r="107">
          <cell r="B107">
            <v>115121358.07144202</v>
          </cell>
          <cell r="C107">
            <v>115051001.74456796</v>
          </cell>
          <cell r="D107">
            <v>113417631.02257124</v>
          </cell>
          <cell r="E107">
            <v>108799762.43397357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9" connectionId="15" xr16:uid="{A40F5572-9708-4741-B27C-1EBCC1A3668E}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8" connectionId="3" xr16:uid="{2311CB64-8451-4F10-9355-7B919F1C62AB}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4" connectionId="79" xr16:uid="{FB66CE86-05AD-4000-9061-3F4B8B8BBC6D}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4" connectionId="133" xr16:uid="{56CB9F62-41C9-4A50-96BB-AF70ED7BA9CA}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1" connectionId="53" xr16:uid="{FB64A368-C839-41C2-9603-5AB2CB64BB6B}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0" connectionId="52" xr16:uid="{40828666-F595-4433-92D7-3C8959375D78}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1" connectionId="75" xr16:uid="{214AB54F-4254-4164-B52D-4EE5AE058671}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8" connectionId="61" xr16:uid="{388EB8A6-FD7C-42E8-9BAD-51E88AB32706}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7" connectionId="71" xr16:uid="{B9E6E732-A998-43FA-8B22-5625E3F98638}" autoFormatId="16" applyNumberFormats="0" applyBorderFormats="0" applyFontFormats="1" applyPatternFormats="1" applyAlignmentFormats="0" applyWidthHeightFormats="0"/>
</file>

<file path=xl/queryTables/queryTable10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9" connectionId="96" xr16:uid="{00000000-0016-0000-2900-000098010000}" autoFormatId="16" applyNumberFormats="0" applyBorderFormats="0" applyFontFormats="1" applyPatternFormats="1" applyAlignmentFormats="0" applyWidthHeightFormats="0"/>
</file>

<file path=xl/queryTables/queryTable10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2" connectionId="99" xr16:uid="{82AD6431-E8DB-437A-9E18-120FA17D3CB1}" autoFormatId="16" applyNumberFormats="0" applyBorderFormats="0" applyFontFormats="1" applyPatternFormats="1" applyAlignmentFormats="0" applyWidthHeightFormats="0"/>
</file>

<file path=xl/queryTables/queryTable10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0" connectionId="139" xr16:uid="{BB722947-F6E2-40AB-9A46-544FC10581FA}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9" connectionId="39" xr16:uid="{00000000-0016-0000-2800-00008C010000}" autoFormatId="16" applyNumberFormats="0" applyBorderFormats="0" applyFontFormats="1" applyPatternFormats="1" applyAlignmentFormats="0" applyWidthHeightFormats="0"/>
</file>

<file path=xl/queryTables/queryTable1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3" connectionId="127" xr16:uid="{C72B8114-7472-43A6-B073-E6C373088FF9}" autoFormatId="16" applyNumberFormats="0" applyBorderFormats="0" applyFontFormats="1" applyPatternFormats="1" applyAlignmentFormats="0" applyWidthHeightFormats="0"/>
</file>

<file path=xl/queryTables/queryTable1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3" connectionId="100" xr16:uid="{829E7F7B-A93B-4A83-9333-C897EB96CA24}" autoFormatId="16" applyNumberFormats="0" applyBorderFormats="0" applyFontFormats="1" applyPatternFormats="1" applyAlignmentFormats="0" applyWidthHeightFormats="0"/>
</file>

<file path=xl/queryTables/queryTable1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9" connectionId="108" xr16:uid="{00000000-0016-0000-2900-00009D010000}" autoFormatId="16" applyNumberFormats="0" applyBorderFormats="0" applyFontFormats="1" applyPatternFormats="1" applyAlignmentFormats="0" applyWidthHeightFormats="0"/>
</file>

<file path=xl/queryTables/queryTable1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9" connectionId="51" xr16:uid="{6905055A-2A85-429A-B562-B32AF6FE344E}" autoFormatId="16" applyNumberFormats="0" applyBorderFormats="0" applyFontFormats="1" applyPatternFormats="1" applyAlignmentFormats="0" applyWidthHeightFormats="0"/>
</file>

<file path=xl/queryTables/queryTable1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2" connectionId="54" xr16:uid="{8A6C9562-E241-4B57-B574-7C4108EECF68}" autoFormatId="16" applyNumberFormats="0" applyBorderFormats="0" applyFontFormats="1" applyPatternFormats="1" applyAlignmentFormats="0" applyWidthHeightFormats="0"/>
</file>

<file path=xl/queryTables/queryTable1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1" connectionId="98" xr16:uid="{693C4DA8-366E-43C3-AAF9-98DC522EE468}" autoFormatId="16" applyNumberFormats="0" applyBorderFormats="0" applyFontFormats="1" applyPatternFormats="1" applyAlignmentFormats="0" applyWidthHeightFormats="0"/>
</file>

<file path=xl/queryTables/queryTable1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3" connectionId="55" xr16:uid="{80634195-589B-4E47-B9E8-07E44AE538C9}" autoFormatId="16" applyNumberFormats="0" applyBorderFormats="0" applyFontFormats="1" applyPatternFormats="1" applyAlignmentFormats="0" applyWidthHeightFormats="0"/>
</file>

<file path=xl/queryTables/queryTable1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95" xr16:uid="{00000000-0016-0000-2900-0000A1010000}" autoFormatId="16" applyNumberFormats="0" applyBorderFormats="0" applyFontFormats="1" applyPatternFormats="1" applyAlignmentFormats="0" applyWidthHeightFormats="0"/>
</file>

<file path=xl/queryTables/queryTable1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3" connectionId="89" xr16:uid="{00000000-0016-0000-2900-000090010000}" autoFormatId="16" applyNumberFormats="0" applyBorderFormats="0" applyFontFormats="1" applyPatternFormats="1" applyAlignmentFormats="0" applyWidthHeightFormats="0"/>
</file>

<file path=xl/queryTables/queryTable1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0" connectionId="63" xr16:uid="{B71178D0-ACBA-42C0-99BF-600E8C8A79F3}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4" connectionId="137" xr16:uid="{8297876E-9146-4974-B4AC-DDEB50B8DC5E}" autoFormatId="16" applyNumberFormats="0" applyBorderFormats="0" applyFontFormats="1" applyPatternFormats="1" applyAlignmentFormats="0" applyWidthHeightFormats="0"/>
</file>

<file path=xl/queryTables/queryTable1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6" connectionId="70" xr16:uid="{5D491A40-3114-4EDD-A536-9314F5D1ED5E}" autoFormatId="16" applyNumberFormats="0" applyBorderFormats="0" applyFontFormats="1" applyPatternFormats="1" applyAlignmentFormats="0" applyWidthHeightFormats="0"/>
</file>

<file path=xl/queryTables/queryTable1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" connectionId="107" xr16:uid="{00000000-0016-0000-2900-000091010000}" autoFormatId="16" applyNumberFormats="0" applyBorderFormats="0" applyFontFormats="1" applyPatternFormats="1" applyAlignmentFormats="0" applyWidthHeightFormats="0"/>
</file>

<file path=xl/queryTables/queryTable1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84" xr16:uid="{00000000-0016-0000-2900-000099010000}" autoFormatId="16" applyNumberFormats="0" applyBorderFormats="0" applyFontFormats="1" applyPatternFormats="1" applyAlignmentFormats="0" applyWidthHeightFormats="0"/>
</file>

<file path=xl/queryTables/queryTable1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3" connectionId="77" xr16:uid="{29EC7862-2984-4891-BC83-4E5B4A972575}" autoFormatId="16" applyNumberFormats="0" applyBorderFormats="0" applyFontFormats="1" applyPatternFormats="1" applyAlignmentFormats="0" applyWidthHeightFormats="0"/>
</file>

<file path=xl/queryTables/queryTable1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2" connectionId="88" xr16:uid="{00000000-0016-0000-2900-000096010000}" autoFormatId="16" applyNumberFormats="0" applyBorderFormats="0" applyFontFormats="1" applyPatternFormats="1" applyAlignmentFormats="0" applyWidthHeightFormats="0"/>
</file>

<file path=xl/queryTables/queryTable1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2" connectionId="143" xr16:uid="{EC07B523-27E2-4823-A77C-ECE05A419F42}" autoFormatId="16" applyNumberFormats="0" applyBorderFormats="0" applyFontFormats="1" applyPatternFormats="1" applyAlignmentFormats="0" applyWidthHeightFormats="0"/>
</file>

<file path=xl/queryTables/queryTable1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8" connectionId="121" xr16:uid="{06A8C688-2552-4A39-8E95-5EF9894524D6}" autoFormatId="16" applyNumberFormats="0" applyBorderFormats="0" applyFontFormats="1" applyPatternFormats="1" applyAlignmentFormats="0" applyWidthHeightFormats="0"/>
</file>

<file path=xl/queryTables/queryTable1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7" connectionId="93" xr16:uid="{00000000-0016-0000-2900-00009E010000}" autoFormatId="16" applyNumberFormats="0" applyBorderFormats="0" applyFontFormats="1" applyPatternFormats="1" applyAlignmentFormats="0" applyWidthHeightFormats="0"/>
</file>

<file path=xl/queryTables/queryTable1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4" connectionId="57" xr16:uid="{9E09286C-24A0-4685-B304-A668DA7579E0}" autoFormatId="16" applyNumberFormats="0" applyBorderFormats="0" applyFontFormats="1" applyPatternFormats="1" applyAlignmentFormats="0" applyWidthHeightFormats="0"/>
</file>

<file path=xl/queryTables/queryTable1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8" connectionId="122" xr16:uid="{E07F017B-ED57-463B-9F47-5FC0029D44CE}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8" connectionId="38" xr16:uid="{00000000-0016-0000-2800-00008D010000}" autoFormatId="16" applyNumberFormats="0" applyBorderFormats="0" applyFontFormats="1" applyPatternFormats="1" applyAlignmentFormats="0" applyWidthHeightFormats="0"/>
</file>

<file path=xl/queryTables/queryTable1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105" xr16:uid="{00000000-0016-0000-2900-00009B010000}" autoFormatId="16" applyNumberFormats="0" applyBorderFormats="0" applyFontFormats="1" applyPatternFormats="1" applyAlignmentFormats="0" applyWidthHeightFormats="0"/>
</file>

<file path=xl/queryTables/queryTable1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5" connectionId="69" xr16:uid="{18C7B92A-4283-49C0-A3F7-9523138404BC}" autoFormatId="16" applyNumberFormats="0" applyBorderFormats="0" applyFontFormats="1" applyPatternFormats="1" applyAlignmentFormats="0" applyWidthHeightFormats="0"/>
</file>

<file path=xl/queryTables/queryTable1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6" connectionId="92" xr16:uid="{00000000-0016-0000-2900-0000A0010000}" autoFormatId="16" applyNumberFormats="0" applyBorderFormats="0" applyFontFormats="1" applyPatternFormats="1" applyAlignmentFormats="0" applyWidthHeightFormats="0"/>
</file>

<file path=xl/queryTables/queryTable1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1" connectionId="125" xr16:uid="{D98351CA-2CC4-48FE-A65A-E8D3328E2C4B}" autoFormatId="16" applyNumberFormats="0" applyBorderFormats="0" applyFontFormats="1" applyPatternFormats="1" applyAlignmentFormats="0" applyWidthHeightFormats="0"/>
</file>

<file path=xl/queryTables/queryTable1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0" connectionId="86" xr16:uid="{00000000-0016-0000-2900-000095010000}" autoFormatId="16" applyNumberFormats="0" applyBorderFormats="0" applyFontFormats="1" applyPatternFormats="1" applyAlignmentFormats="0" applyWidthHeightFormats="0"/>
</file>

<file path=xl/queryTables/queryTable1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7" connectionId="60" xr16:uid="{FB651A49-C21D-452B-B0A2-A4AD8F151B7A}" autoFormatId="16" applyNumberFormats="0" applyBorderFormats="0" applyFontFormats="1" applyPatternFormats="1" applyAlignmentFormats="0" applyWidthHeightFormats="0"/>
</file>

<file path=xl/queryTables/queryTable1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8" connectionId="72" xr16:uid="{BDD19FB4-472F-4335-9A71-7A5A34713C98}" autoFormatId="16" applyNumberFormats="0" applyBorderFormats="0" applyFontFormats="1" applyPatternFormats="1" applyAlignmentFormats="0" applyWidthHeightFormats="0"/>
</file>

<file path=xl/queryTables/queryTable1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85" xr16:uid="{00000000-0016-0000-2900-000097010000}" autoFormatId="16" applyNumberFormats="0" applyBorderFormats="0" applyFontFormats="1" applyPatternFormats="1" applyAlignmentFormats="0" applyWidthHeightFormats="0"/>
</file>

<file path=xl/queryTables/queryTable1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7" connectionId="129" xr16:uid="{E47E190F-7C24-4235-A4FD-3E27B0B278D4}" autoFormatId="16" applyNumberFormats="0" applyBorderFormats="0" applyFontFormats="1" applyPatternFormats="1" applyAlignmentFormats="0" applyWidthHeightFormats="0"/>
</file>

<file path=xl/queryTables/queryTable1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0" connectionId="124" xr16:uid="{19368A24-EAFC-4191-850D-83A68B6E7A2D}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30" xr16:uid="{00000000-0016-0000-2800-000086010000}" autoFormatId="16" applyNumberFormats="0" applyBorderFormats="0" applyFontFormats="1" applyPatternFormats="1" applyAlignmentFormats="0" applyWidthHeightFormats="0"/>
</file>

<file path=xl/queryTables/queryTable1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103" xr16:uid="{00000000-0016-0000-2900-00009C010000}" autoFormatId="16" applyNumberFormats="0" applyBorderFormats="0" applyFontFormats="1" applyPatternFormats="1" applyAlignmentFormats="0" applyWidthHeightFormats="0"/>
</file>

<file path=xl/queryTables/queryTable1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5" connectionId="119" xr16:uid="{AED9428F-3E89-40C1-AB9D-EF3E97320F29}" autoFormatId="16" applyNumberFormats="0" applyBorderFormats="0" applyFontFormats="1" applyPatternFormats="1" applyAlignmentFormats="0" applyWidthHeightFormats="0"/>
</file>

<file path=xl/queryTables/queryTable1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" connectionId="106" xr16:uid="{00000000-0016-0000-2900-00009A010000}" autoFormatId="16" applyNumberFormats="0" applyBorderFormats="0" applyFontFormats="1" applyPatternFormats="1" applyAlignmentFormats="0" applyWidthHeightFormats="0"/>
</file>

<file path=xl/queryTables/queryTable1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2" connectionId="126" xr16:uid="{7B987EC5-1D97-4F44-B59C-B0E00B78AB82}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0" connectionId="132" xr16:uid="{C34CE352-F7FD-4D1C-BB1F-853D32F1CEEA}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2" connectionId="112" xr16:uid="{583FD810-AAEE-41C3-85FD-6018DBB1B777}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3" connectionId="113" xr16:uid="{EAABFF5B-DF02-4C26-9AD2-010B6F7B59AE}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5" connectionId="10" xr16:uid="{529E62F2-C584-48AD-B3D8-2DD47D05AA64}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5" connectionId="20" xr16:uid="{37886AD1-E31A-4ECE-9CCE-1A65A349AC53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0" connectionId="78" xr16:uid="{00000000-0016-0000-2800-00007E010000}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9" connectionId="131" xr16:uid="{02A53E42-1B8A-4ED7-8152-41C6BBFE6E29}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9" connectionId="13" xr16:uid="{4BDCC948-77FE-4DAE-9862-31A714069F03}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9" connectionId="4" xr16:uid="{C853C16E-5334-42E8-811C-D18EC47AF06B}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3" connectionId="82" xr16:uid="{00000000-0016-0000-2800-00008E010000}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9" connectionId="109" xr16:uid="{77DAB6BD-7710-4D82-A3A8-E9A74BFD6B0F}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6" connectionId="116" xr16:uid="{6B2F8E2C-BD57-4975-9275-CBED36276702}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33" xr16:uid="{00000000-0016-0000-2800-00007F010000}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8" connectionId="22" xr16:uid="{ADA4B3F7-8C80-4141-A5A9-4B10DA9901A3}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2" connectionId="81" xr16:uid="{00000000-0016-0000-2800-000080010000}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3" connectionId="26" xr16:uid="{561D139F-B50D-4528-9C8A-7343B87A3542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1" connectionId="17" xr16:uid="{3C3D21D2-28EC-4B48-8B25-2DBCB94DA9A6}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2" connectionId="18" xr16:uid="{5720F337-DB18-43F3-BFB3-1B50D0C76F17}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8" connectionId="2" xr16:uid="{8EBEC75B-CDDF-4727-B5F0-1F477819D8E7}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5" connectionId="115" xr16:uid="{584A00FC-4630-4CFF-9328-B251A5ED537C}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0" connectionId="110" xr16:uid="{EF54F247-2D44-4B2E-8B19-0951E06B1362}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5" connectionId="46" xr16:uid="{F5DEB1D1-A23A-42BB-AA0D-C2FCBBD4387A}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1" connectionId="41" xr16:uid="{B25D7CC3-9DC7-4780-9898-6D4472438A30}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2" connectionId="25" xr16:uid="{7A408BE7-0C26-4EC8-AE93-C65B7DA45D66}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8" connectionId="14" xr16:uid="{3385712C-89B3-4147-BBB4-E9126DBCCB8E}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2" connectionId="42" xr16:uid="{EC7FED70-438E-4E60-BBD1-0C8CF01A2127}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6" connectionId="47" xr16:uid="{8FB13D43-1B31-482B-B87C-B61C8C6018C4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4" connectionId="83" xr16:uid="{00000000-0016-0000-2800-00008A010000}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3" connectionId="8" xr16:uid="{894B6614-496D-44BA-B256-C662320FCECB}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4" connectionId="23" xr16:uid="{1113C040-5E01-4D2A-973C-826652DFB559}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1" connectionId="6" xr16:uid="{7C3CBD73-4720-430D-8352-E1D2561D29DE}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8" connectionId="130" xr16:uid="{A399B377-4AEF-4D4A-A7E9-F37FC4DACAA2}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4" connectionId="114" xr16:uid="{451D0E8D-ABBD-45F9-9892-25D9A617F739}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6" connectionId="142" xr16:uid="{2A127DBB-0F21-42C2-85CC-C0BB1AA3708A}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3" connectionId="43" xr16:uid="{ECEE7666-5AE0-4907-B011-CEC2066F1D3D}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6" connectionId="36" xr16:uid="{00000000-0016-0000-2800-000084010000}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5" connectionId="140" xr16:uid="{C992F97E-FB1F-4406-9FFB-CC72D128475B}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0" connectionId="5" xr16:uid="{620D7755-AB18-4946-9E24-9527A0E4823B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32" xr16:uid="{00000000-0016-0000-2800-000085010000}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4" connectionId="44" xr16:uid="{A5551BE5-7AE0-44E9-AEE4-5626BFF28A13}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" connectionId="56" xr16:uid="{00000000-0016-0000-2800-00008B010000}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7" connectionId="21" xr16:uid="{CBFA56F5-4A82-41B4-9EB3-408BCC0B229E}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9" connectionId="67" xr16:uid="{00000000-0016-0000-2800-000081010000}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2" connectionId="118" xr16:uid="{E6C896EF-1D76-4A98-8F3C-AFB2184795DC}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5" connectionId="35" xr16:uid="{00000000-0016-0000-2800-000089010000}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2" connectionId="7" xr16:uid="{6E76D474-BA99-4A02-9CF6-B5E9D0995997}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1" connectionId="111" xr16:uid="{F2049C97-E788-47B0-9271-C125CA01BA9C}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7" connectionId="1" xr16:uid="{8717066A-789C-4068-BC2F-8F0C5620ADD5}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1" connectionId="80" xr16:uid="{00000000-0016-0000-2800-00008701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3" connectionId="9" xr16:uid="{18356A01-74C3-4BD8-85FF-6F6EEA0B2ED1}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7" connectionId="29" xr16:uid="{B8A36B12-660C-4142-889C-5501EEDC2697}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34" xr16:uid="{00000000-0016-0000-2800-00007D010000}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0" connectionId="16" xr16:uid="{CE43AAA0-6FFB-4E0B-8E45-8E4B9AC91267}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5" connectionId="27" xr16:uid="{A9C2454A-51BB-4FB3-BD71-BBC35F2B0611}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7" connectionId="117" xr16:uid="{9E8DBB4D-2C5D-4686-9624-94CF19F1A889}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0" connectionId="40" xr16:uid="{00000000-0016-0000-2800-00007C010000}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1" xr16:uid="{00000000-0016-0000-2800-000083010000}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6" connectionId="28" xr16:uid="{38B49AFE-E47D-44AF-B952-13FD2397662C}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6" connectionId="11" xr16:uid="{0B1869B9-77B6-45D3-BABE-97DBA68C311B}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7" connectionId="37" xr16:uid="{00000000-0016-0000-2800-000082010000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6" connectionId="19" xr16:uid="{C43C81E7-B2E4-4238-BEBF-D4240095B8FA}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7" connectionId="12" xr16:uid="{AA8A5871-826E-4BDF-98AC-77EA0B88A9BD}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" connectionId="45" xr16:uid="{00000000-0016-0000-2800-000088010000}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1" connectionId="128" xr16:uid="{1EA57D95-F183-4BC7-BB63-CAF6CB114513}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6" connectionId="120" xr16:uid="{90F9C632-9F89-4F83-993B-4748F646E92E}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7" connectionId="49" xr16:uid="{85811145-A5CA-4D2B-946F-8BB6E6BF2A63}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6" connectionId="48" xr16:uid="{6277F922-32C6-464C-BD34-2C5AAD98B3CC}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5" connectionId="91" xr16:uid="{00000000-0016-0000-2900-000093010000}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9" connectionId="123" xr16:uid="{8AD15C60-6FDC-46B2-9FC9-9FC69880C7C1}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2" connectionId="76" xr16:uid="{7D26282D-BDBB-4940-999B-058D3ED145F5}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3" connectionId="66" xr16:uid="{F9DBB694-C805-40B4-ADC4-19DB9FCA0952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1" connectionId="24" xr16:uid="{00DA7EEE-EDAC-43B7-9121-B8B54C4F2CCF}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104" xr16:uid="{00000000-0016-0000-2900-00008F010000}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4" connectionId="101" xr16:uid="{080A2B6A-32B3-42A2-9AEF-F80CB02C91FC}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4" connectionId="68" xr16:uid="{4324BC56-65B8-47AF-9846-27A2107938C8}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0" connectionId="97" xr16:uid="{FE9670C8-64D9-40C2-9EE5-D2907484FD5E}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1" connectionId="64" xr16:uid="{51102AE3-13E3-46F3-8A46-7EDDAEF473A9}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2" connectionId="65" xr16:uid="{DFAB2936-37D3-4EFF-8928-A2335F613D7E}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6" connectionId="135" xr16:uid="{30B57D73-6ED2-4608-BAA5-416E5BC9CD7D}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4" connectionId="90" xr16:uid="{00000000-0016-0000-2900-000092010000}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8" connectionId="94" xr16:uid="{00000000-0016-0000-2900-00009F010000}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9" connectionId="73" xr16:uid="{AEC1E1BD-D76F-4991-9997-98A7E0F858BD}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3" connectionId="136" xr16:uid="{D52DCEF6-6186-4B95-BF76-5D86912B5A4B}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8" connectionId="50" xr16:uid="{C04707FB-3EC9-4328-9ED0-A168FF6E1C73}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0" connectionId="74" xr16:uid="{C4B2BD41-117A-411F-BCA2-1DAF6C7C96C1}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6" connectionId="59" xr16:uid="{3D7441B9-98B3-4180-A095-81D08DA1FD71}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5" connectionId="58" xr16:uid="{60248F4D-9DB1-4E06-9D77-FB492FEED41F}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5" connectionId="134" xr16:uid="{C75AE2D8-0B0F-44E2-B63F-D9FBEE96C77E}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1" connectionId="87" xr16:uid="{00000000-0016-0000-2900-000094010000}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5" connectionId="102" xr16:uid="{BEDF4E84-273C-45B8-B7DD-0D20838C1C89}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9" connectionId="62" xr16:uid="{245079A4-54E0-46DA-B29F-E6FC44B7DAE0}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9" connectionId="138" xr16:uid="{C3C95473-5ACC-49E7-8B8F-DED024B9415B}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1" connectionId="141" xr16:uid="{C048372A-EDE1-4447-BA39-5A5B0744983E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13.xml"/><Relationship Id="rId18" Type="http://schemas.openxmlformats.org/officeDocument/2006/relationships/queryTable" Target="../queryTables/queryTable18.xml"/><Relationship Id="rId26" Type="http://schemas.openxmlformats.org/officeDocument/2006/relationships/queryTable" Target="../queryTables/queryTable26.xml"/><Relationship Id="rId39" Type="http://schemas.openxmlformats.org/officeDocument/2006/relationships/queryTable" Target="../queryTables/queryTable39.xml"/><Relationship Id="rId21" Type="http://schemas.openxmlformats.org/officeDocument/2006/relationships/queryTable" Target="../queryTables/queryTable21.xml"/><Relationship Id="rId34" Type="http://schemas.openxmlformats.org/officeDocument/2006/relationships/queryTable" Target="../queryTables/queryTable34.xml"/><Relationship Id="rId42" Type="http://schemas.openxmlformats.org/officeDocument/2006/relationships/queryTable" Target="../queryTables/queryTable42.xml"/><Relationship Id="rId47" Type="http://schemas.openxmlformats.org/officeDocument/2006/relationships/queryTable" Target="../queryTables/queryTable47.xml"/><Relationship Id="rId50" Type="http://schemas.openxmlformats.org/officeDocument/2006/relationships/queryTable" Target="../queryTables/queryTable50.xml"/><Relationship Id="rId55" Type="http://schemas.openxmlformats.org/officeDocument/2006/relationships/queryTable" Target="../queryTables/queryTable55.xml"/><Relationship Id="rId63" Type="http://schemas.openxmlformats.org/officeDocument/2006/relationships/queryTable" Target="../queryTables/queryTable63.xml"/><Relationship Id="rId68" Type="http://schemas.openxmlformats.org/officeDocument/2006/relationships/queryTable" Target="../queryTables/queryTable68.xml"/><Relationship Id="rId7" Type="http://schemas.openxmlformats.org/officeDocument/2006/relationships/queryTable" Target="../queryTables/queryTable7.xml"/><Relationship Id="rId71" Type="http://schemas.openxmlformats.org/officeDocument/2006/relationships/queryTable" Target="../queryTables/queryTable71.xml"/><Relationship Id="rId2" Type="http://schemas.openxmlformats.org/officeDocument/2006/relationships/queryTable" Target="../queryTables/queryTable2.xml"/><Relationship Id="rId16" Type="http://schemas.openxmlformats.org/officeDocument/2006/relationships/queryTable" Target="../queryTables/queryTable16.xml"/><Relationship Id="rId29" Type="http://schemas.openxmlformats.org/officeDocument/2006/relationships/queryTable" Target="../queryTables/queryTable29.xml"/><Relationship Id="rId1" Type="http://schemas.openxmlformats.org/officeDocument/2006/relationships/queryTable" Target="../queryTables/queryTable1.xml"/><Relationship Id="rId6" Type="http://schemas.openxmlformats.org/officeDocument/2006/relationships/queryTable" Target="../queryTables/queryTable6.xml"/><Relationship Id="rId11" Type="http://schemas.openxmlformats.org/officeDocument/2006/relationships/queryTable" Target="../queryTables/queryTable11.xml"/><Relationship Id="rId24" Type="http://schemas.openxmlformats.org/officeDocument/2006/relationships/queryTable" Target="../queryTables/queryTable24.xml"/><Relationship Id="rId32" Type="http://schemas.openxmlformats.org/officeDocument/2006/relationships/queryTable" Target="../queryTables/queryTable32.xml"/><Relationship Id="rId37" Type="http://schemas.openxmlformats.org/officeDocument/2006/relationships/queryTable" Target="../queryTables/queryTable37.xml"/><Relationship Id="rId40" Type="http://schemas.openxmlformats.org/officeDocument/2006/relationships/queryTable" Target="../queryTables/queryTable40.xml"/><Relationship Id="rId45" Type="http://schemas.openxmlformats.org/officeDocument/2006/relationships/queryTable" Target="../queryTables/queryTable45.xml"/><Relationship Id="rId53" Type="http://schemas.openxmlformats.org/officeDocument/2006/relationships/queryTable" Target="../queryTables/queryTable53.xml"/><Relationship Id="rId58" Type="http://schemas.openxmlformats.org/officeDocument/2006/relationships/queryTable" Target="../queryTables/queryTable58.xml"/><Relationship Id="rId66" Type="http://schemas.openxmlformats.org/officeDocument/2006/relationships/queryTable" Target="../queryTables/queryTable66.xml"/><Relationship Id="rId5" Type="http://schemas.openxmlformats.org/officeDocument/2006/relationships/queryTable" Target="../queryTables/queryTable5.xml"/><Relationship Id="rId15" Type="http://schemas.openxmlformats.org/officeDocument/2006/relationships/queryTable" Target="../queryTables/queryTable15.xml"/><Relationship Id="rId23" Type="http://schemas.openxmlformats.org/officeDocument/2006/relationships/queryTable" Target="../queryTables/queryTable23.xml"/><Relationship Id="rId28" Type="http://schemas.openxmlformats.org/officeDocument/2006/relationships/queryTable" Target="../queryTables/queryTable28.xml"/><Relationship Id="rId36" Type="http://schemas.openxmlformats.org/officeDocument/2006/relationships/queryTable" Target="../queryTables/queryTable36.xml"/><Relationship Id="rId49" Type="http://schemas.openxmlformats.org/officeDocument/2006/relationships/queryTable" Target="../queryTables/queryTable49.xml"/><Relationship Id="rId57" Type="http://schemas.openxmlformats.org/officeDocument/2006/relationships/queryTable" Target="../queryTables/queryTable57.xml"/><Relationship Id="rId61" Type="http://schemas.openxmlformats.org/officeDocument/2006/relationships/queryTable" Target="../queryTables/queryTable61.xml"/><Relationship Id="rId10" Type="http://schemas.openxmlformats.org/officeDocument/2006/relationships/queryTable" Target="../queryTables/queryTable10.xml"/><Relationship Id="rId19" Type="http://schemas.openxmlformats.org/officeDocument/2006/relationships/queryTable" Target="../queryTables/queryTable19.xml"/><Relationship Id="rId31" Type="http://schemas.openxmlformats.org/officeDocument/2006/relationships/queryTable" Target="../queryTables/queryTable31.xml"/><Relationship Id="rId44" Type="http://schemas.openxmlformats.org/officeDocument/2006/relationships/queryTable" Target="../queryTables/queryTable44.xml"/><Relationship Id="rId52" Type="http://schemas.openxmlformats.org/officeDocument/2006/relationships/queryTable" Target="../queryTables/queryTable52.xml"/><Relationship Id="rId60" Type="http://schemas.openxmlformats.org/officeDocument/2006/relationships/queryTable" Target="../queryTables/queryTable60.xml"/><Relationship Id="rId65" Type="http://schemas.openxmlformats.org/officeDocument/2006/relationships/queryTable" Target="../queryTables/queryTable65.xml"/><Relationship Id="rId4" Type="http://schemas.openxmlformats.org/officeDocument/2006/relationships/queryTable" Target="../queryTables/queryTable4.xml"/><Relationship Id="rId9" Type="http://schemas.openxmlformats.org/officeDocument/2006/relationships/queryTable" Target="../queryTables/queryTable9.xml"/><Relationship Id="rId14" Type="http://schemas.openxmlformats.org/officeDocument/2006/relationships/queryTable" Target="../queryTables/queryTable14.xml"/><Relationship Id="rId22" Type="http://schemas.openxmlformats.org/officeDocument/2006/relationships/queryTable" Target="../queryTables/queryTable22.xml"/><Relationship Id="rId27" Type="http://schemas.openxmlformats.org/officeDocument/2006/relationships/queryTable" Target="../queryTables/queryTable27.xml"/><Relationship Id="rId30" Type="http://schemas.openxmlformats.org/officeDocument/2006/relationships/queryTable" Target="../queryTables/queryTable30.xml"/><Relationship Id="rId35" Type="http://schemas.openxmlformats.org/officeDocument/2006/relationships/queryTable" Target="../queryTables/queryTable35.xml"/><Relationship Id="rId43" Type="http://schemas.openxmlformats.org/officeDocument/2006/relationships/queryTable" Target="../queryTables/queryTable43.xml"/><Relationship Id="rId48" Type="http://schemas.openxmlformats.org/officeDocument/2006/relationships/queryTable" Target="../queryTables/queryTable48.xml"/><Relationship Id="rId56" Type="http://schemas.openxmlformats.org/officeDocument/2006/relationships/queryTable" Target="../queryTables/queryTable56.xml"/><Relationship Id="rId64" Type="http://schemas.openxmlformats.org/officeDocument/2006/relationships/queryTable" Target="../queryTables/queryTable64.xml"/><Relationship Id="rId69" Type="http://schemas.openxmlformats.org/officeDocument/2006/relationships/queryTable" Target="../queryTables/queryTable69.xml"/><Relationship Id="rId8" Type="http://schemas.openxmlformats.org/officeDocument/2006/relationships/queryTable" Target="../queryTables/queryTable8.xml"/><Relationship Id="rId51" Type="http://schemas.openxmlformats.org/officeDocument/2006/relationships/queryTable" Target="../queryTables/queryTable51.xml"/><Relationship Id="rId72" Type="http://schemas.openxmlformats.org/officeDocument/2006/relationships/queryTable" Target="../queryTables/queryTable72.xml"/><Relationship Id="rId3" Type="http://schemas.openxmlformats.org/officeDocument/2006/relationships/queryTable" Target="../queryTables/queryTable3.xml"/><Relationship Id="rId12" Type="http://schemas.openxmlformats.org/officeDocument/2006/relationships/queryTable" Target="../queryTables/queryTable12.xml"/><Relationship Id="rId17" Type="http://schemas.openxmlformats.org/officeDocument/2006/relationships/queryTable" Target="../queryTables/queryTable17.xml"/><Relationship Id="rId25" Type="http://schemas.openxmlformats.org/officeDocument/2006/relationships/queryTable" Target="../queryTables/queryTable25.xml"/><Relationship Id="rId33" Type="http://schemas.openxmlformats.org/officeDocument/2006/relationships/queryTable" Target="../queryTables/queryTable33.xml"/><Relationship Id="rId38" Type="http://schemas.openxmlformats.org/officeDocument/2006/relationships/queryTable" Target="../queryTables/queryTable38.xml"/><Relationship Id="rId46" Type="http://schemas.openxmlformats.org/officeDocument/2006/relationships/queryTable" Target="../queryTables/queryTable46.xml"/><Relationship Id="rId59" Type="http://schemas.openxmlformats.org/officeDocument/2006/relationships/queryTable" Target="../queryTables/queryTable59.xml"/><Relationship Id="rId67" Type="http://schemas.openxmlformats.org/officeDocument/2006/relationships/queryTable" Target="../queryTables/queryTable67.xml"/><Relationship Id="rId20" Type="http://schemas.openxmlformats.org/officeDocument/2006/relationships/queryTable" Target="../queryTables/queryTable20.xml"/><Relationship Id="rId41" Type="http://schemas.openxmlformats.org/officeDocument/2006/relationships/queryTable" Target="../queryTables/queryTable41.xml"/><Relationship Id="rId54" Type="http://schemas.openxmlformats.org/officeDocument/2006/relationships/queryTable" Target="../queryTables/queryTable54.xml"/><Relationship Id="rId62" Type="http://schemas.openxmlformats.org/officeDocument/2006/relationships/queryTable" Target="../queryTables/queryTable62.xml"/><Relationship Id="rId70" Type="http://schemas.openxmlformats.org/officeDocument/2006/relationships/queryTable" Target="../queryTables/queryTable70.xm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85.xml"/><Relationship Id="rId18" Type="http://schemas.openxmlformats.org/officeDocument/2006/relationships/queryTable" Target="../queryTables/queryTable90.xml"/><Relationship Id="rId26" Type="http://schemas.openxmlformats.org/officeDocument/2006/relationships/queryTable" Target="../queryTables/queryTable98.xml"/><Relationship Id="rId39" Type="http://schemas.openxmlformats.org/officeDocument/2006/relationships/queryTable" Target="../queryTables/queryTable111.xml"/><Relationship Id="rId21" Type="http://schemas.openxmlformats.org/officeDocument/2006/relationships/queryTable" Target="../queryTables/queryTable93.xml"/><Relationship Id="rId34" Type="http://schemas.openxmlformats.org/officeDocument/2006/relationships/queryTable" Target="../queryTables/queryTable106.xml"/><Relationship Id="rId42" Type="http://schemas.openxmlformats.org/officeDocument/2006/relationships/queryTable" Target="../queryTables/queryTable114.xml"/><Relationship Id="rId47" Type="http://schemas.openxmlformats.org/officeDocument/2006/relationships/queryTable" Target="../queryTables/queryTable119.xml"/><Relationship Id="rId50" Type="http://schemas.openxmlformats.org/officeDocument/2006/relationships/queryTable" Target="../queryTables/queryTable122.xml"/><Relationship Id="rId55" Type="http://schemas.openxmlformats.org/officeDocument/2006/relationships/queryTable" Target="../queryTables/queryTable127.xml"/><Relationship Id="rId63" Type="http://schemas.openxmlformats.org/officeDocument/2006/relationships/queryTable" Target="../queryTables/queryTable135.xml"/><Relationship Id="rId68" Type="http://schemas.openxmlformats.org/officeDocument/2006/relationships/queryTable" Target="../queryTables/queryTable140.xml"/><Relationship Id="rId7" Type="http://schemas.openxmlformats.org/officeDocument/2006/relationships/queryTable" Target="../queryTables/queryTable79.xml"/><Relationship Id="rId71" Type="http://schemas.openxmlformats.org/officeDocument/2006/relationships/queryTable" Target="../queryTables/queryTable143.xml"/><Relationship Id="rId2" Type="http://schemas.openxmlformats.org/officeDocument/2006/relationships/queryTable" Target="../queryTables/queryTable74.xml"/><Relationship Id="rId16" Type="http://schemas.openxmlformats.org/officeDocument/2006/relationships/queryTable" Target="../queryTables/queryTable88.xml"/><Relationship Id="rId29" Type="http://schemas.openxmlformats.org/officeDocument/2006/relationships/queryTable" Target="../queryTables/queryTable101.xml"/><Relationship Id="rId1" Type="http://schemas.openxmlformats.org/officeDocument/2006/relationships/queryTable" Target="../queryTables/queryTable73.xml"/><Relationship Id="rId6" Type="http://schemas.openxmlformats.org/officeDocument/2006/relationships/queryTable" Target="../queryTables/queryTable78.xml"/><Relationship Id="rId11" Type="http://schemas.openxmlformats.org/officeDocument/2006/relationships/queryTable" Target="../queryTables/queryTable83.xml"/><Relationship Id="rId24" Type="http://schemas.openxmlformats.org/officeDocument/2006/relationships/queryTable" Target="../queryTables/queryTable96.xml"/><Relationship Id="rId32" Type="http://schemas.openxmlformats.org/officeDocument/2006/relationships/queryTable" Target="../queryTables/queryTable104.xml"/><Relationship Id="rId37" Type="http://schemas.openxmlformats.org/officeDocument/2006/relationships/queryTable" Target="../queryTables/queryTable109.xml"/><Relationship Id="rId40" Type="http://schemas.openxmlformats.org/officeDocument/2006/relationships/queryTable" Target="../queryTables/queryTable112.xml"/><Relationship Id="rId45" Type="http://schemas.openxmlformats.org/officeDocument/2006/relationships/queryTable" Target="../queryTables/queryTable117.xml"/><Relationship Id="rId53" Type="http://schemas.openxmlformats.org/officeDocument/2006/relationships/queryTable" Target="../queryTables/queryTable125.xml"/><Relationship Id="rId58" Type="http://schemas.openxmlformats.org/officeDocument/2006/relationships/queryTable" Target="../queryTables/queryTable130.xml"/><Relationship Id="rId66" Type="http://schemas.openxmlformats.org/officeDocument/2006/relationships/queryTable" Target="../queryTables/queryTable138.xml"/><Relationship Id="rId5" Type="http://schemas.openxmlformats.org/officeDocument/2006/relationships/queryTable" Target="../queryTables/queryTable77.xml"/><Relationship Id="rId15" Type="http://schemas.openxmlformats.org/officeDocument/2006/relationships/queryTable" Target="../queryTables/queryTable87.xml"/><Relationship Id="rId23" Type="http://schemas.openxmlformats.org/officeDocument/2006/relationships/queryTable" Target="../queryTables/queryTable95.xml"/><Relationship Id="rId28" Type="http://schemas.openxmlformats.org/officeDocument/2006/relationships/queryTable" Target="../queryTables/queryTable100.xml"/><Relationship Id="rId36" Type="http://schemas.openxmlformats.org/officeDocument/2006/relationships/queryTable" Target="../queryTables/queryTable108.xml"/><Relationship Id="rId49" Type="http://schemas.openxmlformats.org/officeDocument/2006/relationships/queryTable" Target="../queryTables/queryTable121.xml"/><Relationship Id="rId57" Type="http://schemas.openxmlformats.org/officeDocument/2006/relationships/queryTable" Target="../queryTables/queryTable129.xml"/><Relationship Id="rId61" Type="http://schemas.openxmlformats.org/officeDocument/2006/relationships/queryTable" Target="../queryTables/queryTable133.xml"/><Relationship Id="rId10" Type="http://schemas.openxmlformats.org/officeDocument/2006/relationships/queryTable" Target="../queryTables/queryTable82.xml"/><Relationship Id="rId19" Type="http://schemas.openxmlformats.org/officeDocument/2006/relationships/queryTable" Target="../queryTables/queryTable91.xml"/><Relationship Id="rId31" Type="http://schemas.openxmlformats.org/officeDocument/2006/relationships/queryTable" Target="../queryTables/queryTable103.xml"/><Relationship Id="rId44" Type="http://schemas.openxmlformats.org/officeDocument/2006/relationships/queryTable" Target="../queryTables/queryTable116.xml"/><Relationship Id="rId52" Type="http://schemas.openxmlformats.org/officeDocument/2006/relationships/queryTable" Target="../queryTables/queryTable124.xml"/><Relationship Id="rId60" Type="http://schemas.openxmlformats.org/officeDocument/2006/relationships/queryTable" Target="../queryTables/queryTable132.xml"/><Relationship Id="rId65" Type="http://schemas.openxmlformats.org/officeDocument/2006/relationships/queryTable" Target="../queryTables/queryTable137.xml"/><Relationship Id="rId4" Type="http://schemas.openxmlformats.org/officeDocument/2006/relationships/queryTable" Target="../queryTables/queryTable76.xml"/><Relationship Id="rId9" Type="http://schemas.openxmlformats.org/officeDocument/2006/relationships/queryTable" Target="../queryTables/queryTable81.xml"/><Relationship Id="rId14" Type="http://schemas.openxmlformats.org/officeDocument/2006/relationships/queryTable" Target="../queryTables/queryTable86.xml"/><Relationship Id="rId22" Type="http://schemas.openxmlformats.org/officeDocument/2006/relationships/queryTable" Target="../queryTables/queryTable94.xml"/><Relationship Id="rId27" Type="http://schemas.openxmlformats.org/officeDocument/2006/relationships/queryTable" Target="../queryTables/queryTable99.xml"/><Relationship Id="rId30" Type="http://schemas.openxmlformats.org/officeDocument/2006/relationships/queryTable" Target="../queryTables/queryTable102.xml"/><Relationship Id="rId35" Type="http://schemas.openxmlformats.org/officeDocument/2006/relationships/queryTable" Target="../queryTables/queryTable107.xml"/><Relationship Id="rId43" Type="http://schemas.openxmlformats.org/officeDocument/2006/relationships/queryTable" Target="../queryTables/queryTable115.xml"/><Relationship Id="rId48" Type="http://schemas.openxmlformats.org/officeDocument/2006/relationships/queryTable" Target="../queryTables/queryTable120.xml"/><Relationship Id="rId56" Type="http://schemas.openxmlformats.org/officeDocument/2006/relationships/queryTable" Target="../queryTables/queryTable128.xml"/><Relationship Id="rId64" Type="http://schemas.openxmlformats.org/officeDocument/2006/relationships/queryTable" Target="../queryTables/queryTable136.xml"/><Relationship Id="rId69" Type="http://schemas.openxmlformats.org/officeDocument/2006/relationships/queryTable" Target="../queryTables/queryTable141.xml"/><Relationship Id="rId8" Type="http://schemas.openxmlformats.org/officeDocument/2006/relationships/queryTable" Target="../queryTables/queryTable80.xml"/><Relationship Id="rId51" Type="http://schemas.openxmlformats.org/officeDocument/2006/relationships/queryTable" Target="../queryTables/queryTable123.xml"/><Relationship Id="rId3" Type="http://schemas.openxmlformats.org/officeDocument/2006/relationships/queryTable" Target="../queryTables/queryTable75.xml"/><Relationship Id="rId12" Type="http://schemas.openxmlformats.org/officeDocument/2006/relationships/queryTable" Target="../queryTables/queryTable84.xml"/><Relationship Id="rId17" Type="http://schemas.openxmlformats.org/officeDocument/2006/relationships/queryTable" Target="../queryTables/queryTable89.xml"/><Relationship Id="rId25" Type="http://schemas.openxmlformats.org/officeDocument/2006/relationships/queryTable" Target="../queryTables/queryTable97.xml"/><Relationship Id="rId33" Type="http://schemas.openxmlformats.org/officeDocument/2006/relationships/queryTable" Target="../queryTables/queryTable105.xml"/><Relationship Id="rId38" Type="http://schemas.openxmlformats.org/officeDocument/2006/relationships/queryTable" Target="../queryTables/queryTable110.xml"/><Relationship Id="rId46" Type="http://schemas.openxmlformats.org/officeDocument/2006/relationships/queryTable" Target="../queryTables/queryTable118.xml"/><Relationship Id="rId59" Type="http://schemas.openxmlformats.org/officeDocument/2006/relationships/queryTable" Target="../queryTables/queryTable131.xml"/><Relationship Id="rId67" Type="http://schemas.openxmlformats.org/officeDocument/2006/relationships/queryTable" Target="../queryTables/queryTable139.xml"/><Relationship Id="rId20" Type="http://schemas.openxmlformats.org/officeDocument/2006/relationships/queryTable" Target="../queryTables/queryTable92.xml"/><Relationship Id="rId41" Type="http://schemas.openxmlformats.org/officeDocument/2006/relationships/queryTable" Target="../queryTables/queryTable113.xml"/><Relationship Id="rId54" Type="http://schemas.openxmlformats.org/officeDocument/2006/relationships/queryTable" Target="../queryTables/queryTable126.xml"/><Relationship Id="rId62" Type="http://schemas.openxmlformats.org/officeDocument/2006/relationships/queryTable" Target="../queryTables/queryTable134.xml"/><Relationship Id="rId70" Type="http://schemas.openxmlformats.org/officeDocument/2006/relationships/queryTable" Target="../queryTables/queryTable14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T114"/>
  <sheetViews>
    <sheetView tabSelected="1" zoomScale="80" zoomScaleNormal="80" workbookViewId="0"/>
  </sheetViews>
  <sheetFormatPr defaultRowHeight="15" x14ac:dyDescent="0.25"/>
  <cols>
    <col min="3" max="3" width="6.28515625" hidden="1" customWidth="1"/>
    <col min="4" max="4" width="42.42578125" customWidth="1"/>
    <col min="7" max="7" width="12.140625" customWidth="1"/>
    <col min="9" max="9" width="29.42578125" customWidth="1"/>
    <col min="10" max="10" width="9.5703125" customWidth="1"/>
    <col min="15" max="20" width="9.140625" customWidth="1"/>
  </cols>
  <sheetData>
    <row r="2" spans="2:19" x14ac:dyDescent="0.25">
      <c r="I2" s="1"/>
      <c r="P2" s="2" t="s">
        <v>0</v>
      </c>
      <c r="Q2">
        <v>1.96</v>
      </c>
      <c r="S2">
        <v>2</v>
      </c>
    </row>
    <row r="3" spans="2:19" ht="12.75" customHeight="1" x14ac:dyDescent="0.25">
      <c r="I3" s="227"/>
      <c r="J3" s="227"/>
      <c r="K3" s="227"/>
      <c r="L3" s="227"/>
      <c r="M3" s="227"/>
      <c r="N3" s="227"/>
      <c r="P3" s="2" t="s">
        <v>1</v>
      </c>
      <c r="Q3">
        <v>1.68</v>
      </c>
    </row>
    <row r="4" spans="2:19" x14ac:dyDescent="0.25">
      <c r="I4" s="227"/>
      <c r="J4" s="227"/>
      <c r="K4" s="227"/>
      <c r="L4" s="227"/>
      <c r="M4" s="227"/>
      <c r="N4" s="227"/>
      <c r="P4" s="2" t="s">
        <v>2</v>
      </c>
      <c r="Q4">
        <v>1.68</v>
      </c>
    </row>
    <row r="5" spans="2:19" x14ac:dyDescent="0.25">
      <c r="I5" s="227"/>
      <c r="J5" s="227"/>
      <c r="K5" s="227"/>
      <c r="L5" s="227"/>
      <c r="M5" s="227"/>
      <c r="N5" s="227"/>
      <c r="P5" s="2" t="s">
        <v>3</v>
      </c>
      <c r="Q5">
        <v>1.68</v>
      </c>
    </row>
    <row r="6" spans="2:19" x14ac:dyDescent="0.25">
      <c r="I6" s="227"/>
      <c r="J6" s="227"/>
      <c r="K6" s="227"/>
      <c r="L6" s="227"/>
      <c r="M6" s="227"/>
      <c r="N6" s="227"/>
      <c r="P6" s="2" t="s">
        <v>4</v>
      </c>
      <c r="Q6">
        <v>1.83</v>
      </c>
    </row>
    <row r="7" spans="2:19" ht="15" customHeight="1" x14ac:dyDescent="0.25">
      <c r="P7" s="2" t="s">
        <v>5</v>
      </c>
      <c r="Q7">
        <v>1.71</v>
      </c>
    </row>
    <row r="8" spans="2:19" x14ac:dyDescent="0.25">
      <c r="B8" s="3"/>
      <c r="C8" s="3"/>
      <c r="D8" s="4" t="s">
        <v>6</v>
      </c>
      <c r="E8" s="3"/>
      <c r="F8" s="3"/>
      <c r="G8" s="3"/>
      <c r="H8" s="3"/>
      <c r="I8" s="3"/>
      <c r="J8" s="5"/>
      <c r="K8" s="6" t="s">
        <v>7</v>
      </c>
      <c r="L8" s="5"/>
      <c r="M8" s="5"/>
      <c r="N8" s="5"/>
      <c r="O8" s="5"/>
      <c r="P8" s="2" t="s">
        <v>8</v>
      </c>
      <c r="Q8">
        <v>2.16</v>
      </c>
    </row>
    <row r="9" spans="2:19" x14ac:dyDescent="0.25">
      <c r="B9" s="3"/>
      <c r="C9" s="3"/>
      <c r="D9" s="7" t="s">
        <v>9</v>
      </c>
      <c r="E9" s="8"/>
      <c r="F9" s="8"/>
      <c r="G9" s="9" t="s">
        <v>10</v>
      </c>
      <c r="H9" s="3"/>
      <c r="I9" s="3"/>
      <c r="J9" s="5"/>
      <c r="K9" s="10"/>
      <c r="L9" s="5"/>
      <c r="M9" s="5"/>
      <c r="N9" s="5"/>
      <c r="O9" s="5"/>
      <c r="P9" s="2" t="s">
        <v>11</v>
      </c>
      <c r="Q9">
        <v>3.05</v>
      </c>
    </row>
    <row r="10" spans="2:19" x14ac:dyDescent="0.25">
      <c r="B10" s="3"/>
      <c r="C10" s="4"/>
      <c r="D10" s="7" t="s">
        <v>12</v>
      </c>
      <c r="E10" s="8"/>
      <c r="F10" s="8"/>
      <c r="G10" s="11"/>
      <c r="H10" s="3"/>
      <c r="I10" s="3"/>
      <c r="J10" s="5"/>
      <c r="K10" s="5"/>
      <c r="L10" s="5"/>
      <c r="M10" s="5"/>
      <c r="N10" s="5"/>
      <c r="O10" s="5"/>
      <c r="P10" s="5"/>
    </row>
    <row r="11" spans="2:19" ht="12.75" customHeight="1" x14ac:dyDescent="0.25">
      <c r="B11" s="3"/>
      <c r="C11" s="3"/>
      <c r="D11" s="12" t="str">
        <f>IF(G9="Other",G10,VLOOKUP(G9,$D$107:$E$112,2,FALSE))&amp;"Output\"&amp;D14&amp;"\"</f>
        <v>C:\Users\59866\ICF\CAFE - Documents\API\api_output\Output\SSP3-7.0\</v>
      </c>
      <c r="E11" s="3"/>
      <c r="F11" s="3"/>
      <c r="G11" s="3"/>
      <c r="H11" s="3"/>
      <c r="I11" s="3"/>
      <c r="J11" s="5"/>
      <c r="K11" s="5"/>
      <c r="L11" s="5"/>
      <c r="M11" s="5"/>
      <c r="N11" s="5"/>
      <c r="O11" s="5"/>
      <c r="P11" s="5"/>
    </row>
    <row r="12" spans="2:19" x14ac:dyDescent="0.25">
      <c r="B12" s="3"/>
      <c r="C12" s="3"/>
      <c r="D12" s="12"/>
      <c r="E12" s="3"/>
      <c r="F12" s="3"/>
      <c r="G12" s="3"/>
      <c r="H12" s="3"/>
      <c r="I12" s="3"/>
      <c r="J12" s="5"/>
      <c r="K12" s="5"/>
      <c r="L12" s="5"/>
      <c r="M12" s="5"/>
      <c r="N12" s="5"/>
      <c r="O12" s="5"/>
      <c r="P12" s="5"/>
    </row>
    <row r="13" spans="2:19" x14ac:dyDescent="0.25">
      <c r="B13" s="3"/>
      <c r="C13" s="3"/>
      <c r="D13" s="4" t="s">
        <v>13</v>
      </c>
      <c r="E13" s="3"/>
      <c r="F13" s="3"/>
      <c r="G13" s="3"/>
      <c r="H13" s="3"/>
      <c r="I13" s="3"/>
      <c r="J13" s="5"/>
      <c r="K13" s="10"/>
      <c r="L13" s="5"/>
      <c r="M13" s="5"/>
      <c r="N13" s="5"/>
      <c r="O13" s="5"/>
      <c r="P13" s="5"/>
    </row>
    <row r="14" spans="2:19" x14ac:dyDescent="0.25">
      <c r="B14" s="3"/>
      <c r="C14" s="3"/>
      <c r="D14" s="3" t="s">
        <v>5</v>
      </c>
      <c r="E14" s="100" t="str">
        <f>IF(INDEX([1]ListofScenarios!$C$25:$C$28,MATCH([1]!RadioOut,[1]ListofScenarios!$B$25:$B$28,0),1)=D14,"","Scenario Doesn't Match Interpolation File!")</f>
        <v/>
      </c>
      <c r="F14" s="3"/>
      <c r="G14" s="3"/>
      <c r="H14" s="3"/>
      <c r="I14" s="3"/>
      <c r="J14" s="5"/>
      <c r="K14" s="5"/>
      <c r="L14" s="5"/>
      <c r="M14" s="5"/>
      <c r="N14" s="5"/>
      <c r="O14" s="5"/>
      <c r="P14" s="5"/>
    </row>
    <row r="15" spans="2:19" x14ac:dyDescent="0.25">
      <c r="B15" s="3"/>
      <c r="C15" s="3"/>
      <c r="D15" s="3"/>
      <c r="E15" s="3"/>
      <c r="F15" s="3"/>
      <c r="G15" s="3"/>
      <c r="H15" s="3"/>
      <c r="I15" s="3"/>
      <c r="J15" s="5"/>
      <c r="K15" s="5"/>
      <c r="L15" s="5"/>
      <c r="M15" s="5"/>
      <c r="N15" s="5"/>
      <c r="O15" s="5"/>
      <c r="P15" s="5"/>
    </row>
    <row r="16" spans="2:19" x14ac:dyDescent="0.25">
      <c r="B16" s="3"/>
      <c r="C16" s="3"/>
      <c r="D16" s="3"/>
      <c r="E16" s="3"/>
      <c r="F16" s="3"/>
      <c r="G16" s="3"/>
      <c r="H16" s="3"/>
      <c r="I16" s="3"/>
      <c r="J16" s="5"/>
      <c r="K16" s="5"/>
      <c r="L16" s="5"/>
      <c r="M16" s="5"/>
      <c r="N16" s="5"/>
      <c r="O16" s="5"/>
      <c r="P16" s="5"/>
    </row>
    <row r="17" spans="2:20" x14ac:dyDescent="0.25">
      <c r="B17" s="3"/>
      <c r="C17" s="3"/>
      <c r="D17" s="3"/>
      <c r="E17" s="3"/>
      <c r="F17" s="3"/>
      <c r="G17" s="3"/>
      <c r="H17" s="3"/>
      <c r="I17" s="3"/>
      <c r="J17" s="5"/>
      <c r="K17" s="5"/>
      <c r="L17" s="5"/>
      <c r="M17" s="5"/>
      <c r="N17" s="5"/>
      <c r="O17" s="5"/>
      <c r="P17" s="5"/>
    </row>
    <row r="18" spans="2:20" x14ac:dyDescent="0.25">
      <c r="B18" s="3"/>
      <c r="C18" s="3"/>
      <c r="D18" s="4" t="s">
        <v>14</v>
      </c>
      <c r="E18" s="3"/>
      <c r="F18" s="3"/>
      <c r="G18" s="3"/>
      <c r="H18" s="3"/>
      <c r="I18" s="3"/>
      <c r="J18" s="5"/>
      <c r="K18" s="5"/>
      <c r="L18" s="5"/>
      <c r="M18" s="5"/>
      <c r="N18" s="5"/>
      <c r="O18" s="5"/>
      <c r="P18" s="5"/>
    </row>
    <row r="19" spans="2:20" x14ac:dyDescent="0.25">
      <c r="B19" s="3"/>
      <c r="C19" s="12" t="str">
        <f>$C$56&amp;$D$11&amp;D19&amp;$C$58</f>
        <v>C:\Users\59866\ICF\CAFE - Documents\API\api_output\Output\SSP3-7.0\timeseries_output_HD_SSP370_Alt 0_Alt 1</v>
      </c>
      <c r="D19" s="3" t="s">
        <v>15</v>
      </c>
      <c r="E19" s="3"/>
      <c r="F19" s="3"/>
      <c r="G19" s="3"/>
      <c r="H19" s="3"/>
      <c r="I19" s="3"/>
      <c r="J19" s="5"/>
      <c r="K19" s="10" t="s">
        <v>16</v>
      </c>
      <c r="L19" s="5"/>
      <c r="M19" s="5"/>
      <c r="N19" s="5"/>
      <c r="O19" s="5"/>
      <c r="P19" s="5"/>
    </row>
    <row r="20" spans="2:20" x14ac:dyDescent="0.25">
      <c r="B20" s="3"/>
      <c r="C20" s="12" t="str">
        <f>$C$56&amp;$D$11&amp;D20&amp;$C$58</f>
        <v>C:\Users\59866\ICF\CAFE - Documents\API\api_output\Output\SSP3-7.0\timeseries_output_HD_SSP370_Alt 2_Alt 3</v>
      </c>
      <c r="D20" s="3" t="s">
        <v>17</v>
      </c>
      <c r="E20" s="3"/>
      <c r="F20" s="3"/>
      <c r="G20" s="3"/>
      <c r="H20" s="3"/>
      <c r="I20" s="3"/>
      <c r="J20" s="5"/>
      <c r="K20" s="5"/>
      <c r="L20" s="5"/>
      <c r="M20" s="5"/>
      <c r="N20" s="5"/>
      <c r="O20" s="5"/>
      <c r="P20" s="5"/>
    </row>
    <row r="21" spans="2:20" x14ac:dyDescent="0.25">
      <c r="B21" s="3"/>
      <c r="C21" s="12"/>
      <c r="D21" s="3"/>
      <c r="E21" s="3"/>
      <c r="F21" s="3"/>
      <c r="G21" s="3"/>
      <c r="H21" s="3"/>
      <c r="I21" s="3"/>
      <c r="J21" s="5"/>
      <c r="K21" s="10"/>
      <c r="L21" s="5"/>
      <c r="M21" s="5"/>
      <c r="N21" s="5"/>
      <c r="O21" s="5"/>
      <c r="P21" s="5"/>
      <c r="R21" s="2"/>
    </row>
    <row r="22" spans="2:20" x14ac:dyDescent="0.25">
      <c r="B22" s="3"/>
      <c r="C22" s="12"/>
      <c r="D22" s="3"/>
      <c r="E22" s="3"/>
      <c r="F22" s="3"/>
      <c r="G22" s="3"/>
      <c r="H22" s="3"/>
      <c r="I22" s="3"/>
      <c r="J22" s="5"/>
      <c r="K22" s="5"/>
      <c r="L22" s="5"/>
      <c r="M22" s="5"/>
      <c r="N22" s="5"/>
      <c r="O22" s="5"/>
      <c r="P22" s="5"/>
      <c r="T22" s="2"/>
    </row>
    <row r="23" spans="2:20" x14ac:dyDescent="0.25">
      <c r="B23" s="3"/>
      <c r="C23" s="12"/>
      <c r="D23" s="3"/>
      <c r="E23" s="3"/>
      <c r="F23" s="3"/>
      <c r="G23" s="3"/>
      <c r="H23" s="3"/>
      <c r="I23" s="3"/>
      <c r="J23" s="5"/>
      <c r="K23" s="5"/>
      <c r="L23" s="5"/>
      <c r="M23" s="5"/>
      <c r="N23" s="5"/>
      <c r="O23" s="5"/>
      <c r="P23" s="5"/>
    </row>
    <row r="24" spans="2:20" x14ac:dyDescent="0.25">
      <c r="B24" s="3"/>
      <c r="C24" s="12"/>
      <c r="D24" s="3"/>
      <c r="E24" s="3"/>
      <c r="F24" s="3"/>
      <c r="G24" s="3"/>
      <c r="H24" s="3"/>
      <c r="I24" s="3"/>
      <c r="J24" s="5"/>
      <c r="K24" s="5"/>
      <c r="L24" s="5"/>
      <c r="M24" s="5"/>
      <c r="N24" s="5"/>
      <c r="O24" s="5"/>
      <c r="P24" s="5"/>
    </row>
    <row r="25" spans="2:20" x14ac:dyDescent="0.25">
      <c r="B25" s="3"/>
      <c r="C25" s="12"/>
      <c r="D25" s="3"/>
      <c r="E25" s="3"/>
      <c r="F25" s="3"/>
      <c r="G25" s="3"/>
      <c r="H25" s="3"/>
      <c r="I25" s="3"/>
      <c r="J25" s="5"/>
      <c r="K25" s="5"/>
      <c r="L25" s="5"/>
      <c r="M25" s="5"/>
      <c r="N25" s="5"/>
      <c r="O25" s="5"/>
      <c r="P25" s="5"/>
    </row>
    <row r="26" spans="2:20" x14ac:dyDescent="0.25">
      <c r="B26" s="3"/>
      <c r="C26" s="12"/>
      <c r="D26" s="3"/>
      <c r="E26" s="3"/>
      <c r="F26" s="3"/>
      <c r="G26" s="3"/>
      <c r="H26" s="3"/>
      <c r="I26" s="3"/>
      <c r="J26" s="5"/>
      <c r="K26" s="5"/>
      <c r="L26" s="5"/>
      <c r="M26" s="5"/>
      <c r="N26" s="5"/>
      <c r="O26" s="5"/>
      <c r="P26" s="5"/>
    </row>
    <row r="27" spans="2:20" x14ac:dyDescent="0.25">
      <c r="B27" s="3"/>
      <c r="C27" s="12"/>
      <c r="D27" s="3"/>
      <c r="E27" s="3"/>
      <c r="F27" s="3"/>
      <c r="G27" s="3"/>
      <c r="H27" s="3"/>
      <c r="I27" s="3"/>
      <c r="J27" s="5"/>
      <c r="K27" s="5"/>
      <c r="L27" s="5"/>
      <c r="M27" s="5"/>
      <c r="N27" s="5"/>
      <c r="O27" s="5"/>
      <c r="P27" s="5"/>
    </row>
    <row r="28" spans="2:20" x14ac:dyDescent="0.25">
      <c r="B28" s="3"/>
      <c r="C28" s="12"/>
      <c r="D28" s="3"/>
      <c r="E28" s="3"/>
      <c r="F28" s="3"/>
      <c r="G28" s="3"/>
      <c r="H28" s="3"/>
      <c r="I28" s="3"/>
      <c r="J28" s="5"/>
      <c r="K28" s="5"/>
      <c r="L28" s="5"/>
      <c r="M28" s="5"/>
      <c r="N28" s="5"/>
      <c r="O28" s="5"/>
      <c r="P28" s="5"/>
    </row>
    <row r="29" spans="2:20" x14ac:dyDescent="0.25">
      <c r="B29" s="3"/>
      <c r="C29" s="3"/>
      <c r="D29" s="3"/>
      <c r="E29" s="3"/>
      <c r="F29" s="3"/>
      <c r="G29" s="3"/>
      <c r="H29" s="3"/>
      <c r="I29" s="3"/>
      <c r="J29" s="5"/>
      <c r="K29" s="5"/>
      <c r="L29" s="5"/>
      <c r="M29" s="5"/>
      <c r="N29" s="5"/>
      <c r="O29" s="5"/>
      <c r="P29" s="5"/>
    </row>
    <row r="30" spans="2:20" x14ac:dyDescent="0.25">
      <c r="B30" s="3"/>
      <c r="C30" s="12"/>
      <c r="D30" s="3"/>
      <c r="E30" s="3"/>
      <c r="F30" s="3"/>
      <c r="G30" s="3"/>
      <c r="H30" s="3"/>
      <c r="I30" s="3"/>
      <c r="J30" s="5"/>
      <c r="K30" s="5"/>
      <c r="L30" s="5"/>
      <c r="M30" s="5"/>
      <c r="N30" s="5"/>
      <c r="O30" s="5"/>
      <c r="P30" s="5"/>
    </row>
    <row r="31" spans="2:20" x14ac:dyDescent="0.25">
      <c r="B31" s="3"/>
      <c r="C31" s="12"/>
      <c r="D31" s="3"/>
      <c r="E31" s="3"/>
      <c r="F31" s="3"/>
      <c r="G31" s="3"/>
      <c r="H31" s="3"/>
      <c r="I31" s="3"/>
      <c r="J31" s="5"/>
      <c r="K31" s="5"/>
      <c r="L31" s="5"/>
      <c r="M31" s="5"/>
      <c r="N31" s="5"/>
      <c r="O31" s="5"/>
      <c r="P31" s="5"/>
    </row>
    <row r="32" spans="2:20" x14ac:dyDescent="0.25">
      <c r="B32" s="3"/>
      <c r="C32" s="12"/>
      <c r="D32" s="3"/>
      <c r="E32" s="3"/>
      <c r="F32" s="3"/>
      <c r="G32" s="3"/>
      <c r="H32" s="3"/>
      <c r="I32" s="3"/>
      <c r="J32" s="5"/>
      <c r="K32" s="5"/>
      <c r="L32" s="5"/>
      <c r="M32" s="5"/>
      <c r="N32" s="5"/>
      <c r="O32" s="5"/>
      <c r="P32" s="5"/>
    </row>
    <row r="33" spans="2:16" x14ac:dyDescent="0.25">
      <c r="B33" s="3"/>
      <c r="C33" s="12"/>
      <c r="D33" s="3"/>
      <c r="E33" s="3"/>
      <c r="F33" s="3"/>
      <c r="G33" s="3"/>
      <c r="H33" s="3"/>
      <c r="I33" s="3"/>
      <c r="J33" s="5"/>
      <c r="K33" s="5"/>
      <c r="L33" s="5"/>
      <c r="M33" s="5"/>
      <c r="N33" s="5"/>
      <c r="O33" s="5"/>
      <c r="P33" s="5"/>
    </row>
    <row r="34" spans="2:16" x14ac:dyDescent="0.25">
      <c r="B34" s="3"/>
      <c r="C34" s="12"/>
      <c r="D34" s="3"/>
      <c r="E34" s="3"/>
      <c r="F34" s="3"/>
      <c r="G34" s="3"/>
      <c r="H34" s="3"/>
      <c r="I34" s="3"/>
      <c r="J34" s="5"/>
      <c r="K34" s="5"/>
      <c r="L34" s="5"/>
      <c r="M34" s="5"/>
      <c r="N34" s="5"/>
      <c r="O34" s="5"/>
      <c r="P34" s="5"/>
    </row>
    <row r="35" spans="2:16" x14ac:dyDescent="0.25">
      <c r="B35" s="3"/>
      <c r="C35" s="12"/>
      <c r="D35" s="3"/>
      <c r="E35" s="3"/>
      <c r="F35" s="3"/>
      <c r="G35" s="3"/>
      <c r="H35" s="3"/>
      <c r="I35" s="3"/>
      <c r="J35" s="5"/>
      <c r="K35" s="5"/>
      <c r="L35" s="5"/>
      <c r="M35" s="5"/>
      <c r="N35" s="5"/>
      <c r="O35" s="5"/>
      <c r="P35" s="5"/>
    </row>
    <row r="36" spans="2:16" x14ac:dyDescent="0.25">
      <c r="B36" s="3"/>
      <c r="C36" s="12"/>
      <c r="D36" s="3"/>
      <c r="E36" s="3"/>
      <c r="F36" s="3"/>
      <c r="G36" s="3"/>
      <c r="H36" s="3"/>
      <c r="I36" s="3"/>
      <c r="J36" s="5"/>
      <c r="K36" s="5"/>
      <c r="L36" s="5"/>
      <c r="M36" s="5"/>
      <c r="N36" s="5"/>
      <c r="O36" s="5"/>
      <c r="P36" s="5"/>
    </row>
    <row r="37" spans="2:16" x14ac:dyDescent="0.25">
      <c r="B37" s="3"/>
      <c r="C37" s="12"/>
      <c r="D37" s="3"/>
      <c r="E37" s="3"/>
      <c r="F37" s="3"/>
      <c r="G37" s="3"/>
      <c r="H37" s="3"/>
      <c r="I37" s="3"/>
      <c r="J37" s="5"/>
      <c r="K37" s="5"/>
      <c r="L37" s="5"/>
      <c r="M37" s="5"/>
      <c r="N37" s="5"/>
      <c r="O37" s="5"/>
      <c r="P37" s="5"/>
    </row>
    <row r="38" spans="2:16" x14ac:dyDescent="0.25">
      <c r="B38" s="3"/>
      <c r="C38" s="12"/>
      <c r="D38" s="3"/>
      <c r="E38" s="3"/>
      <c r="F38" s="3"/>
      <c r="G38" s="3"/>
      <c r="H38" s="3"/>
      <c r="I38" s="3"/>
      <c r="J38" s="5"/>
      <c r="K38" s="5"/>
      <c r="L38" s="5"/>
      <c r="M38" s="5"/>
      <c r="N38" s="5"/>
      <c r="O38" s="5"/>
      <c r="P38" s="5"/>
    </row>
    <row r="39" spans="2:16" x14ac:dyDescent="0.25">
      <c r="B39" s="3"/>
      <c r="C39" s="12"/>
      <c r="D39" s="3"/>
      <c r="E39" s="3"/>
      <c r="F39" s="3"/>
      <c r="G39" s="3"/>
      <c r="H39" s="3"/>
      <c r="I39" s="3"/>
      <c r="J39" s="5"/>
      <c r="K39" s="5"/>
      <c r="L39" s="5"/>
      <c r="M39" s="5"/>
      <c r="N39" s="5"/>
      <c r="O39" s="5"/>
      <c r="P39" s="5"/>
    </row>
    <row r="40" spans="2:16" x14ac:dyDescent="0.25">
      <c r="B40" s="3"/>
      <c r="C40" s="3"/>
      <c r="D40" s="3"/>
      <c r="E40" s="3"/>
      <c r="F40" s="3"/>
      <c r="G40" s="3"/>
      <c r="H40" s="3"/>
      <c r="I40" s="3"/>
      <c r="J40" s="5"/>
      <c r="K40" s="5"/>
      <c r="L40" s="5"/>
      <c r="M40" s="5"/>
      <c r="N40" s="5"/>
      <c r="O40" s="5"/>
      <c r="P40" s="5"/>
    </row>
    <row r="41" spans="2:16" x14ac:dyDescent="0.25">
      <c r="B41" s="3"/>
      <c r="C41" s="3"/>
      <c r="D41" s="3"/>
      <c r="E41" s="3"/>
      <c r="F41" s="3"/>
      <c r="G41" s="3"/>
      <c r="H41" s="3"/>
      <c r="I41" s="3"/>
      <c r="J41" s="5"/>
      <c r="K41" s="5"/>
      <c r="L41" s="5"/>
      <c r="M41" s="5"/>
      <c r="N41" s="5"/>
      <c r="O41" s="5"/>
      <c r="P41" s="5"/>
    </row>
    <row r="42" spans="2:16" x14ac:dyDescent="0.25">
      <c r="B42" s="3"/>
      <c r="C42" s="12"/>
      <c r="D42" s="3"/>
      <c r="E42" s="3"/>
      <c r="F42" s="3"/>
      <c r="G42" s="3"/>
      <c r="H42" s="3"/>
      <c r="I42" s="3"/>
      <c r="J42" s="5"/>
      <c r="K42" s="5"/>
      <c r="L42" s="5"/>
      <c r="M42" s="5"/>
      <c r="N42" s="5"/>
      <c r="O42" s="5"/>
      <c r="P42" s="5"/>
    </row>
    <row r="43" spans="2:16" x14ac:dyDescent="0.25">
      <c r="B43" s="3"/>
      <c r="C43" s="12"/>
      <c r="D43" s="3"/>
      <c r="E43" s="3"/>
      <c r="F43" s="3"/>
      <c r="G43" s="3"/>
      <c r="H43" s="3"/>
      <c r="I43" s="3"/>
      <c r="J43" s="5"/>
      <c r="K43" s="5"/>
      <c r="L43" s="5"/>
      <c r="M43" s="5"/>
      <c r="N43" s="5"/>
      <c r="O43" s="5"/>
      <c r="P43" s="5"/>
    </row>
    <row r="44" spans="2:16" x14ac:dyDescent="0.25">
      <c r="B44" s="3"/>
      <c r="C44" s="12"/>
      <c r="D44" s="3"/>
      <c r="E44" s="3"/>
      <c r="F44" s="3"/>
      <c r="G44" s="3"/>
      <c r="H44" s="3"/>
      <c r="I44" s="3"/>
      <c r="J44" s="5"/>
      <c r="K44" s="5"/>
      <c r="L44" s="5"/>
      <c r="M44" s="5"/>
      <c r="N44" s="5"/>
      <c r="O44" s="5"/>
      <c r="P44" s="5"/>
    </row>
    <row r="45" spans="2:16" x14ac:dyDescent="0.25">
      <c r="B45" s="3"/>
      <c r="C45" s="12"/>
      <c r="D45" s="3"/>
      <c r="E45" s="3"/>
      <c r="F45" s="3"/>
      <c r="G45" s="3"/>
      <c r="H45" s="3"/>
      <c r="I45" s="3"/>
      <c r="J45" s="5"/>
      <c r="K45" s="5"/>
      <c r="L45" s="5"/>
      <c r="M45" s="5"/>
      <c r="N45" s="5"/>
      <c r="O45" s="5"/>
      <c r="P45" s="5"/>
    </row>
    <row r="46" spans="2:16" x14ac:dyDescent="0.25">
      <c r="B46" s="3"/>
      <c r="C46" s="12"/>
      <c r="D46" s="3"/>
      <c r="E46" s="3"/>
      <c r="F46" s="3"/>
      <c r="G46" s="3"/>
      <c r="H46" s="3"/>
      <c r="I46" s="3"/>
      <c r="J46" s="5"/>
      <c r="K46" s="5"/>
      <c r="L46" s="5"/>
      <c r="M46" s="5"/>
      <c r="N46" s="5"/>
      <c r="O46" s="5"/>
      <c r="P46" s="5"/>
    </row>
    <row r="47" spans="2:16" x14ac:dyDescent="0.25">
      <c r="B47" s="3"/>
      <c r="C47" s="12"/>
      <c r="D47" s="3"/>
      <c r="E47" s="3"/>
      <c r="F47" s="3"/>
      <c r="G47" s="3"/>
      <c r="H47" s="3"/>
      <c r="I47" s="3"/>
      <c r="J47" s="5"/>
      <c r="K47" s="5"/>
      <c r="L47" s="5"/>
      <c r="M47" s="5"/>
      <c r="N47" s="5"/>
      <c r="O47" s="5"/>
      <c r="P47" s="5"/>
    </row>
    <row r="48" spans="2:16" x14ac:dyDescent="0.25">
      <c r="B48" s="3"/>
      <c r="C48" s="12"/>
      <c r="D48" s="3"/>
      <c r="E48" s="3"/>
      <c r="F48" s="3"/>
      <c r="G48" s="3"/>
      <c r="H48" s="3"/>
      <c r="I48" s="3"/>
      <c r="J48" s="5"/>
      <c r="K48" s="5"/>
      <c r="L48" s="5"/>
      <c r="M48" s="5"/>
      <c r="N48" s="5"/>
      <c r="O48" s="5"/>
      <c r="P48" s="5"/>
    </row>
    <row r="49" spans="2:16" x14ac:dyDescent="0.25">
      <c r="B49" s="3"/>
      <c r="C49" s="12"/>
      <c r="D49" s="3"/>
      <c r="E49" s="3"/>
      <c r="F49" s="3"/>
      <c r="G49" s="3"/>
      <c r="H49" s="3"/>
      <c r="I49" s="3"/>
      <c r="J49" s="5"/>
      <c r="K49" s="5"/>
      <c r="L49" s="5"/>
      <c r="M49" s="5"/>
      <c r="N49" s="5"/>
      <c r="O49" s="5"/>
      <c r="P49" s="5"/>
    </row>
    <row r="50" spans="2:16" x14ac:dyDescent="0.25">
      <c r="B50" s="3"/>
      <c r="C50" s="12"/>
      <c r="D50" s="3"/>
      <c r="E50" s="3"/>
      <c r="F50" s="3"/>
      <c r="G50" s="3"/>
      <c r="H50" s="3"/>
      <c r="I50" s="3"/>
      <c r="J50" s="5"/>
      <c r="K50" s="5"/>
      <c r="L50" s="5"/>
      <c r="M50" s="5"/>
      <c r="N50" s="5"/>
      <c r="O50" s="5"/>
      <c r="P50" s="5"/>
    </row>
    <row r="51" spans="2:16" x14ac:dyDescent="0.25">
      <c r="B51" s="3"/>
      <c r="C51" s="12"/>
      <c r="D51" s="3"/>
      <c r="E51" s="3"/>
      <c r="F51" s="3"/>
      <c r="G51" s="3"/>
      <c r="H51" s="3"/>
      <c r="I51" s="3"/>
      <c r="J51" s="5"/>
      <c r="K51" s="5"/>
      <c r="L51" s="5"/>
      <c r="M51" s="5"/>
      <c r="N51" s="5"/>
      <c r="O51" s="5"/>
      <c r="P51" s="5"/>
    </row>
    <row r="52" spans="2:16" x14ac:dyDescent="0.25">
      <c r="B52" s="3"/>
      <c r="C52" s="12"/>
      <c r="D52" s="3"/>
      <c r="E52" s="3"/>
      <c r="F52" s="3"/>
      <c r="G52" s="3"/>
      <c r="H52" s="3"/>
      <c r="I52" s="3"/>
      <c r="J52" s="5"/>
      <c r="K52" s="5"/>
      <c r="L52" s="5"/>
      <c r="M52" s="5"/>
      <c r="N52" s="5"/>
      <c r="O52" s="5"/>
      <c r="P52" s="5"/>
    </row>
    <row r="56" spans="2:16" x14ac:dyDescent="0.25">
      <c r="C56" s="2"/>
    </row>
    <row r="103" spans="4:6" x14ac:dyDescent="0.25">
      <c r="D103" s="103" t="s">
        <v>18</v>
      </c>
      <c r="E103" s="103"/>
      <c r="F103" s="103"/>
    </row>
    <row r="105" spans="4:6" x14ac:dyDescent="0.25">
      <c r="D105" s="2"/>
    </row>
    <row r="106" spans="4:6" x14ac:dyDescent="0.25">
      <c r="D106" s="2"/>
    </row>
    <row r="107" spans="4:6" x14ac:dyDescent="0.25">
      <c r="D107" s="2" t="s">
        <v>19</v>
      </c>
      <c r="E107" s="13" t="s">
        <v>20</v>
      </c>
    </row>
    <row r="108" spans="4:6" x14ac:dyDescent="0.25">
      <c r="D108" s="2" t="s">
        <v>21</v>
      </c>
      <c r="E108" s="13" t="s">
        <v>22</v>
      </c>
    </row>
    <row r="109" spans="4:6" x14ac:dyDescent="0.25">
      <c r="D109" s="2" t="s">
        <v>23</v>
      </c>
      <c r="E109" s="102" t="s">
        <v>24</v>
      </c>
    </row>
    <row r="110" spans="4:6" x14ac:dyDescent="0.25">
      <c r="D110" s="2" t="s">
        <v>10</v>
      </c>
      <c r="E110" t="s">
        <v>25</v>
      </c>
    </row>
    <row r="111" spans="4:6" x14ac:dyDescent="0.25">
      <c r="D111" s="2" t="s">
        <v>26</v>
      </c>
      <c r="E111" s="2" t="s">
        <v>27</v>
      </c>
    </row>
    <row r="112" spans="4:6" x14ac:dyDescent="0.25">
      <c r="D112" s="2" t="s">
        <v>28</v>
      </c>
      <c r="E112" t="s">
        <v>29</v>
      </c>
    </row>
    <row r="113" spans="4:4" x14ac:dyDescent="0.25">
      <c r="D113" s="2" t="s">
        <v>3</v>
      </c>
    </row>
    <row r="114" spans="4:4" x14ac:dyDescent="0.25">
      <c r="D114" s="2"/>
    </row>
  </sheetData>
  <mergeCells count="1">
    <mergeCell ref="I3:N6"/>
  </mergeCells>
  <phoneticPr fontId="17" type="noConversion"/>
  <dataValidations count="2">
    <dataValidation type="list" allowBlank="1" showInputMessage="1" showErrorMessage="1" sqref="D14" xr:uid="{00000000-0002-0000-0000-000000000000}">
      <formula1>$P$5:$P$9</formula1>
    </dataValidation>
    <dataValidation type="list" allowBlank="1" showInputMessage="1" showErrorMessage="1" sqref="G9" xr:uid="{00000000-0002-0000-0000-000001000000}">
      <formula1>$D$107:$D$112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Group Box 3">
              <controlPr defaultSize="0" autoFill="0" autoPict="0">
                <anchor moveWithCells="1">
                  <from>
                    <xdr:col>10</xdr:col>
                    <xdr:colOff>28575</xdr:colOff>
                    <xdr:row>20</xdr:row>
                    <xdr:rowOff>123825</xdr:rowOff>
                  </from>
                  <to>
                    <xdr:col>12</xdr:col>
                    <xdr:colOff>180975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 macro="[0]!Tables">
                <anchor moveWithCells="1" sizeWithCells="1">
                  <from>
                    <xdr:col>9</xdr:col>
                    <xdr:colOff>561975</xdr:colOff>
                    <xdr:row>34</xdr:row>
                    <xdr:rowOff>104775</xdr:rowOff>
                  </from>
                  <to>
                    <xdr:col>11</xdr:col>
                    <xdr:colOff>228600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Button 5">
              <controlPr defaultSize="0" print="0" autoFill="0" autoPict="0" macro="[0]!Graphs">
                <anchor moveWithCells="1" sizeWithCells="1">
                  <from>
                    <xdr:col>11</xdr:col>
                    <xdr:colOff>352425</xdr:colOff>
                    <xdr:row>34</xdr:row>
                    <xdr:rowOff>104775</xdr:rowOff>
                  </from>
                  <to>
                    <xdr:col>13</xdr:col>
                    <xdr:colOff>85725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Option Button 6">
              <controlPr defaultSize="0" autoFill="0" autoLine="0" autoPict="0">
                <anchor moveWithCells="1">
                  <from>
                    <xdr:col>10</xdr:col>
                    <xdr:colOff>104775</xdr:colOff>
                    <xdr:row>21</xdr:row>
                    <xdr:rowOff>76200</xdr:rowOff>
                  </from>
                  <to>
                    <xdr:col>12</xdr:col>
                    <xdr:colOff>9525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Option Button 7">
              <controlPr defaultSize="0" autoFill="0" autoLine="0" autoPict="0">
                <anchor moveWithCells="1">
                  <from>
                    <xdr:col>10</xdr:col>
                    <xdr:colOff>114300</xdr:colOff>
                    <xdr:row>22</xdr:row>
                    <xdr:rowOff>180975</xdr:rowOff>
                  </from>
                  <to>
                    <xdr:col>12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Button 11">
              <controlPr defaultSize="0" print="0" autoFill="0" autoPict="0" macro="[0]!Populate">
                <anchor moveWithCells="1" sizeWithCells="1">
                  <from>
                    <xdr:col>10</xdr:col>
                    <xdr:colOff>219075</xdr:colOff>
                    <xdr:row>13</xdr:row>
                    <xdr:rowOff>66675</xdr:rowOff>
                  </from>
                  <to>
                    <xdr:col>13</xdr:col>
                    <xdr:colOff>371475</xdr:colOff>
                    <xdr:row>16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25">
    <tabColor theme="7" tint="0.59999389629810485"/>
  </sheetPr>
  <dimension ref="A1:DU356"/>
  <sheetViews>
    <sheetView workbookViewId="0"/>
  </sheetViews>
  <sheetFormatPr defaultRowHeight="15" x14ac:dyDescent="0.25"/>
  <cols>
    <col min="1" max="1" width="6.140625" bestFit="1" customWidth="1"/>
    <col min="2" max="2" width="13.140625" bestFit="1" customWidth="1"/>
    <col min="3" max="3" width="9.85546875" bestFit="1" customWidth="1"/>
    <col min="4" max="4" width="6.140625" bestFit="1" customWidth="1"/>
    <col min="5" max="5" width="9.140625" bestFit="1" customWidth="1"/>
    <col min="6" max="6" width="29.28515625" bestFit="1" customWidth="1"/>
    <col min="7" max="7" width="5.5703125" bestFit="1" customWidth="1"/>
    <col min="8" max="8" width="25" bestFit="1" customWidth="1"/>
    <col min="9" max="9" width="24.42578125" bestFit="1" customWidth="1"/>
    <col min="10" max="10" width="11.85546875" customWidth="1"/>
    <col min="11" max="122" width="11.85546875" bestFit="1" customWidth="1"/>
    <col min="123" max="123" width="9.85546875" bestFit="1" customWidth="1"/>
    <col min="124" max="125" width="8" bestFit="1" customWidth="1"/>
  </cols>
  <sheetData>
    <row r="1" spans="1:125" x14ac:dyDescent="0.25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  <c r="G1" t="s">
        <v>122</v>
      </c>
      <c r="H1" t="s">
        <v>123</v>
      </c>
      <c r="I1" t="s">
        <v>124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  <c r="U1">
        <v>2001</v>
      </c>
      <c r="V1">
        <v>2002</v>
      </c>
      <c r="W1">
        <v>2003</v>
      </c>
      <c r="X1">
        <v>2004</v>
      </c>
      <c r="Y1">
        <v>2005</v>
      </c>
      <c r="Z1">
        <v>2006</v>
      </c>
      <c r="AA1">
        <v>2007</v>
      </c>
      <c r="AB1">
        <v>2008</v>
      </c>
      <c r="AC1">
        <v>2009</v>
      </c>
      <c r="AD1">
        <v>2010</v>
      </c>
      <c r="AE1">
        <v>2011</v>
      </c>
      <c r="AF1">
        <v>2012</v>
      </c>
      <c r="AG1">
        <v>2013</v>
      </c>
      <c r="AH1">
        <v>2014</v>
      </c>
      <c r="AI1">
        <v>2015</v>
      </c>
      <c r="AJ1">
        <v>2016</v>
      </c>
      <c r="AK1">
        <v>2017</v>
      </c>
      <c r="AL1">
        <v>2018</v>
      </c>
      <c r="AM1">
        <v>2019</v>
      </c>
      <c r="AN1">
        <v>2020</v>
      </c>
      <c r="AO1">
        <v>2021</v>
      </c>
      <c r="AP1">
        <v>2022</v>
      </c>
      <c r="AQ1">
        <v>2023</v>
      </c>
      <c r="AR1">
        <v>2024</v>
      </c>
      <c r="AS1">
        <v>2025</v>
      </c>
      <c r="AT1">
        <v>2026</v>
      </c>
      <c r="AU1">
        <v>2027</v>
      </c>
      <c r="AV1">
        <v>2028</v>
      </c>
      <c r="AW1">
        <v>2029</v>
      </c>
      <c r="AX1">
        <v>2030</v>
      </c>
      <c r="AY1">
        <v>2031</v>
      </c>
      <c r="AZ1">
        <v>2032</v>
      </c>
      <c r="BA1">
        <v>2033</v>
      </c>
      <c r="BB1">
        <v>2034</v>
      </c>
      <c r="BC1">
        <v>2035</v>
      </c>
      <c r="BD1">
        <v>2036</v>
      </c>
      <c r="BE1">
        <v>2037</v>
      </c>
      <c r="BF1">
        <v>2038</v>
      </c>
      <c r="BG1">
        <v>2039</v>
      </c>
      <c r="BH1">
        <v>2040</v>
      </c>
      <c r="BI1">
        <v>2041</v>
      </c>
      <c r="BJ1">
        <v>2042</v>
      </c>
      <c r="BK1">
        <v>2043</v>
      </c>
      <c r="BL1">
        <v>2044</v>
      </c>
      <c r="BM1">
        <v>2045</v>
      </c>
      <c r="BN1">
        <v>2046</v>
      </c>
      <c r="BO1">
        <v>2047</v>
      </c>
      <c r="BP1">
        <v>2048</v>
      </c>
      <c r="BQ1">
        <v>2049</v>
      </c>
      <c r="BR1">
        <v>2050</v>
      </c>
      <c r="BS1">
        <v>2051</v>
      </c>
      <c r="BT1">
        <v>2052</v>
      </c>
      <c r="BU1">
        <v>2053</v>
      </c>
      <c r="BV1">
        <v>2054</v>
      </c>
      <c r="BW1">
        <v>2055</v>
      </c>
      <c r="BX1">
        <v>2056</v>
      </c>
      <c r="BY1">
        <v>2057</v>
      </c>
      <c r="BZ1">
        <v>2058</v>
      </c>
      <c r="CA1">
        <v>2059</v>
      </c>
      <c r="CB1">
        <v>2060</v>
      </c>
      <c r="CC1">
        <v>2061</v>
      </c>
      <c r="CD1">
        <v>2062</v>
      </c>
      <c r="CE1">
        <v>2063</v>
      </c>
      <c r="CF1">
        <v>2064</v>
      </c>
      <c r="CG1">
        <v>2065</v>
      </c>
      <c r="CH1">
        <v>2066</v>
      </c>
      <c r="CI1">
        <v>2067</v>
      </c>
      <c r="CJ1">
        <v>2068</v>
      </c>
      <c r="CK1">
        <v>2069</v>
      </c>
      <c r="CL1">
        <v>2070</v>
      </c>
      <c r="CM1">
        <v>2071</v>
      </c>
      <c r="CN1">
        <v>2072</v>
      </c>
      <c r="CO1">
        <v>2073</v>
      </c>
      <c r="CP1">
        <v>2074</v>
      </c>
      <c r="CQ1">
        <v>2075</v>
      </c>
      <c r="CR1">
        <v>2076</v>
      </c>
      <c r="CS1">
        <v>2077</v>
      </c>
      <c r="CT1">
        <v>2078</v>
      </c>
      <c r="CU1">
        <v>2079</v>
      </c>
      <c r="CV1">
        <v>2080</v>
      </c>
      <c r="CW1">
        <v>2081</v>
      </c>
      <c r="CX1">
        <v>2082</v>
      </c>
      <c r="CY1">
        <v>2083</v>
      </c>
      <c r="CZ1">
        <v>2084</v>
      </c>
      <c r="DA1">
        <v>2085</v>
      </c>
      <c r="DB1">
        <v>2086</v>
      </c>
      <c r="DC1">
        <v>2087</v>
      </c>
      <c r="DD1">
        <v>2088</v>
      </c>
      <c r="DE1">
        <v>2089</v>
      </c>
      <c r="DF1">
        <v>2090</v>
      </c>
      <c r="DG1">
        <v>2091</v>
      </c>
      <c r="DH1">
        <v>2092</v>
      </c>
      <c r="DI1">
        <v>2093</v>
      </c>
      <c r="DJ1">
        <v>2094</v>
      </c>
      <c r="DK1">
        <v>2095</v>
      </c>
      <c r="DL1">
        <v>2096</v>
      </c>
      <c r="DM1">
        <v>2097</v>
      </c>
      <c r="DN1">
        <v>2098</v>
      </c>
      <c r="DO1">
        <v>2099</v>
      </c>
      <c r="DP1">
        <v>2100</v>
      </c>
    </row>
    <row r="2" spans="1:125" x14ac:dyDescent="0.25">
      <c r="A2" t="s">
        <v>125</v>
      </c>
      <c r="B2" t="s">
        <v>126</v>
      </c>
      <c r="C2" t="s">
        <v>127</v>
      </c>
      <c r="D2" t="s">
        <v>128</v>
      </c>
      <c r="E2">
        <v>5</v>
      </c>
      <c r="F2" t="s">
        <v>129</v>
      </c>
      <c r="G2" t="s">
        <v>130</v>
      </c>
      <c r="H2">
        <v>1850</v>
      </c>
      <c r="I2">
        <v>1900</v>
      </c>
      <c r="J2">
        <v>354.07299999999998</v>
      </c>
      <c r="K2">
        <v>355.35300000000001</v>
      </c>
      <c r="L2">
        <v>356.22899999999998</v>
      </c>
      <c r="M2">
        <v>356.92500000000001</v>
      </c>
      <c r="N2">
        <v>358.25400000000002</v>
      </c>
      <c r="O2">
        <v>360.23899999999998</v>
      </c>
      <c r="P2">
        <v>362.005</v>
      </c>
      <c r="Q2">
        <v>363.25200000000001</v>
      </c>
      <c r="R2">
        <v>365.93299999999999</v>
      </c>
      <c r="S2">
        <v>367.84500000000003</v>
      </c>
      <c r="T2">
        <v>369.125</v>
      </c>
      <c r="U2">
        <v>370.673</v>
      </c>
      <c r="V2">
        <v>372.83499999999998</v>
      </c>
      <c r="W2">
        <v>375.411</v>
      </c>
      <c r="X2">
        <v>376.98700000000002</v>
      </c>
      <c r="Y2">
        <v>378.90699999999998</v>
      </c>
      <c r="Z2">
        <v>381.01</v>
      </c>
      <c r="AA2">
        <v>382.60300000000001</v>
      </c>
      <c r="AB2">
        <v>384.73899999999998</v>
      </c>
      <c r="AC2">
        <v>386.28</v>
      </c>
      <c r="AD2">
        <v>388.71699999999998</v>
      </c>
      <c r="AE2">
        <v>390.94400000000002</v>
      </c>
      <c r="AF2">
        <v>393.01600000000002</v>
      </c>
      <c r="AG2">
        <v>395.72500000000002</v>
      </c>
      <c r="AH2">
        <v>397.54700000000003</v>
      </c>
      <c r="AI2">
        <v>399.94900000000001</v>
      </c>
      <c r="AJ2">
        <v>402.49679200000003</v>
      </c>
      <c r="AK2">
        <v>405.12375900000001</v>
      </c>
      <c r="AL2">
        <v>407.83293600000002</v>
      </c>
      <c r="AM2">
        <v>410.62873050000002</v>
      </c>
      <c r="AN2">
        <v>413.51847350000003</v>
      </c>
      <c r="AO2">
        <v>416.49516949999997</v>
      </c>
      <c r="AP2">
        <v>419.54312299999998</v>
      </c>
      <c r="AQ2">
        <v>422.65471300000002</v>
      </c>
      <c r="AR2">
        <v>425.78752850000001</v>
      </c>
      <c r="AS2">
        <v>428.99762650000002</v>
      </c>
      <c r="AT2">
        <v>432.267042</v>
      </c>
      <c r="AU2">
        <v>435.54690449999998</v>
      </c>
      <c r="AV2">
        <v>438.88433149999997</v>
      </c>
      <c r="AW2">
        <v>442.28183849999999</v>
      </c>
      <c r="AX2">
        <v>445.74171899999999</v>
      </c>
      <c r="AY2">
        <v>449.29505599999999</v>
      </c>
      <c r="AZ2">
        <v>452.86659800000001</v>
      </c>
      <c r="BA2">
        <v>456.4480605</v>
      </c>
      <c r="BB2">
        <v>460.08972799999998</v>
      </c>
      <c r="BC2">
        <v>463.74918700000001</v>
      </c>
      <c r="BD2">
        <v>467.48240399999997</v>
      </c>
      <c r="BE2">
        <v>471.24510550000002</v>
      </c>
      <c r="BF2">
        <v>475.05130650000001</v>
      </c>
      <c r="BG2">
        <v>478.902242</v>
      </c>
      <c r="BH2">
        <v>482.79774099999997</v>
      </c>
      <c r="BI2">
        <v>486.7365575</v>
      </c>
      <c r="BJ2">
        <v>490.70495499999998</v>
      </c>
      <c r="BK2">
        <v>494.70639749999998</v>
      </c>
      <c r="BL2">
        <v>498.72065900000001</v>
      </c>
      <c r="BM2">
        <v>502.74095549999998</v>
      </c>
      <c r="BN2">
        <v>506.7925765</v>
      </c>
      <c r="BO2">
        <v>510.88155999999998</v>
      </c>
      <c r="BP2">
        <v>515.03203150000002</v>
      </c>
      <c r="BQ2">
        <v>519.20518849999996</v>
      </c>
      <c r="BR2">
        <v>523.47213699999998</v>
      </c>
      <c r="BS2">
        <v>527.793139</v>
      </c>
      <c r="BT2">
        <v>532.11016749999999</v>
      </c>
      <c r="BU2">
        <v>536.40250749999996</v>
      </c>
      <c r="BV2">
        <v>540.73095550000005</v>
      </c>
      <c r="BW2">
        <v>545.07430350000004</v>
      </c>
      <c r="BX2">
        <v>549.44155650000005</v>
      </c>
      <c r="BY2">
        <v>553.84727550000002</v>
      </c>
      <c r="BZ2">
        <v>558.28801950000002</v>
      </c>
      <c r="CA2">
        <v>562.80187049999995</v>
      </c>
      <c r="CB2">
        <v>567.3433225</v>
      </c>
      <c r="CC2">
        <v>571.90707950000001</v>
      </c>
      <c r="CD2">
        <v>576.49831500000005</v>
      </c>
      <c r="CE2">
        <v>581.11819049999997</v>
      </c>
      <c r="CF2">
        <v>585.76854500000002</v>
      </c>
      <c r="CG2">
        <v>590.45085849999998</v>
      </c>
      <c r="CH2">
        <v>595.166785</v>
      </c>
      <c r="CI2">
        <v>599.91919849999999</v>
      </c>
      <c r="CJ2">
        <v>604.69918250000001</v>
      </c>
      <c r="CK2">
        <v>609.50561700000003</v>
      </c>
      <c r="CL2">
        <v>614.34587499999998</v>
      </c>
      <c r="CM2">
        <v>619.21758750000004</v>
      </c>
      <c r="CN2">
        <v>624.1183125</v>
      </c>
      <c r="CO2">
        <v>629.05063299999995</v>
      </c>
      <c r="CP2">
        <v>633.99000899999999</v>
      </c>
      <c r="CQ2">
        <v>638.92517799999996</v>
      </c>
      <c r="CR2">
        <v>643.8937985</v>
      </c>
      <c r="CS2">
        <v>648.92622800000004</v>
      </c>
      <c r="CT2">
        <v>654.05075999999997</v>
      </c>
      <c r="CU2">
        <v>659.21769600000005</v>
      </c>
      <c r="CV2">
        <v>664.42776200000003</v>
      </c>
      <c r="CW2">
        <v>669.64364399999999</v>
      </c>
      <c r="CX2">
        <v>674.88265049999995</v>
      </c>
      <c r="CY2">
        <v>680.17475850000005</v>
      </c>
      <c r="CZ2">
        <v>685.51678000000004</v>
      </c>
      <c r="DA2">
        <v>690.90860050000003</v>
      </c>
      <c r="DB2">
        <v>696.3497605</v>
      </c>
      <c r="DC2">
        <v>701.84019550000005</v>
      </c>
      <c r="DD2">
        <v>707.38071000000002</v>
      </c>
      <c r="DE2">
        <v>712.97208550000005</v>
      </c>
      <c r="DF2">
        <v>718.66030899999998</v>
      </c>
      <c r="DG2">
        <v>724.41289949999998</v>
      </c>
      <c r="DH2">
        <v>730.23520350000001</v>
      </c>
      <c r="DI2">
        <v>736.12461350000001</v>
      </c>
      <c r="DJ2">
        <v>742.07634350000001</v>
      </c>
      <c r="DK2">
        <v>748.12891850000005</v>
      </c>
      <c r="DL2">
        <v>754.25956050000002</v>
      </c>
      <c r="DM2">
        <v>760.44774749999999</v>
      </c>
      <c r="DN2">
        <v>766.6380355</v>
      </c>
      <c r="DO2">
        <v>772.90312849999998</v>
      </c>
      <c r="DP2">
        <v>779.24917700000003</v>
      </c>
    </row>
    <row r="3" spans="1:125" x14ac:dyDescent="0.25">
      <c r="A3" t="s">
        <v>125</v>
      </c>
      <c r="B3" t="s">
        <v>126</v>
      </c>
      <c r="C3" t="s">
        <v>127</v>
      </c>
      <c r="D3" t="s">
        <v>128</v>
      </c>
      <c r="E3">
        <v>5</v>
      </c>
      <c r="F3" t="s">
        <v>131</v>
      </c>
      <c r="G3" t="s">
        <v>132</v>
      </c>
      <c r="H3">
        <v>1850</v>
      </c>
      <c r="I3">
        <v>1900</v>
      </c>
      <c r="J3">
        <v>0.52989976000000005</v>
      </c>
      <c r="K3">
        <v>0.51393388699999998</v>
      </c>
      <c r="L3">
        <v>0.44245322999999998</v>
      </c>
      <c r="M3">
        <v>0.30301851499999999</v>
      </c>
      <c r="N3">
        <v>0.33804292600000002</v>
      </c>
      <c r="O3">
        <v>0.43651754399999998</v>
      </c>
      <c r="P3">
        <v>0.499803887</v>
      </c>
      <c r="Q3">
        <v>0.526194995</v>
      </c>
      <c r="R3">
        <v>0.56007373000000005</v>
      </c>
      <c r="S3">
        <v>0.60593279899999997</v>
      </c>
      <c r="T3">
        <v>0.63672749500000003</v>
      </c>
      <c r="U3">
        <v>0.66218027899999998</v>
      </c>
      <c r="V3">
        <v>0.68041382800000005</v>
      </c>
      <c r="W3">
        <v>0.69713177900000001</v>
      </c>
      <c r="X3">
        <v>0.710185328</v>
      </c>
      <c r="Y3">
        <v>0.72173716200000004</v>
      </c>
      <c r="Z3">
        <v>0.73413230900000004</v>
      </c>
      <c r="AA3">
        <v>0.74894922100000005</v>
      </c>
      <c r="AB3">
        <v>0.76975348499999996</v>
      </c>
      <c r="AC3">
        <v>0.78909686800000001</v>
      </c>
      <c r="AD3">
        <v>0.80618456400000005</v>
      </c>
      <c r="AE3">
        <v>0.83083525000000003</v>
      </c>
      <c r="AF3">
        <v>0.85181642599999996</v>
      </c>
      <c r="AG3">
        <v>0.87608004399999995</v>
      </c>
      <c r="AH3">
        <v>0.89765004400000004</v>
      </c>
      <c r="AI3">
        <v>0.913613495</v>
      </c>
      <c r="AJ3">
        <v>0.927821907</v>
      </c>
      <c r="AK3">
        <v>0.94154131900000004</v>
      </c>
      <c r="AL3">
        <v>0.95723108300000004</v>
      </c>
      <c r="AM3">
        <v>0.97498658299999996</v>
      </c>
      <c r="AN3">
        <v>0.99412288699999996</v>
      </c>
      <c r="AO3">
        <v>1.018532397</v>
      </c>
      <c r="AP3">
        <v>1.047682966</v>
      </c>
      <c r="AQ3">
        <v>1.0763828280000001</v>
      </c>
      <c r="AR3">
        <v>1.106709779</v>
      </c>
      <c r="AS3">
        <v>1.1338711029999999</v>
      </c>
      <c r="AT3">
        <v>1.157810593</v>
      </c>
      <c r="AU3">
        <v>1.185909858</v>
      </c>
      <c r="AV3">
        <v>1.2116567789999999</v>
      </c>
      <c r="AW3">
        <v>1.237470407</v>
      </c>
      <c r="AX3">
        <v>1.2659018280000001</v>
      </c>
      <c r="AY3">
        <v>1.2958323279999999</v>
      </c>
      <c r="AZ3">
        <v>1.3240338679999999</v>
      </c>
      <c r="BA3">
        <v>1.3533721030000001</v>
      </c>
      <c r="BB3">
        <v>1.3859816620000001</v>
      </c>
      <c r="BC3">
        <v>1.4211828479999999</v>
      </c>
      <c r="BD3">
        <v>1.4618593479999999</v>
      </c>
      <c r="BE3">
        <v>1.491191328</v>
      </c>
      <c r="BF3">
        <v>1.5135849750000001</v>
      </c>
      <c r="BG3">
        <v>1.542140456</v>
      </c>
      <c r="BH3">
        <v>1.5660770930000001</v>
      </c>
      <c r="BI3">
        <v>1.591152152</v>
      </c>
      <c r="BJ3">
        <v>1.617609936</v>
      </c>
      <c r="BK3">
        <v>1.6426244169999999</v>
      </c>
      <c r="BL3">
        <v>1.6697279169999999</v>
      </c>
      <c r="BM3">
        <v>1.7015009750000001</v>
      </c>
      <c r="BN3">
        <v>1.739155789</v>
      </c>
      <c r="BO3">
        <v>1.7725622889999999</v>
      </c>
      <c r="BP3">
        <v>1.803406799</v>
      </c>
      <c r="BQ3">
        <v>1.830396299</v>
      </c>
      <c r="BR3">
        <v>1.8542783380000001</v>
      </c>
      <c r="BS3">
        <v>1.881468162</v>
      </c>
      <c r="BT3">
        <v>1.9096277109999999</v>
      </c>
      <c r="BU3">
        <v>1.933211172</v>
      </c>
      <c r="BV3">
        <v>1.9614102010000001</v>
      </c>
      <c r="BW3">
        <v>1.9907454069999999</v>
      </c>
      <c r="BX3">
        <v>2.0211685250000002</v>
      </c>
      <c r="BY3">
        <v>2.0505230249999999</v>
      </c>
      <c r="BZ3">
        <v>2.0798010250000001</v>
      </c>
      <c r="CA3">
        <v>2.1074789749999998</v>
      </c>
      <c r="CB3">
        <v>2.1334449750000002</v>
      </c>
      <c r="CC3">
        <v>2.1567295249999998</v>
      </c>
      <c r="CD3">
        <v>2.1808459070000001</v>
      </c>
      <c r="CE3">
        <v>2.2055809069999999</v>
      </c>
      <c r="CF3">
        <v>2.2309461129999999</v>
      </c>
      <c r="CG3">
        <v>2.2572616129999998</v>
      </c>
      <c r="CH3">
        <v>2.2861379359999998</v>
      </c>
      <c r="CI3">
        <v>2.317442926</v>
      </c>
      <c r="CJ3">
        <v>2.3482363679999998</v>
      </c>
      <c r="CK3">
        <v>2.3766002300000002</v>
      </c>
      <c r="CL3">
        <v>2.4033298190000001</v>
      </c>
      <c r="CM3">
        <v>2.4294225250000001</v>
      </c>
      <c r="CN3">
        <v>2.4522415739999999</v>
      </c>
      <c r="CO3">
        <v>2.4778697790000002</v>
      </c>
      <c r="CP3">
        <v>2.5033759070000001</v>
      </c>
      <c r="CQ3">
        <v>2.5260845540000001</v>
      </c>
      <c r="CR3">
        <v>2.5536659460000002</v>
      </c>
      <c r="CS3">
        <v>2.5823934460000002</v>
      </c>
      <c r="CT3">
        <v>2.6104355250000002</v>
      </c>
      <c r="CU3">
        <v>2.6398745250000002</v>
      </c>
      <c r="CV3">
        <v>2.6695055249999999</v>
      </c>
      <c r="CW3">
        <v>2.6996939260000001</v>
      </c>
      <c r="CX3">
        <v>2.7281019259999999</v>
      </c>
      <c r="CY3">
        <v>2.7555269259999999</v>
      </c>
      <c r="CZ3">
        <v>2.782917426</v>
      </c>
      <c r="DA3">
        <v>2.8093769260000001</v>
      </c>
      <c r="DB3">
        <v>2.8358769260000001</v>
      </c>
      <c r="DC3">
        <v>2.8631154259999998</v>
      </c>
      <c r="DD3">
        <v>2.8907749069999999</v>
      </c>
      <c r="DE3">
        <v>2.9199399069999998</v>
      </c>
      <c r="DF3">
        <v>2.9506284260000002</v>
      </c>
      <c r="DG3">
        <v>2.9817449950000001</v>
      </c>
      <c r="DH3">
        <v>3.013217907</v>
      </c>
      <c r="DI3">
        <v>3.0430839070000002</v>
      </c>
      <c r="DJ3">
        <v>3.0712839070000002</v>
      </c>
      <c r="DK3">
        <v>3.0977312700000001</v>
      </c>
      <c r="DL3">
        <v>3.1235557699999998</v>
      </c>
      <c r="DM3">
        <v>3.1498283580000002</v>
      </c>
      <c r="DN3">
        <v>3.1766902699999999</v>
      </c>
      <c r="DO3">
        <v>3.2044833970000002</v>
      </c>
      <c r="DP3">
        <v>3.2348881230000002</v>
      </c>
    </row>
    <row r="4" spans="1:125" x14ac:dyDescent="0.25">
      <c r="A4" t="s">
        <v>125</v>
      </c>
      <c r="B4" t="s">
        <v>126</v>
      </c>
      <c r="C4" t="s">
        <v>127</v>
      </c>
      <c r="D4" t="s">
        <v>128</v>
      </c>
      <c r="E4">
        <v>17</v>
      </c>
      <c r="F4" t="s">
        <v>129</v>
      </c>
      <c r="G4" t="s">
        <v>130</v>
      </c>
      <c r="H4">
        <v>1850</v>
      </c>
      <c r="I4">
        <v>1900</v>
      </c>
      <c r="J4">
        <v>354.07299999999998</v>
      </c>
      <c r="K4">
        <v>355.35300000000001</v>
      </c>
      <c r="L4">
        <v>356.22899999999998</v>
      </c>
      <c r="M4">
        <v>356.92500000000001</v>
      </c>
      <c r="N4">
        <v>358.25400000000002</v>
      </c>
      <c r="O4">
        <v>360.23899999999998</v>
      </c>
      <c r="P4">
        <v>362.005</v>
      </c>
      <c r="Q4">
        <v>363.25200000000001</v>
      </c>
      <c r="R4">
        <v>365.93299999999999</v>
      </c>
      <c r="S4">
        <v>367.84500000000003</v>
      </c>
      <c r="T4">
        <v>369.125</v>
      </c>
      <c r="U4">
        <v>370.673</v>
      </c>
      <c r="V4">
        <v>372.83499999999998</v>
      </c>
      <c r="W4">
        <v>375.411</v>
      </c>
      <c r="X4">
        <v>376.98700000000002</v>
      </c>
      <c r="Y4">
        <v>378.90699999999998</v>
      </c>
      <c r="Z4">
        <v>381.01</v>
      </c>
      <c r="AA4">
        <v>382.60300000000001</v>
      </c>
      <c r="AB4">
        <v>384.73899999999998</v>
      </c>
      <c r="AC4">
        <v>386.28</v>
      </c>
      <c r="AD4">
        <v>388.71699999999998</v>
      </c>
      <c r="AE4">
        <v>390.94400000000002</v>
      </c>
      <c r="AF4">
        <v>393.01600000000002</v>
      </c>
      <c r="AG4">
        <v>395.72500000000002</v>
      </c>
      <c r="AH4">
        <v>397.54700000000003</v>
      </c>
      <c r="AI4">
        <v>399.94900000000001</v>
      </c>
      <c r="AJ4">
        <v>402.57249919999998</v>
      </c>
      <c r="AK4">
        <v>405.26998980000002</v>
      </c>
      <c r="AL4">
        <v>408.04885589999998</v>
      </c>
      <c r="AM4">
        <v>410.90651109999999</v>
      </c>
      <c r="AN4">
        <v>413.85177859999999</v>
      </c>
      <c r="AO4">
        <v>416.87982749999998</v>
      </c>
      <c r="AP4">
        <v>419.95723040000001</v>
      </c>
      <c r="AQ4">
        <v>423.10688679999998</v>
      </c>
      <c r="AR4">
        <v>426.31912560000001</v>
      </c>
      <c r="AS4">
        <v>429.56407300000001</v>
      </c>
      <c r="AT4">
        <v>432.90993580000003</v>
      </c>
      <c r="AU4">
        <v>436.27405820000001</v>
      </c>
      <c r="AV4">
        <v>439.70918640000002</v>
      </c>
      <c r="AW4">
        <v>443.16477359999999</v>
      </c>
      <c r="AX4" s="101">
        <v>446.7009971</v>
      </c>
      <c r="AY4">
        <v>450.31369189999998</v>
      </c>
      <c r="AZ4">
        <v>453.92969419999997</v>
      </c>
      <c r="BA4">
        <v>457.62987900000002</v>
      </c>
      <c r="BB4">
        <v>461.37353030000003</v>
      </c>
      <c r="BC4">
        <v>465.1431771</v>
      </c>
      <c r="BD4">
        <v>468.95358970000001</v>
      </c>
      <c r="BE4">
        <v>472.82628240000003</v>
      </c>
      <c r="BF4">
        <v>476.76367829999998</v>
      </c>
      <c r="BG4">
        <v>480.63671010000002</v>
      </c>
      <c r="BH4">
        <v>484.63858279999999</v>
      </c>
      <c r="BI4">
        <v>488.70298209999999</v>
      </c>
      <c r="BJ4">
        <v>492.73559310000002</v>
      </c>
      <c r="BK4">
        <v>496.78743120000001</v>
      </c>
      <c r="BL4">
        <v>500.95767849999999</v>
      </c>
      <c r="BM4">
        <v>505.1082887</v>
      </c>
      <c r="BN4">
        <v>509.3568065</v>
      </c>
      <c r="BO4">
        <v>513.64369610000006</v>
      </c>
      <c r="BP4">
        <v>517.97433409999996</v>
      </c>
      <c r="BQ4">
        <v>522.34611129999996</v>
      </c>
      <c r="BR4">
        <v>526.7503729</v>
      </c>
      <c r="BS4">
        <v>531.1506766</v>
      </c>
      <c r="BT4">
        <v>535.55398730000002</v>
      </c>
      <c r="BU4">
        <v>539.97783649999997</v>
      </c>
      <c r="BV4">
        <v>544.42960730000004</v>
      </c>
      <c r="BW4">
        <v>548.90002779999998</v>
      </c>
      <c r="BX4">
        <v>553.42592730000001</v>
      </c>
      <c r="BY4">
        <v>557.98218420000001</v>
      </c>
      <c r="BZ4">
        <v>562.60790350000002</v>
      </c>
      <c r="CA4">
        <v>567.306915</v>
      </c>
      <c r="CB4">
        <v>572.02671599999996</v>
      </c>
      <c r="CC4">
        <v>576.74730290000002</v>
      </c>
      <c r="CD4">
        <v>581.54647499999999</v>
      </c>
      <c r="CE4">
        <v>586.36801119999996</v>
      </c>
      <c r="CF4">
        <v>591.11825759999999</v>
      </c>
      <c r="CG4">
        <v>595.91059499999994</v>
      </c>
      <c r="CH4">
        <v>600.79585770000006</v>
      </c>
      <c r="CI4">
        <v>605.71992820000003</v>
      </c>
      <c r="CJ4">
        <v>610.67010860000005</v>
      </c>
      <c r="CK4">
        <v>615.63817570000003</v>
      </c>
      <c r="CL4">
        <v>620.67954280000004</v>
      </c>
      <c r="CM4">
        <v>625.75793580000004</v>
      </c>
      <c r="CN4">
        <v>630.87088219999998</v>
      </c>
      <c r="CO4">
        <v>636.00560670000004</v>
      </c>
      <c r="CP4">
        <v>641.18106780000005</v>
      </c>
      <c r="CQ4">
        <v>646.41983189999996</v>
      </c>
      <c r="CR4">
        <v>651.63529310000001</v>
      </c>
      <c r="CS4">
        <v>656.87110089999999</v>
      </c>
      <c r="CT4">
        <v>662.14492640000003</v>
      </c>
      <c r="CU4">
        <v>667.49275220000004</v>
      </c>
      <c r="CV4">
        <v>672.90501919999997</v>
      </c>
      <c r="CW4">
        <v>678.33596439999997</v>
      </c>
      <c r="CX4">
        <v>683.82195420000005</v>
      </c>
      <c r="CY4">
        <v>689.36063950000005</v>
      </c>
      <c r="CZ4">
        <v>694.94835460000002</v>
      </c>
      <c r="DA4">
        <v>700.58615329999998</v>
      </c>
      <c r="DB4">
        <v>706.26097140000002</v>
      </c>
      <c r="DC4">
        <v>711.93241009999997</v>
      </c>
      <c r="DD4">
        <v>717.75062590000005</v>
      </c>
      <c r="DE4">
        <v>723.59475569999995</v>
      </c>
      <c r="DF4">
        <v>729.48418790000005</v>
      </c>
      <c r="DG4">
        <v>735.44648710000001</v>
      </c>
      <c r="DH4">
        <v>741.4692364</v>
      </c>
      <c r="DI4">
        <v>747.50846330000002</v>
      </c>
      <c r="DJ4">
        <v>753.62277610000001</v>
      </c>
      <c r="DK4">
        <v>759.86035479999998</v>
      </c>
      <c r="DL4">
        <v>766.17354899999998</v>
      </c>
      <c r="DM4">
        <v>772.52529370000002</v>
      </c>
      <c r="DN4">
        <v>778.90625199999999</v>
      </c>
      <c r="DO4">
        <v>785.35304059999999</v>
      </c>
      <c r="DP4">
        <v>791.89629149999996</v>
      </c>
    </row>
    <row r="5" spans="1:125" x14ac:dyDescent="0.25">
      <c r="A5" t="s">
        <v>125</v>
      </c>
      <c r="B5" t="s">
        <v>126</v>
      </c>
      <c r="C5" t="s">
        <v>127</v>
      </c>
      <c r="D5" t="s">
        <v>128</v>
      </c>
      <c r="E5">
        <v>17</v>
      </c>
      <c r="F5" t="s">
        <v>131</v>
      </c>
      <c r="G5" t="s">
        <v>132</v>
      </c>
      <c r="H5">
        <v>1850</v>
      </c>
      <c r="I5">
        <v>1900</v>
      </c>
      <c r="J5">
        <v>0.57380192500000005</v>
      </c>
      <c r="K5">
        <v>0.56153332099999997</v>
      </c>
      <c r="L5">
        <v>0.49029959699999998</v>
      </c>
      <c r="M5">
        <v>0.36480231099999999</v>
      </c>
      <c r="N5">
        <v>0.39193043799999999</v>
      </c>
      <c r="O5">
        <v>0.47903165399999997</v>
      </c>
      <c r="P5">
        <v>0.544123044</v>
      </c>
      <c r="Q5">
        <v>0.57289721299999996</v>
      </c>
      <c r="R5">
        <v>0.60943696000000003</v>
      </c>
      <c r="S5">
        <v>0.65763106599999999</v>
      </c>
      <c r="T5">
        <v>0.69519793399999996</v>
      </c>
      <c r="U5">
        <v>0.72155330500000003</v>
      </c>
      <c r="V5">
        <v>0.74305023999999997</v>
      </c>
      <c r="W5">
        <v>0.75863147500000006</v>
      </c>
      <c r="X5">
        <v>0.77407546599999999</v>
      </c>
      <c r="Y5">
        <v>0.78674854800000005</v>
      </c>
      <c r="Z5">
        <v>0.80008252599999996</v>
      </c>
      <c r="AA5">
        <v>0.813066556</v>
      </c>
      <c r="AB5">
        <v>0.83732130100000002</v>
      </c>
      <c r="AC5">
        <v>0.85934200100000002</v>
      </c>
      <c r="AD5">
        <v>0.87702149900000004</v>
      </c>
      <c r="AE5">
        <v>0.90395465399999997</v>
      </c>
      <c r="AF5">
        <v>0.927549599</v>
      </c>
      <c r="AG5">
        <v>0.95684965600000005</v>
      </c>
      <c r="AH5">
        <v>0.98192942500000002</v>
      </c>
      <c r="AI5">
        <v>1.0015203319999999</v>
      </c>
      <c r="AJ5">
        <v>1.0121058169999999</v>
      </c>
      <c r="AK5">
        <v>1.028821728</v>
      </c>
      <c r="AL5">
        <v>1.047466834</v>
      </c>
      <c r="AM5">
        <v>1.065796572</v>
      </c>
      <c r="AN5">
        <v>1.0891289479999999</v>
      </c>
      <c r="AO5">
        <v>1.1188307479999999</v>
      </c>
      <c r="AP5">
        <v>1.152693323</v>
      </c>
      <c r="AQ5">
        <v>1.1864386769999999</v>
      </c>
      <c r="AR5">
        <v>1.216521577</v>
      </c>
      <c r="AS5">
        <v>1.249789297</v>
      </c>
      <c r="AT5">
        <v>1.278330148</v>
      </c>
      <c r="AU5">
        <v>1.31077566</v>
      </c>
      <c r="AV5">
        <v>1.343301726</v>
      </c>
      <c r="AW5">
        <v>1.3717188810000001</v>
      </c>
      <c r="AX5">
        <v>1.40090264</v>
      </c>
      <c r="AY5">
        <v>1.4322719850000001</v>
      </c>
      <c r="AZ5" s="101">
        <v>1.4603356320000001</v>
      </c>
      <c r="BA5" s="101">
        <v>1.490889028</v>
      </c>
      <c r="BB5" s="101">
        <v>1.5258135150000001</v>
      </c>
      <c r="BC5" s="101">
        <v>1.5631685749999999</v>
      </c>
      <c r="BD5" s="101">
        <v>1.601228605</v>
      </c>
      <c r="BE5" s="101">
        <v>1.63589224</v>
      </c>
      <c r="BF5" s="101">
        <v>1.6704659129999999</v>
      </c>
      <c r="BG5" s="101">
        <v>1.700865721</v>
      </c>
      <c r="BH5" s="101">
        <v>1.736543554</v>
      </c>
      <c r="BI5" s="101">
        <v>1.7687608560000001</v>
      </c>
      <c r="BJ5" s="101">
        <v>1.7994693850000001</v>
      </c>
      <c r="BK5" s="101">
        <v>1.8309135400000001</v>
      </c>
      <c r="BL5" s="101">
        <v>1.8674088280000001</v>
      </c>
      <c r="BM5" s="101">
        <v>1.9058382169999999</v>
      </c>
      <c r="BN5" s="101">
        <v>1.9432183169999999</v>
      </c>
      <c r="BO5" s="101">
        <v>1.984097926</v>
      </c>
      <c r="BP5" s="101">
        <v>2.0205742889999998</v>
      </c>
      <c r="BQ5" s="101">
        <v>2.0548517890000002</v>
      </c>
      <c r="BR5" s="101">
        <v>2.0843946889999998</v>
      </c>
      <c r="BS5" s="101">
        <v>2.113038489</v>
      </c>
      <c r="BT5" s="101">
        <v>2.1398857740000001</v>
      </c>
      <c r="BU5" s="101">
        <v>2.1660205260000001</v>
      </c>
      <c r="BV5" s="101">
        <v>2.1953326259999999</v>
      </c>
      <c r="BW5" s="101">
        <v>2.2299336620000001</v>
      </c>
      <c r="BX5" s="101">
        <v>2.2634676599999999</v>
      </c>
      <c r="BY5" s="101">
        <v>2.295645677</v>
      </c>
      <c r="BZ5" s="101">
        <v>2.3280477259999999</v>
      </c>
      <c r="CA5" s="101">
        <v>2.36038726</v>
      </c>
      <c r="CB5" s="101">
        <v>2.3896777600000001</v>
      </c>
      <c r="CC5" s="101">
        <v>2.4151124990000001</v>
      </c>
      <c r="CD5" s="101">
        <v>2.443636626</v>
      </c>
      <c r="CE5" s="101">
        <v>2.4710672260000002</v>
      </c>
      <c r="CF5" s="101">
        <v>2.49952665</v>
      </c>
      <c r="CG5" s="101">
        <v>2.5296899169999998</v>
      </c>
      <c r="CH5" s="101">
        <v>2.5649942050000001</v>
      </c>
      <c r="CI5" s="101">
        <v>2.5970973499999999</v>
      </c>
      <c r="CJ5" s="101">
        <v>2.631354317</v>
      </c>
      <c r="CK5" s="101">
        <v>2.664087775</v>
      </c>
      <c r="CL5" s="101">
        <v>2.6943940259999999</v>
      </c>
      <c r="CM5" s="101">
        <v>2.722278626</v>
      </c>
      <c r="CN5" s="101">
        <v>2.7501502499999999</v>
      </c>
      <c r="CO5" s="101">
        <v>2.778940075</v>
      </c>
      <c r="CP5" s="101">
        <v>2.8074083750000001</v>
      </c>
      <c r="CQ5" s="101">
        <v>2.836354375</v>
      </c>
      <c r="CR5" s="101">
        <v>2.8656288089999999</v>
      </c>
      <c r="CS5" s="101">
        <v>2.8961154439999999</v>
      </c>
      <c r="CT5" s="101">
        <v>2.9278230440000002</v>
      </c>
      <c r="CU5" s="101">
        <v>2.9614037440000001</v>
      </c>
      <c r="CV5" s="101">
        <v>2.9949611260000002</v>
      </c>
      <c r="CW5" s="101">
        <v>3.027974044</v>
      </c>
      <c r="CX5" s="101">
        <v>3.059398844</v>
      </c>
      <c r="CY5" s="101">
        <v>3.0886277440000001</v>
      </c>
      <c r="CZ5" s="101">
        <v>3.1181388499999998</v>
      </c>
      <c r="DA5" s="101">
        <v>3.1462916500000002</v>
      </c>
      <c r="DB5" s="101">
        <v>3.17420685</v>
      </c>
      <c r="DC5" s="101">
        <v>3.203367917</v>
      </c>
      <c r="DD5" s="101">
        <v>3.2312020229999998</v>
      </c>
      <c r="DE5" s="101">
        <v>3.2602353229999999</v>
      </c>
      <c r="DF5" s="101">
        <v>3.2961833870000001</v>
      </c>
      <c r="DG5" s="101">
        <v>3.3320382639999999</v>
      </c>
      <c r="DH5" s="101">
        <v>3.3702263769999998</v>
      </c>
      <c r="DI5" s="101">
        <v>3.4033825769999999</v>
      </c>
      <c r="DJ5" s="101">
        <v>3.4334357600000001</v>
      </c>
      <c r="DK5" s="101">
        <v>3.4643697599999999</v>
      </c>
      <c r="DL5" s="101">
        <v>3.4943101599999999</v>
      </c>
      <c r="DM5" s="101">
        <v>3.5230693500000001</v>
      </c>
      <c r="DN5" s="101">
        <v>3.54912494</v>
      </c>
      <c r="DO5" s="101">
        <v>3.5774482399999998</v>
      </c>
      <c r="DP5" s="101">
        <v>3.6101496069999999</v>
      </c>
      <c r="DQ5" s="101"/>
      <c r="DR5" s="101"/>
      <c r="DS5" s="101"/>
      <c r="DT5" s="101"/>
      <c r="DU5" s="101"/>
    </row>
    <row r="6" spans="1:125" x14ac:dyDescent="0.25">
      <c r="A6" t="s">
        <v>125</v>
      </c>
      <c r="B6" t="s">
        <v>126</v>
      </c>
      <c r="C6" t="s">
        <v>127</v>
      </c>
      <c r="D6" t="s">
        <v>128</v>
      </c>
      <c r="E6">
        <v>50</v>
      </c>
      <c r="F6" t="s">
        <v>129</v>
      </c>
      <c r="G6" t="s">
        <v>130</v>
      </c>
      <c r="H6">
        <v>1850</v>
      </c>
      <c r="I6">
        <v>1900</v>
      </c>
      <c r="J6">
        <v>354.07299999999998</v>
      </c>
      <c r="K6">
        <v>355.35300000000001</v>
      </c>
      <c r="L6">
        <v>356.22899999999998</v>
      </c>
      <c r="M6">
        <v>356.92500000000001</v>
      </c>
      <c r="N6">
        <v>358.25400000000002</v>
      </c>
      <c r="O6">
        <v>360.23899999999998</v>
      </c>
      <c r="P6">
        <v>362.005</v>
      </c>
      <c r="Q6">
        <v>363.25200000000001</v>
      </c>
      <c r="R6">
        <v>365.93299999999999</v>
      </c>
      <c r="S6">
        <v>367.84500000000003</v>
      </c>
      <c r="T6">
        <v>369.125</v>
      </c>
      <c r="U6">
        <v>370.673</v>
      </c>
      <c r="V6">
        <v>372.83499999999998</v>
      </c>
      <c r="W6">
        <v>375.411</v>
      </c>
      <c r="X6">
        <v>376.98700000000002</v>
      </c>
      <c r="Y6">
        <v>378.90699999999998</v>
      </c>
      <c r="Z6">
        <v>381.01</v>
      </c>
      <c r="AA6">
        <v>382.60300000000001</v>
      </c>
      <c r="AB6">
        <v>384.73899999999998</v>
      </c>
      <c r="AC6">
        <v>386.28</v>
      </c>
      <c r="AD6">
        <v>388.71699999999998</v>
      </c>
      <c r="AE6">
        <v>390.94400000000002</v>
      </c>
      <c r="AF6">
        <v>393.01600000000002</v>
      </c>
      <c r="AG6">
        <v>395.72500000000002</v>
      </c>
      <c r="AH6">
        <v>397.54700000000003</v>
      </c>
      <c r="AI6">
        <v>399.94900000000001</v>
      </c>
      <c r="AJ6">
        <v>402.72071999999997</v>
      </c>
      <c r="AK6">
        <v>405.54852</v>
      </c>
      <c r="AL6">
        <v>408.46171500000003</v>
      </c>
      <c r="AM6">
        <v>411.451235</v>
      </c>
      <c r="AN6">
        <v>414.52581500000002</v>
      </c>
      <c r="AO6">
        <v>417.68987499999997</v>
      </c>
      <c r="AP6">
        <v>420.93246499999998</v>
      </c>
      <c r="AQ6">
        <v>424.21940000000001</v>
      </c>
      <c r="AR6">
        <v>427.58485000000002</v>
      </c>
      <c r="AS6">
        <v>431.05778500000002</v>
      </c>
      <c r="AT6">
        <v>434.55179500000003</v>
      </c>
      <c r="AU6">
        <v>438.08300500000001</v>
      </c>
      <c r="AV6">
        <v>441.70218999999997</v>
      </c>
      <c r="AW6">
        <v>445.40823999999998</v>
      </c>
      <c r="AX6">
        <v>449.16010499999999</v>
      </c>
      <c r="AY6">
        <v>453.01137</v>
      </c>
      <c r="AZ6">
        <v>456.868495</v>
      </c>
      <c r="BA6">
        <v>460.88053500000001</v>
      </c>
      <c r="BB6">
        <v>464.893595</v>
      </c>
      <c r="BC6">
        <v>468.95273500000002</v>
      </c>
      <c r="BD6">
        <v>473.07832000000002</v>
      </c>
      <c r="BE6">
        <v>477.22906999999998</v>
      </c>
      <c r="BF6">
        <v>481.50742000000002</v>
      </c>
      <c r="BG6">
        <v>485.810675</v>
      </c>
      <c r="BH6">
        <v>490.19072499999999</v>
      </c>
      <c r="BI6">
        <v>494.71839</v>
      </c>
      <c r="BJ6">
        <v>499.21130499999998</v>
      </c>
      <c r="BK6">
        <v>503.79329999999999</v>
      </c>
      <c r="BL6">
        <v>508.32901500000003</v>
      </c>
      <c r="BM6">
        <v>512.93183499999998</v>
      </c>
      <c r="BN6">
        <v>517.60469999999998</v>
      </c>
      <c r="BO6">
        <v>522.27122999999995</v>
      </c>
      <c r="BP6">
        <v>527.03561000000002</v>
      </c>
      <c r="BQ6">
        <v>531.84950500000002</v>
      </c>
      <c r="BR6">
        <v>536.74428999999998</v>
      </c>
      <c r="BS6">
        <v>541.78274499999998</v>
      </c>
      <c r="BT6">
        <v>546.78513999999996</v>
      </c>
      <c r="BU6">
        <v>551.77369499999998</v>
      </c>
      <c r="BV6">
        <v>556.88846999999998</v>
      </c>
      <c r="BW6">
        <v>561.99139500000001</v>
      </c>
      <c r="BX6">
        <v>567.07389499999999</v>
      </c>
      <c r="BY6">
        <v>572.16963499999997</v>
      </c>
      <c r="BZ6">
        <v>577.38045999999997</v>
      </c>
      <c r="CA6">
        <v>582.52974500000005</v>
      </c>
      <c r="CB6">
        <v>587.75643000000002</v>
      </c>
      <c r="CC6">
        <v>593.09259499999996</v>
      </c>
      <c r="CD6">
        <v>598.47470999999996</v>
      </c>
      <c r="CE6">
        <v>603.92005500000005</v>
      </c>
      <c r="CF6">
        <v>609.39130999999998</v>
      </c>
      <c r="CG6">
        <v>614.89126999999996</v>
      </c>
      <c r="CH6">
        <v>620.52588500000002</v>
      </c>
      <c r="CI6">
        <v>626.12774000000002</v>
      </c>
      <c r="CJ6">
        <v>631.79548</v>
      </c>
      <c r="CK6">
        <v>637.38174500000002</v>
      </c>
      <c r="CL6">
        <v>643.08511999999996</v>
      </c>
      <c r="CM6">
        <v>648.74057000000005</v>
      </c>
      <c r="CN6">
        <v>654.59972500000003</v>
      </c>
      <c r="CO6">
        <v>660.45609999999999</v>
      </c>
      <c r="CP6">
        <v>666.34067000000005</v>
      </c>
      <c r="CQ6">
        <v>672.24267999999995</v>
      </c>
      <c r="CR6">
        <v>678.30978000000005</v>
      </c>
      <c r="CS6">
        <v>684.28426999999999</v>
      </c>
      <c r="CT6">
        <v>690.25552000000005</v>
      </c>
      <c r="CU6">
        <v>696.34470999999996</v>
      </c>
      <c r="CV6">
        <v>702.47878000000003</v>
      </c>
      <c r="CW6">
        <v>708.68077000000005</v>
      </c>
      <c r="CX6">
        <v>714.81517499999995</v>
      </c>
      <c r="CY6">
        <v>721.09303499999999</v>
      </c>
      <c r="CZ6">
        <v>727.50389500000006</v>
      </c>
      <c r="DA6">
        <v>733.802055</v>
      </c>
      <c r="DB6">
        <v>740.43540499999995</v>
      </c>
      <c r="DC6">
        <v>747.26902500000006</v>
      </c>
      <c r="DD6">
        <v>753.94583</v>
      </c>
      <c r="DE6">
        <v>760.68338000000006</v>
      </c>
      <c r="DF6">
        <v>767.48321499999997</v>
      </c>
      <c r="DG6">
        <v>774.27077499999996</v>
      </c>
      <c r="DH6">
        <v>781.10440000000006</v>
      </c>
      <c r="DI6">
        <v>788.01518499999997</v>
      </c>
      <c r="DJ6">
        <v>794.84942999999998</v>
      </c>
      <c r="DK6">
        <v>801.79325500000004</v>
      </c>
      <c r="DL6">
        <v>808.79540999999995</v>
      </c>
      <c r="DM6">
        <v>816.02400999999998</v>
      </c>
      <c r="DN6">
        <v>823.43510500000002</v>
      </c>
      <c r="DO6">
        <v>830.84217000000001</v>
      </c>
      <c r="DP6">
        <v>838.31201499999997</v>
      </c>
    </row>
    <row r="7" spans="1:125" x14ac:dyDescent="0.25">
      <c r="A7" t="s">
        <v>125</v>
      </c>
      <c r="B7" t="s">
        <v>126</v>
      </c>
      <c r="C7" t="s">
        <v>127</v>
      </c>
      <c r="D7" t="s">
        <v>128</v>
      </c>
      <c r="E7">
        <v>50</v>
      </c>
      <c r="F7" t="s">
        <v>131</v>
      </c>
      <c r="G7" t="s">
        <v>132</v>
      </c>
      <c r="H7">
        <v>1850</v>
      </c>
      <c r="I7">
        <v>1900</v>
      </c>
      <c r="J7">
        <v>0.63959318099999996</v>
      </c>
      <c r="K7">
        <v>0.62626769100000002</v>
      </c>
      <c r="L7">
        <v>0.55519514199999997</v>
      </c>
      <c r="M7">
        <v>0.44137553400000001</v>
      </c>
      <c r="N7">
        <v>0.46432965199999998</v>
      </c>
      <c r="O7">
        <v>0.54236465199999995</v>
      </c>
      <c r="P7">
        <v>0.60639955400000001</v>
      </c>
      <c r="Q7">
        <v>0.63513043599999996</v>
      </c>
      <c r="R7">
        <v>0.67230004399999999</v>
      </c>
      <c r="S7">
        <v>0.72653376999999997</v>
      </c>
      <c r="T7">
        <v>0.77213053399999998</v>
      </c>
      <c r="U7">
        <v>0.80566239699999997</v>
      </c>
      <c r="V7">
        <v>0.82714141699999999</v>
      </c>
      <c r="W7">
        <v>0.84429769099999996</v>
      </c>
      <c r="X7">
        <v>0.857233672</v>
      </c>
      <c r="Y7">
        <v>0.86815092599999999</v>
      </c>
      <c r="Z7">
        <v>0.88190671099999995</v>
      </c>
      <c r="AA7">
        <v>0.89890827900000003</v>
      </c>
      <c r="AB7">
        <v>0.92780406400000004</v>
      </c>
      <c r="AC7">
        <v>0.95397602500000001</v>
      </c>
      <c r="AD7">
        <v>0.97556141699999999</v>
      </c>
      <c r="AE7">
        <v>1.0063758279999999</v>
      </c>
      <c r="AF7">
        <v>1.033264358</v>
      </c>
      <c r="AG7">
        <v>1.0659286720000001</v>
      </c>
      <c r="AH7">
        <v>1.093619554</v>
      </c>
      <c r="AI7">
        <v>1.1153566130000001</v>
      </c>
      <c r="AJ7">
        <v>1.1305858280000001</v>
      </c>
      <c r="AK7">
        <v>1.1499395539999999</v>
      </c>
      <c r="AL7">
        <v>1.169091417</v>
      </c>
      <c r="AM7">
        <v>1.19150475</v>
      </c>
      <c r="AN7">
        <v>1.2183734749999999</v>
      </c>
      <c r="AO7">
        <v>1.2531030830000001</v>
      </c>
      <c r="AP7">
        <v>1.292293181</v>
      </c>
      <c r="AQ7">
        <v>1.336305828</v>
      </c>
      <c r="AR7">
        <v>1.3750415149999999</v>
      </c>
      <c r="AS7">
        <v>1.410985436</v>
      </c>
      <c r="AT7">
        <v>1.446327887</v>
      </c>
      <c r="AU7">
        <v>1.481101123</v>
      </c>
      <c r="AV7">
        <v>1.5189045539999999</v>
      </c>
      <c r="AW7">
        <v>1.555842103</v>
      </c>
      <c r="AX7">
        <v>1.5939998479999999</v>
      </c>
      <c r="AY7">
        <v>1.630054946</v>
      </c>
      <c r="AZ7">
        <v>1.667271025</v>
      </c>
      <c r="BA7">
        <v>1.712173181</v>
      </c>
      <c r="BB7">
        <v>1.7581334749999999</v>
      </c>
      <c r="BC7">
        <v>1.8032599460000001</v>
      </c>
      <c r="BD7">
        <v>1.8466796519999999</v>
      </c>
      <c r="BE7">
        <v>1.8887224949999999</v>
      </c>
      <c r="BF7">
        <v>1.932029652</v>
      </c>
      <c r="BG7">
        <v>1.971431809</v>
      </c>
      <c r="BH7">
        <v>2.007971221</v>
      </c>
      <c r="BI7">
        <v>2.0457450439999998</v>
      </c>
      <c r="BJ7">
        <v>2.0835124949999999</v>
      </c>
      <c r="BK7">
        <v>2.1243774950000001</v>
      </c>
      <c r="BL7">
        <v>2.1655699460000002</v>
      </c>
      <c r="BM7">
        <v>2.2077180830000001</v>
      </c>
      <c r="BN7">
        <v>2.248928083</v>
      </c>
      <c r="BO7">
        <v>2.2905030829999999</v>
      </c>
      <c r="BP7">
        <v>2.334466221</v>
      </c>
      <c r="BQ7">
        <v>2.3758823969999998</v>
      </c>
      <c r="BR7">
        <v>2.4136644559999998</v>
      </c>
      <c r="BS7">
        <v>2.4487494559999998</v>
      </c>
      <c r="BT7">
        <v>2.4828573970000001</v>
      </c>
      <c r="BU7">
        <v>2.516142887</v>
      </c>
      <c r="BV7">
        <v>2.5530341619999999</v>
      </c>
      <c r="BW7">
        <v>2.5930085740000002</v>
      </c>
      <c r="BX7">
        <v>2.6349574950000001</v>
      </c>
      <c r="BY7">
        <v>2.6756922990000001</v>
      </c>
      <c r="BZ7">
        <v>2.7149073970000002</v>
      </c>
      <c r="CA7">
        <v>2.7533561230000001</v>
      </c>
      <c r="CB7">
        <v>2.788310632</v>
      </c>
      <c r="CC7">
        <v>2.8209521030000002</v>
      </c>
      <c r="CD7">
        <v>2.855398181</v>
      </c>
      <c r="CE7">
        <v>2.891756123</v>
      </c>
      <c r="CF7">
        <v>2.9293081810000001</v>
      </c>
      <c r="CG7">
        <v>2.965027005</v>
      </c>
      <c r="CH7">
        <v>3.0012684749999998</v>
      </c>
      <c r="CI7">
        <v>3.043023475</v>
      </c>
      <c r="CJ7">
        <v>3.0827853379999999</v>
      </c>
      <c r="CK7">
        <v>3.1200403379999999</v>
      </c>
      <c r="CL7">
        <v>3.1570892599999998</v>
      </c>
      <c r="CM7">
        <v>3.1951105339999999</v>
      </c>
      <c r="CN7">
        <v>3.2361866130000001</v>
      </c>
      <c r="CO7">
        <v>3.2682673969999998</v>
      </c>
      <c r="CP7">
        <v>3.3043338680000001</v>
      </c>
      <c r="CQ7">
        <v>3.340821123</v>
      </c>
      <c r="CR7">
        <v>3.379661123</v>
      </c>
      <c r="CS7">
        <v>3.4189556319999999</v>
      </c>
      <c r="CT7">
        <v>3.460020632</v>
      </c>
      <c r="CU7">
        <v>3.502425632</v>
      </c>
      <c r="CV7">
        <v>3.5451556320000002</v>
      </c>
      <c r="CW7">
        <v>3.585753966</v>
      </c>
      <c r="CX7">
        <v>3.6247639660000002</v>
      </c>
      <c r="CY7">
        <v>3.6621339659999999</v>
      </c>
      <c r="CZ7">
        <v>3.6990039659999998</v>
      </c>
      <c r="DA7">
        <v>3.7345289660000001</v>
      </c>
      <c r="DB7">
        <v>3.7697489659999999</v>
      </c>
      <c r="DC7">
        <v>3.8074130830000001</v>
      </c>
      <c r="DD7">
        <v>3.8477680830000001</v>
      </c>
      <c r="DE7">
        <v>3.8886883769999998</v>
      </c>
      <c r="DF7">
        <v>3.9347525929999998</v>
      </c>
      <c r="DG7">
        <v>3.982377397</v>
      </c>
      <c r="DH7">
        <v>4.0299399459999998</v>
      </c>
      <c r="DI7">
        <v>4.0706214169999999</v>
      </c>
      <c r="DJ7">
        <v>4.1075364170000004</v>
      </c>
      <c r="DK7">
        <v>4.1431107300000001</v>
      </c>
      <c r="DL7">
        <v>4.1812257300000004</v>
      </c>
      <c r="DM7">
        <v>4.2189980829999998</v>
      </c>
      <c r="DN7">
        <v>4.2571680829999998</v>
      </c>
      <c r="DO7">
        <v>4.2964848480000004</v>
      </c>
      <c r="DP7">
        <v>4.3395398480000003</v>
      </c>
    </row>
    <row r="8" spans="1:125" x14ac:dyDescent="0.25">
      <c r="A8" t="s">
        <v>125</v>
      </c>
      <c r="B8" t="s">
        <v>126</v>
      </c>
      <c r="C8" t="s">
        <v>127</v>
      </c>
      <c r="D8" t="s">
        <v>128</v>
      </c>
      <c r="E8">
        <v>83</v>
      </c>
      <c r="F8" t="s">
        <v>129</v>
      </c>
      <c r="G8" t="s">
        <v>130</v>
      </c>
      <c r="H8">
        <v>1850</v>
      </c>
      <c r="I8">
        <v>1900</v>
      </c>
      <c r="J8">
        <v>354.07299999999998</v>
      </c>
      <c r="K8">
        <v>355.35300000000001</v>
      </c>
      <c r="L8">
        <v>356.22899999999998</v>
      </c>
      <c r="M8">
        <v>356.92500000000001</v>
      </c>
      <c r="N8">
        <v>358.25400000000002</v>
      </c>
      <c r="O8">
        <v>360.23899999999998</v>
      </c>
      <c r="P8">
        <v>362.005</v>
      </c>
      <c r="Q8">
        <v>363.25200000000001</v>
      </c>
      <c r="R8">
        <v>365.93299999999999</v>
      </c>
      <c r="S8">
        <v>367.84500000000003</v>
      </c>
      <c r="T8">
        <v>369.125</v>
      </c>
      <c r="U8">
        <v>370.673</v>
      </c>
      <c r="V8">
        <v>372.83499999999998</v>
      </c>
      <c r="W8">
        <v>375.411</v>
      </c>
      <c r="X8">
        <v>376.98700000000002</v>
      </c>
      <c r="Y8">
        <v>378.90699999999998</v>
      </c>
      <c r="Z8">
        <v>381.01</v>
      </c>
      <c r="AA8">
        <v>382.60300000000001</v>
      </c>
      <c r="AB8">
        <v>384.73899999999998</v>
      </c>
      <c r="AC8">
        <v>386.28</v>
      </c>
      <c r="AD8">
        <v>388.71699999999998</v>
      </c>
      <c r="AE8">
        <v>390.94400000000002</v>
      </c>
      <c r="AF8">
        <v>393.01600000000002</v>
      </c>
      <c r="AG8">
        <v>395.72500000000002</v>
      </c>
      <c r="AH8">
        <v>397.54700000000003</v>
      </c>
      <c r="AI8">
        <v>399.94900000000001</v>
      </c>
      <c r="AJ8">
        <v>402.92042500000002</v>
      </c>
      <c r="AK8">
        <v>405.94771279999998</v>
      </c>
      <c r="AL8">
        <v>409.06795890000001</v>
      </c>
      <c r="AM8">
        <v>412.27545099999998</v>
      </c>
      <c r="AN8">
        <v>415.5612868</v>
      </c>
      <c r="AO8">
        <v>418.92499770000001</v>
      </c>
      <c r="AP8">
        <v>422.35510119999998</v>
      </c>
      <c r="AQ8">
        <v>425.83912149999998</v>
      </c>
      <c r="AR8">
        <v>429.41477680000003</v>
      </c>
      <c r="AS8">
        <v>433.03629369999999</v>
      </c>
      <c r="AT8">
        <v>436.77940489999997</v>
      </c>
      <c r="AU8">
        <v>440.57934330000001</v>
      </c>
      <c r="AV8">
        <v>444.44794510000003</v>
      </c>
      <c r="AW8">
        <v>448.39421399999998</v>
      </c>
      <c r="AX8">
        <v>452.43464749999998</v>
      </c>
      <c r="AY8">
        <v>456.52842179999999</v>
      </c>
      <c r="AZ8">
        <v>460.70951059999999</v>
      </c>
      <c r="BA8">
        <v>464.98833400000001</v>
      </c>
      <c r="BB8">
        <v>469.25637490000003</v>
      </c>
      <c r="BC8">
        <v>473.61389980000001</v>
      </c>
      <c r="BD8">
        <v>478.02104420000001</v>
      </c>
      <c r="BE8">
        <v>482.55302949999998</v>
      </c>
      <c r="BF8">
        <v>487.261619</v>
      </c>
      <c r="BG8">
        <v>491.86074389999999</v>
      </c>
      <c r="BH8">
        <v>496.64898979999998</v>
      </c>
      <c r="BI8">
        <v>501.64460170000001</v>
      </c>
      <c r="BJ8">
        <v>506.5990352</v>
      </c>
      <c r="BK8">
        <v>511.47110359999999</v>
      </c>
      <c r="BL8">
        <v>516.34101039999996</v>
      </c>
      <c r="BM8">
        <v>521.44498290000001</v>
      </c>
      <c r="BN8">
        <v>526.60037599999998</v>
      </c>
      <c r="BO8">
        <v>531.83804620000001</v>
      </c>
      <c r="BP8">
        <v>537.14275769999995</v>
      </c>
      <c r="BQ8">
        <v>542.55334989999994</v>
      </c>
      <c r="BR8">
        <v>547.97592250000002</v>
      </c>
      <c r="BS8">
        <v>553.53346729999998</v>
      </c>
      <c r="BT8">
        <v>559.03419499999995</v>
      </c>
      <c r="BU8">
        <v>564.60054300000002</v>
      </c>
      <c r="BV8">
        <v>570.20423289999997</v>
      </c>
      <c r="BW8">
        <v>575.84112100000004</v>
      </c>
      <c r="BX8">
        <v>581.56066769999995</v>
      </c>
      <c r="BY8">
        <v>587.35808610000004</v>
      </c>
      <c r="BZ8">
        <v>593.11759989999996</v>
      </c>
      <c r="CA8">
        <v>598.90562969999996</v>
      </c>
      <c r="CB8">
        <v>604.76836890000004</v>
      </c>
      <c r="CC8">
        <v>610.67920260000005</v>
      </c>
      <c r="CD8">
        <v>616.65230789999998</v>
      </c>
      <c r="CE8">
        <v>622.66538019999996</v>
      </c>
      <c r="CF8">
        <v>628.71862920000001</v>
      </c>
      <c r="CG8">
        <v>634.84276950000003</v>
      </c>
      <c r="CH8">
        <v>641.05496019999998</v>
      </c>
      <c r="CI8">
        <v>647.36413189999996</v>
      </c>
      <c r="CJ8">
        <v>653.73631660000001</v>
      </c>
      <c r="CK8">
        <v>660.24979159999998</v>
      </c>
      <c r="CL8">
        <v>666.6535748</v>
      </c>
      <c r="CM8">
        <v>673.17693589999999</v>
      </c>
      <c r="CN8">
        <v>679.7150461</v>
      </c>
      <c r="CO8">
        <v>686.08024330000001</v>
      </c>
      <c r="CP8">
        <v>692.69586990000005</v>
      </c>
      <c r="CQ8">
        <v>699.41528210000001</v>
      </c>
      <c r="CR8">
        <v>706.26340540000001</v>
      </c>
      <c r="CS8">
        <v>712.85559980000005</v>
      </c>
      <c r="CT8">
        <v>719.40665369999999</v>
      </c>
      <c r="CU8">
        <v>726.27147769999999</v>
      </c>
      <c r="CV8">
        <v>733.18646420000005</v>
      </c>
      <c r="CW8">
        <v>740.19235679999997</v>
      </c>
      <c r="CX8">
        <v>747.32351979999999</v>
      </c>
      <c r="CY8">
        <v>754.52018520000001</v>
      </c>
      <c r="CZ8">
        <v>761.82312460000003</v>
      </c>
      <c r="DA8">
        <v>769.11342160000004</v>
      </c>
      <c r="DB8">
        <v>776.54903660000002</v>
      </c>
      <c r="DC8">
        <v>784.00831689999995</v>
      </c>
      <c r="DD8">
        <v>791.44847870000001</v>
      </c>
      <c r="DE8">
        <v>799.11400130000004</v>
      </c>
      <c r="DF8">
        <v>806.57636779999996</v>
      </c>
      <c r="DG8">
        <v>814.18709699999999</v>
      </c>
      <c r="DH8">
        <v>822.19634499999995</v>
      </c>
      <c r="DI8">
        <v>829.99352109999995</v>
      </c>
      <c r="DJ8">
        <v>837.98086479999995</v>
      </c>
      <c r="DK8">
        <v>845.92804569999998</v>
      </c>
      <c r="DL8">
        <v>853.82770689999995</v>
      </c>
      <c r="DM8">
        <v>862.05415200000004</v>
      </c>
      <c r="DN8">
        <v>870.24345410000001</v>
      </c>
      <c r="DO8">
        <v>878.09547369999996</v>
      </c>
      <c r="DP8">
        <v>886.21279779999998</v>
      </c>
    </row>
    <row r="9" spans="1:125" x14ac:dyDescent="0.25">
      <c r="A9" t="s">
        <v>125</v>
      </c>
      <c r="B9" t="s">
        <v>126</v>
      </c>
      <c r="C9" t="s">
        <v>127</v>
      </c>
      <c r="D9" t="s">
        <v>128</v>
      </c>
      <c r="E9">
        <v>83</v>
      </c>
      <c r="F9" t="s">
        <v>131</v>
      </c>
      <c r="G9" t="s">
        <v>132</v>
      </c>
      <c r="H9">
        <v>1850</v>
      </c>
      <c r="I9">
        <v>1900</v>
      </c>
      <c r="J9">
        <v>0.693400617</v>
      </c>
      <c r="K9">
        <v>0.68159644799999997</v>
      </c>
      <c r="L9">
        <v>0.61817884999999995</v>
      </c>
      <c r="M9">
        <v>0.51897560499999995</v>
      </c>
      <c r="N9">
        <v>0.53197637900000005</v>
      </c>
      <c r="O9">
        <v>0.60087284399999996</v>
      </c>
      <c r="P9">
        <v>0.66388660700000002</v>
      </c>
      <c r="Q9">
        <v>0.69424485199999997</v>
      </c>
      <c r="R9">
        <v>0.73556263799999999</v>
      </c>
      <c r="S9">
        <v>0.78669550499999996</v>
      </c>
      <c r="T9">
        <v>0.83500323399999998</v>
      </c>
      <c r="U9">
        <v>0.87258067399999995</v>
      </c>
      <c r="V9">
        <v>0.89726342599999998</v>
      </c>
      <c r="W9">
        <v>0.91628902800000001</v>
      </c>
      <c r="X9">
        <v>0.93342181700000004</v>
      </c>
      <c r="Y9">
        <v>0.94525838900000003</v>
      </c>
      <c r="Z9">
        <v>0.96185547699999996</v>
      </c>
      <c r="AA9">
        <v>0.97812292099999998</v>
      </c>
      <c r="AB9">
        <v>1.0065317380000001</v>
      </c>
      <c r="AC9">
        <v>1.034730462</v>
      </c>
      <c r="AD9">
        <v>1.057970477</v>
      </c>
      <c r="AE9">
        <v>1.092924577</v>
      </c>
      <c r="AF9">
        <v>1.1252370380000001</v>
      </c>
      <c r="AG9">
        <v>1.1615518499999999</v>
      </c>
      <c r="AH9">
        <v>1.1926507850000001</v>
      </c>
      <c r="AI9">
        <v>1.2161785190000001</v>
      </c>
      <c r="AJ9">
        <v>1.23658695</v>
      </c>
      <c r="AK9">
        <v>1.2587825070000001</v>
      </c>
      <c r="AL9">
        <v>1.284802083</v>
      </c>
      <c r="AM9">
        <v>1.3104036720000001</v>
      </c>
      <c r="AN9">
        <v>1.339886213</v>
      </c>
      <c r="AO9">
        <v>1.381743838</v>
      </c>
      <c r="AP9">
        <v>1.429235756</v>
      </c>
      <c r="AQ9">
        <v>1.4798457300000001</v>
      </c>
      <c r="AR9">
        <v>1.52989123</v>
      </c>
      <c r="AS9">
        <v>1.5743968230000001</v>
      </c>
      <c r="AT9">
        <v>1.618879789</v>
      </c>
      <c r="AU9">
        <v>1.657241374</v>
      </c>
      <c r="AV9">
        <v>1.7002681070000001</v>
      </c>
      <c r="AW9">
        <v>1.7447436110000001</v>
      </c>
      <c r="AX9">
        <v>1.788818287</v>
      </c>
      <c r="AY9">
        <v>1.840460862</v>
      </c>
      <c r="AZ9">
        <v>1.887503862</v>
      </c>
      <c r="BA9">
        <v>1.93744355</v>
      </c>
      <c r="BB9">
        <v>1.9883250210000001</v>
      </c>
      <c r="BC9">
        <v>2.0395417500000002</v>
      </c>
      <c r="BD9">
        <v>2.0982071050000002</v>
      </c>
      <c r="BE9">
        <v>2.1495540480000002</v>
      </c>
      <c r="BF9">
        <v>2.206929513</v>
      </c>
      <c r="BG9">
        <v>2.2587415829999999</v>
      </c>
      <c r="BH9">
        <v>2.3083091969999998</v>
      </c>
      <c r="BI9">
        <v>2.354131958</v>
      </c>
      <c r="BJ9">
        <v>2.4003940969999999</v>
      </c>
      <c r="BK9">
        <v>2.4525560849999999</v>
      </c>
      <c r="BL9">
        <v>2.506036709</v>
      </c>
      <c r="BM9">
        <v>2.5593463459999999</v>
      </c>
      <c r="BN9">
        <v>2.618465966</v>
      </c>
      <c r="BO9">
        <v>2.6765690229999999</v>
      </c>
      <c r="BP9">
        <v>2.7312059359999998</v>
      </c>
      <c r="BQ9">
        <v>2.77702297</v>
      </c>
      <c r="BR9">
        <v>2.8193108229999999</v>
      </c>
      <c r="BS9">
        <v>2.8603319229999999</v>
      </c>
      <c r="BT9">
        <v>2.9011550750000001</v>
      </c>
      <c r="BU9">
        <v>2.9463880750000002</v>
      </c>
      <c r="BV9">
        <v>2.9931013420000001</v>
      </c>
      <c r="BW9">
        <v>3.0403425720000001</v>
      </c>
      <c r="BX9">
        <v>3.090795672</v>
      </c>
      <c r="BY9">
        <v>3.1413654719999999</v>
      </c>
      <c r="BZ9">
        <v>3.1906968500000001</v>
      </c>
      <c r="CA9">
        <v>3.2416923089999998</v>
      </c>
      <c r="CB9">
        <v>3.2924010049999999</v>
      </c>
      <c r="CC9">
        <v>3.334805142</v>
      </c>
      <c r="CD9">
        <v>3.3790030419999999</v>
      </c>
      <c r="CE9">
        <v>3.4224940419999998</v>
      </c>
      <c r="CF9">
        <v>3.469228609</v>
      </c>
      <c r="CG9">
        <v>3.5152492089999998</v>
      </c>
      <c r="CH9">
        <v>3.5624540420000002</v>
      </c>
      <c r="CI9">
        <v>3.6151335069999999</v>
      </c>
      <c r="CJ9">
        <v>3.6684818849999998</v>
      </c>
      <c r="CK9">
        <v>3.7213749850000002</v>
      </c>
      <c r="CL9">
        <v>3.7679337030000002</v>
      </c>
      <c r="CM9">
        <v>3.8082974030000001</v>
      </c>
      <c r="CN9">
        <v>3.847989203</v>
      </c>
      <c r="CO9">
        <v>3.8910071089999998</v>
      </c>
      <c r="CP9">
        <v>3.9348576749999999</v>
      </c>
      <c r="CQ9">
        <v>3.9802787909999999</v>
      </c>
      <c r="CR9">
        <v>4.0264569640000003</v>
      </c>
      <c r="CS9">
        <v>4.0684218830000001</v>
      </c>
      <c r="CT9">
        <v>4.1169882419999997</v>
      </c>
      <c r="CU9">
        <v>4.1678075420000003</v>
      </c>
      <c r="CV9">
        <v>4.2181604479999999</v>
      </c>
      <c r="CW9">
        <v>4.2707474479999998</v>
      </c>
      <c r="CX9">
        <v>4.3217521479999998</v>
      </c>
      <c r="CY9">
        <v>4.37287655</v>
      </c>
      <c r="CZ9">
        <v>4.4247602620000004</v>
      </c>
      <c r="DA9">
        <v>4.4796464619999998</v>
      </c>
      <c r="DB9">
        <v>4.5254713420000003</v>
      </c>
      <c r="DC9">
        <v>4.5700060169999999</v>
      </c>
      <c r="DD9">
        <v>4.6182264279999998</v>
      </c>
      <c r="DE9">
        <v>4.6647180170000002</v>
      </c>
      <c r="DF9">
        <v>4.7177109169999998</v>
      </c>
      <c r="DG9">
        <v>4.7720590830000003</v>
      </c>
      <c r="DH9">
        <v>4.827786583</v>
      </c>
      <c r="DI9">
        <v>4.8795457830000002</v>
      </c>
      <c r="DJ9">
        <v>4.9259062829999998</v>
      </c>
      <c r="DK9">
        <v>4.9752121499999999</v>
      </c>
      <c r="DL9">
        <v>5.0186647830000002</v>
      </c>
      <c r="DM9">
        <v>5.0618588830000002</v>
      </c>
      <c r="DN9">
        <v>5.1058737829999998</v>
      </c>
      <c r="DO9">
        <v>5.1522357830000001</v>
      </c>
      <c r="DP9">
        <v>5.2021909830000004</v>
      </c>
    </row>
    <row r="10" spans="1:125" x14ac:dyDescent="0.25">
      <c r="A10" t="s">
        <v>125</v>
      </c>
      <c r="B10" t="s">
        <v>126</v>
      </c>
      <c r="C10" t="s">
        <v>127</v>
      </c>
      <c r="D10" t="s">
        <v>128</v>
      </c>
      <c r="E10">
        <v>95</v>
      </c>
      <c r="F10" t="s">
        <v>129</v>
      </c>
      <c r="G10" t="s">
        <v>130</v>
      </c>
      <c r="H10">
        <v>1850</v>
      </c>
      <c r="I10">
        <v>1900</v>
      </c>
      <c r="J10">
        <v>354.07299999999998</v>
      </c>
      <c r="K10">
        <v>355.35300000000001</v>
      </c>
      <c r="L10">
        <v>356.22899999999998</v>
      </c>
      <c r="M10">
        <v>356.92500000000001</v>
      </c>
      <c r="N10">
        <v>358.25400000000002</v>
      </c>
      <c r="O10">
        <v>360.23899999999998</v>
      </c>
      <c r="P10">
        <v>362.005</v>
      </c>
      <c r="Q10">
        <v>363.25200000000001</v>
      </c>
      <c r="R10">
        <v>365.93299999999999</v>
      </c>
      <c r="S10">
        <v>367.84500000000003</v>
      </c>
      <c r="T10">
        <v>369.125</v>
      </c>
      <c r="U10">
        <v>370.673</v>
      </c>
      <c r="V10">
        <v>372.83499999999998</v>
      </c>
      <c r="W10">
        <v>375.411</v>
      </c>
      <c r="X10">
        <v>376.98700000000002</v>
      </c>
      <c r="Y10">
        <v>378.90699999999998</v>
      </c>
      <c r="Z10">
        <v>381.01</v>
      </c>
      <c r="AA10">
        <v>382.60300000000001</v>
      </c>
      <c r="AB10">
        <v>384.73899999999998</v>
      </c>
      <c r="AC10">
        <v>386.28</v>
      </c>
      <c r="AD10">
        <v>388.71699999999998</v>
      </c>
      <c r="AE10">
        <v>390.94400000000002</v>
      </c>
      <c r="AF10">
        <v>393.01600000000002</v>
      </c>
      <c r="AG10">
        <v>395.72500000000002</v>
      </c>
      <c r="AH10">
        <v>397.54700000000003</v>
      </c>
      <c r="AI10">
        <v>399.94900000000001</v>
      </c>
      <c r="AJ10">
        <v>403.07559099999997</v>
      </c>
      <c r="AK10">
        <v>406.23773399999999</v>
      </c>
      <c r="AL10">
        <v>409.47539949999998</v>
      </c>
      <c r="AM10">
        <v>412.77100000000002</v>
      </c>
      <c r="AN10">
        <v>416.16337449999997</v>
      </c>
      <c r="AO10">
        <v>419.67321049999998</v>
      </c>
      <c r="AP10">
        <v>423.24290999999999</v>
      </c>
      <c r="AQ10">
        <v>426.86756550000001</v>
      </c>
      <c r="AR10">
        <v>430.62819300000001</v>
      </c>
      <c r="AS10">
        <v>434.48091799999997</v>
      </c>
      <c r="AT10">
        <v>438.41414099999997</v>
      </c>
      <c r="AU10">
        <v>442.4001705</v>
      </c>
      <c r="AV10">
        <v>446.5010565</v>
      </c>
      <c r="AW10">
        <v>450.67409249999997</v>
      </c>
      <c r="AX10">
        <v>454.97441450000002</v>
      </c>
      <c r="AY10">
        <v>459.35042600000003</v>
      </c>
      <c r="AZ10">
        <v>463.71802600000001</v>
      </c>
      <c r="BA10">
        <v>468.258848</v>
      </c>
      <c r="BB10">
        <v>472.82877400000001</v>
      </c>
      <c r="BC10">
        <v>477.30508750000001</v>
      </c>
      <c r="BD10">
        <v>481.93417299999999</v>
      </c>
      <c r="BE10">
        <v>486.930857</v>
      </c>
      <c r="BF10">
        <v>491.8714425</v>
      </c>
      <c r="BG10">
        <v>496.80268899999999</v>
      </c>
      <c r="BH10">
        <v>501.86809049999999</v>
      </c>
      <c r="BI10">
        <v>507.17069300000003</v>
      </c>
      <c r="BJ10">
        <v>512.348793</v>
      </c>
      <c r="BK10">
        <v>517.61689950000005</v>
      </c>
      <c r="BL10">
        <v>523.22528199999999</v>
      </c>
      <c r="BM10">
        <v>528.59419800000001</v>
      </c>
      <c r="BN10">
        <v>534.19739900000002</v>
      </c>
      <c r="BO10">
        <v>539.93659049999997</v>
      </c>
      <c r="BP10">
        <v>545.37118750000002</v>
      </c>
      <c r="BQ10">
        <v>551.07035550000001</v>
      </c>
      <c r="BR10">
        <v>557.10446449999995</v>
      </c>
      <c r="BS10">
        <v>563.11718499999995</v>
      </c>
      <c r="BT10">
        <v>569.37130749999994</v>
      </c>
      <c r="BU10">
        <v>575.39534500000002</v>
      </c>
      <c r="BV10">
        <v>581.68343600000003</v>
      </c>
      <c r="BW10">
        <v>588.0390635</v>
      </c>
      <c r="BX10">
        <v>594.45554100000004</v>
      </c>
      <c r="BY10">
        <v>600.95713850000004</v>
      </c>
      <c r="BZ10">
        <v>607.4696725</v>
      </c>
      <c r="CA10">
        <v>614.04242999999997</v>
      </c>
      <c r="CB10">
        <v>620.67021499999998</v>
      </c>
      <c r="CC10">
        <v>627.00819349999995</v>
      </c>
      <c r="CD10">
        <v>633.27242149999995</v>
      </c>
      <c r="CE10">
        <v>639.54415600000004</v>
      </c>
      <c r="CF10">
        <v>645.84435150000002</v>
      </c>
      <c r="CG10">
        <v>652.17712949999998</v>
      </c>
      <c r="CH10">
        <v>658.54767700000002</v>
      </c>
      <c r="CI10">
        <v>664.96653800000001</v>
      </c>
      <c r="CJ10">
        <v>671.44044199999996</v>
      </c>
      <c r="CK10">
        <v>678.24816550000003</v>
      </c>
      <c r="CL10">
        <v>685.198441</v>
      </c>
      <c r="CM10">
        <v>692.29135299999996</v>
      </c>
      <c r="CN10">
        <v>699.41524449999997</v>
      </c>
      <c r="CO10">
        <v>706.27469350000001</v>
      </c>
      <c r="CP10">
        <v>713.36588949999998</v>
      </c>
      <c r="CQ10">
        <v>721.05087249999997</v>
      </c>
      <c r="CR10">
        <v>728.36405850000006</v>
      </c>
      <c r="CS10">
        <v>735.71704299999999</v>
      </c>
      <c r="CT10">
        <v>743.11388750000003</v>
      </c>
      <c r="CU10">
        <v>750.56847649999997</v>
      </c>
      <c r="CV10">
        <v>758.18655000000001</v>
      </c>
      <c r="CW10">
        <v>765.84853750000002</v>
      </c>
      <c r="CX10">
        <v>773.58700899999997</v>
      </c>
      <c r="CY10">
        <v>781.39810199999999</v>
      </c>
      <c r="CZ10">
        <v>789.27729499999998</v>
      </c>
      <c r="DA10">
        <v>797.22375799999998</v>
      </c>
      <c r="DB10">
        <v>805.23423449999996</v>
      </c>
      <c r="DC10">
        <v>813.30867599999999</v>
      </c>
      <c r="DD10">
        <v>821.45110550000004</v>
      </c>
      <c r="DE10">
        <v>829.66472199999998</v>
      </c>
      <c r="DF10">
        <v>837.95518500000003</v>
      </c>
      <c r="DG10">
        <v>846.32855500000005</v>
      </c>
      <c r="DH10">
        <v>854.80002950000005</v>
      </c>
      <c r="DI10">
        <v>863.36690050000004</v>
      </c>
      <c r="DJ10">
        <v>872.01700149999999</v>
      </c>
      <c r="DK10">
        <v>880.7375965</v>
      </c>
      <c r="DL10">
        <v>889.89837050000006</v>
      </c>
      <c r="DM10">
        <v>899.19713049999996</v>
      </c>
      <c r="DN10">
        <v>908.13391049999996</v>
      </c>
      <c r="DO10">
        <v>917.08225949999996</v>
      </c>
      <c r="DP10">
        <v>926.13366900000005</v>
      </c>
    </row>
    <row r="11" spans="1:125" x14ac:dyDescent="0.25">
      <c r="A11" t="s">
        <v>125</v>
      </c>
      <c r="B11" t="s">
        <v>126</v>
      </c>
      <c r="C11" t="s">
        <v>127</v>
      </c>
      <c r="D11" t="s">
        <v>128</v>
      </c>
      <c r="E11">
        <v>95</v>
      </c>
      <c r="F11" t="s">
        <v>131</v>
      </c>
      <c r="G11" t="s">
        <v>132</v>
      </c>
      <c r="H11">
        <v>1850</v>
      </c>
      <c r="I11">
        <v>1900</v>
      </c>
      <c r="J11">
        <v>0.73983441699999997</v>
      </c>
      <c r="K11">
        <v>0.72867084800000004</v>
      </c>
      <c r="L11">
        <v>0.66162922999999996</v>
      </c>
      <c r="M11">
        <v>0.56622075999999999</v>
      </c>
      <c r="N11">
        <v>0.576830387</v>
      </c>
      <c r="O11">
        <v>0.64421668099999996</v>
      </c>
      <c r="P11">
        <v>0.70487001500000002</v>
      </c>
      <c r="Q11">
        <v>0.73139427899999998</v>
      </c>
      <c r="R11">
        <v>0.76957346599999998</v>
      </c>
      <c r="S11">
        <v>0.82697551499999999</v>
      </c>
      <c r="T11">
        <v>0.87938012300000001</v>
      </c>
      <c r="U11">
        <v>0.92114194599999999</v>
      </c>
      <c r="V11">
        <v>0.95179014200000001</v>
      </c>
      <c r="W11">
        <v>0.97344022100000005</v>
      </c>
      <c r="X11">
        <v>0.98845803399999999</v>
      </c>
      <c r="Y11">
        <v>1.0022002400000001</v>
      </c>
      <c r="Z11">
        <v>1.0176139259999999</v>
      </c>
      <c r="AA11">
        <v>1.033775015</v>
      </c>
      <c r="AB11">
        <v>1.063328711</v>
      </c>
      <c r="AC11">
        <v>1.093091123</v>
      </c>
      <c r="AD11">
        <v>1.1185275830000001</v>
      </c>
      <c r="AE11">
        <v>1.1617718969999999</v>
      </c>
      <c r="AF11">
        <v>1.195411877</v>
      </c>
      <c r="AG11">
        <v>1.2355869559999999</v>
      </c>
      <c r="AH11">
        <v>1.268221338</v>
      </c>
      <c r="AI11">
        <v>1.2955971420000001</v>
      </c>
      <c r="AJ11">
        <v>1.321092505</v>
      </c>
      <c r="AK11">
        <v>1.3444545050000001</v>
      </c>
      <c r="AL11">
        <v>1.371091603</v>
      </c>
      <c r="AM11">
        <v>1.399716103</v>
      </c>
      <c r="AN11">
        <v>1.437215583</v>
      </c>
      <c r="AO11">
        <v>1.482338642</v>
      </c>
      <c r="AP11">
        <v>1.534453995</v>
      </c>
      <c r="AQ11">
        <v>1.5868874850000001</v>
      </c>
      <c r="AR11">
        <v>1.639723662</v>
      </c>
      <c r="AS11">
        <v>1.6991297110000001</v>
      </c>
      <c r="AT11">
        <v>1.7430673189999999</v>
      </c>
      <c r="AU11">
        <v>1.7986743279999999</v>
      </c>
      <c r="AV11">
        <v>1.8469377789999999</v>
      </c>
      <c r="AW11">
        <v>1.9004968090000001</v>
      </c>
      <c r="AX11">
        <v>1.953765779</v>
      </c>
      <c r="AY11">
        <v>2.0083562599999998</v>
      </c>
      <c r="AZ11" s="101">
        <v>2.0621885249999998</v>
      </c>
      <c r="BA11" s="101">
        <v>2.1179932890000002</v>
      </c>
      <c r="BB11" s="101">
        <v>2.1800083090000002</v>
      </c>
      <c r="BC11" s="101">
        <v>2.2445736319999998</v>
      </c>
      <c r="BD11" s="101">
        <v>2.307539132</v>
      </c>
      <c r="BE11" s="101">
        <v>2.3727485150000001</v>
      </c>
      <c r="BF11" s="101">
        <v>2.4365631419999998</v>
      </c>
      <c r="BG11" s="101">
        <v>2.5011511419999999</v>
      </c>
      <c r="BH11" s="101">
        <v>2.562790642</v>
      </c>
      <c r="BI11" s="101">
        <v>2.623092642</v>
      </c>
      <c r="BJ11" s="101">
        <v>2.6841486319999999</v>
      </c>
      <c r="BK11" s="101">
        <v>2.7435584259999999</v>
      </c>
      <c r="BL11" s="101">
        <v>2.8017434259999998</v>
      </c>
      <c r="BM11" s="101">
        <v>2.8645249260000001</v>
      </c>
      <c r="BN11" s="101">
        <v>2.929693426</v>
      </c>
      <c r="BO11" s="101">
        <v>2.995737074</v>
      </c>
      <c r="BP11" s="101">
        <v>3.0597355739999998</v>
      </c>
      <c r="BQ11" s="101">
        <v>3.1184615739999999</v>
      </c>
      <c r="BR11" s="101">
        <v>3.1710830739999998</v>
      </c>
      <c r="BS11" s="101">
        <v>3.2213760740000001</v>
      </c>
      <c r="BT11" s="101">
        <v>3.2753267400000001</v>
      </c>
      <c r="BU11" s="101">
        <v>3.329914789</v>
      </c>
      <c r="BV11" s="101">
        <v>3.3885532889999999</v>
      </c>
      <c r="BW11" s="101">
        <v>3.4523702890000001</v>
      </c>
      <c r="BX11" s="101">
        <v>3.5209227890000001</v>
      </c>
      <c r="BY11" s="101">
        <v>3.5884857299999999</v>
      </c>
      <c r="BZ11" s="101">
        <v>3.6533813679999998</v>
      </c>
      <c r="CA11" s="101">
        <v>3.7192787890000001</v>
      </c>
      <c r="CB11" s="101">
        <v>3.7815627209999998</v>
      </c>
      <c r="CC11" s="101">
        <v>3.839904985</v>
      </c>
      <c r="CD11" s="101">
        <v>3.8977799850000001</v>
      </c>
      <c r="CE11" s="101">
        <v>3.9549778280000001</v>
      </c>
      <c r="CF11" s="101">
        <v>4.0061512889999999</v>
      </c>
      <c r="CG11" s="101">
        <v>4.0655502889999999</v>
      </c>
      <c r="CH11" s="101">
        <v>4.1322230050000002</v>
      </c>
      <c r="CI11" s="101">
        <v>4.2020280049999998</v>
      </c>
      <c r="CJ11" s="101">
        <v>4.2722830050000002</v>
      </c>
      <c r="CK11" s="101">
        <v>4.3373144459999997</v>
      </c>
      <c r="CL11" s="101">
        <v>4.3995029460000001</v>
      </c>
      <c r="CM11" s="101">
        <v>4.4593296909999998</v>
      </c>
      <c r="CN11" s="101">
        <v>4.518031691</v>
      </c>
      <c r="CO11" s="101">
        <v>4.5771886909999999</v>
      </c>
      <c r="CP11" s="101">
        <v>4.6334021620000003</v>
      </c>
      <c r="CQ11" s="101">
        <v>4.6859886619999997</v>
      </c>
      <c r="CR11" s="101">
        <v>4.7390441619999999</v>
      </c>
      <c r="CS11" s="101">
        <v>4.7941142890000004</v>
      </c>
      <c r="CT11" s="101">
        <v>4.8571267889999996</v>
      </c>
      <c r="CU11" s="101">
        <v>4.9234162890000004</v>
      </c>
      <c r="CV11" s="101">
        <v>4.9907381519999996</v>
      </c>
      <c r="CW11" s="101">
        <v>5.0564451520000002</v>
      </c>
      <c r="CX11" s="101">
        <v>5.1202376520000001</v>
      </c>
      <c r="CY11" s="101">
        <v>5.1807146519999998</v>
      </c>
      <c r="CZ11" s="101">
        <v>5.2397191520000002</v>
      </c>
      <c r="DA11">
        <v>5.2959051519999996</v>
      </c>
      <c r="DB11">
        <v>5.3509491520000001</v>
      </c>
      <c r="DC11" s="101">
        <v>5.4077301520000001</v>
      </c>
      <c r="DD11">
        <v>5.4665771520000002</v>
      </c>
      <c r="DE11">
        <v>5.5292056519999999</v>
      </c>
      <c r="DF11">
        <v>5.596935652</v>
      </c>
      <c r="DG11">
        <v>5.6672391519999996</v>
      </c>
      <c r="DH11">
        <v>5.7397366520000004</v>
      </c>
      <c r="DI11">
        <v>5.8057420640000004</v>
      </c>
      <c r="DJ11">
        <v>5.8662690639999999</v>
      </c>
      <c r="DK11">
        <v>5.924547564</v>
      </c>
      <c r="DL11">
        <v>5.9812890640000003</v>
      </c>
      <c r="DM11">
        <v>6.0371506520000002</v>
      </c>
      <c r="DN11">
        <v>6.093618652</v>
      </c>
      <c r="DO11">
        <v>6.1532871519999999</v>
      </c>
      <c r="DP11">
        <v>6.2179661519999998</v>
      </c>
    </row>
    <row r="12" spans="1:125" x14ac:dyDescent="0.25">
      <c r="A12" t="s">
        <v>125</v>
      </c>
      <c r="B12" t="s">
        <v>126</v>
      </c>
      <c r="C12" t="s">
        <v>133</v>
      </c>
      <c r="D12" t="s">
        <v>128</v>
      </c>
      <c r="E12">
        <v>5</v>
      </c>
      <c r="F12" t="s">
        <v>129</v>
      </c>
      <c r="G12" t="s">
        <v>130</v>
      </c>
      <c r="H12">
        <v>1850</v>
      </c>
      <c r="I12">
        <v>1900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 s="101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 s="101">
        <v>0</v>
      </c>
      <c r="BG12" s="101">
        <v>4.0000000000000003E-5</v>
      </c>
      <c r="BH12" s="101">
        <v>4.0000000000000003E-5</v>
      </c>
      <c r="BI12" s="101">
        <v>4.0000000000000003E-5</v>
      </c>
      <c r="BJ12" s="101">
        <v>3.0000000000000001E-5</v>
      </c>
      <c r="BK12" s="101">
        <v>8.0000000000000007E-5</v>
      </c>
      <c r="BL12" s="101">
        <v>6.9999999999999994E-5</v>
      </c>
      <c r="BM12" s="101">
        <v>6.9999999999999994E-5</v>
      </c>
      <c r="BN12" s="101">
        <v>6.9999999999999994E-5</v>
      </c>
      <c r="BO12" s="101">
        <v>1.1E-4</v>
      </c>
      <c r="BP12" s="101">
        <v>1.1E-4</v>
      </c>
      <c r="BQ12" s="101">
        <v>1.1E-4</v>
      </c>
      <c r="BR12" s="101">
        <v>1E-4</v>
      </c>
      <c r="BS12" s="101">
        <v>1E-4</v>
      </c>
      <c r="BT12" s="101">
        <v>1E-4</v>
      </c>
      <c r="BU12" s="101">
        <v>1E-4</v>
      </c>
      <c r="BV12" s="101">
        <v>1.3999999999999999E-4</v>
      </c>
      <c r="BW12" s="101">
        <v>1.3999999999999999E-4</v>
      </c>
      <c r="BX12" s="101">
        <v>1.2999999999999999E-4</v>
      </c>
      <c r="BY12" s="101">
        <v>1.2999999999999999E-4</v>
      </c>
      <c r="BZ12" s="101">
        <v>1.7000000000000001E-4</v>
      </c>
      <c r="CA12" s="101">
        <v>1.7000000000000001E-4</v>
      </c>
      <c r="CB12" s="101">
        <v>1.7000000000000001E-4</v>
      </c>
      <c r="CC12" s="101">
        <v>1.695E-4</v>
      </c>
      <c r="CD12" s="101">
        <v>1.6000000000000001E-4</v>
      </c>
      <c r="CE12" s="101">
        <v>1.6000000000000001E-4</v>
      </c>
      <c r="CF12" s="101">
        <v>1.6000000000000001E-4</v>
      </c>
      <c r="CG12" s="101">
        <v>1.6000000000000001E-4</v>
      </c>
      <c r="CH12" s="101">
        <v>1.4999999999999999E-4</v>
      </c>
      <c r="CI12" s="101">
        <v>1.4999999999999999E-4</v>
      </c>
      <c r="CJ12" s="101">
        <v>1.4999999999999999E-4</v>
      </c>
      <c r="CK12" s="101">
        <v>1.4999999999999999E-4</v>
      </c>
      <c r="CL12" s="101">
        <v>1.4999999999999999E-4</v>
      </c>
      <c r="CM12" s="101">
        <v>1.9000000000000001E-4</v>
      </c>
      <c r="CN12" s="101">
        <v>1.9000000000000001E-4</v>
      </c>
      <c r="CO12" s="101">
        <v>1.9000000000000001E-4</v>
      </c>
      <c r="CP12" s="101">
        <v>1.8000000000000001E-4</v>
      </c>
      <c r="CQ12" s="101">
        <v>1.8000000000000001E-4</v>
      </c>
      <c r="CR12" s="101">
        <v>1.8000000000000001E-4</v>
      </c>
      <c r="CS12" s="101">
        <v>2.3000000000000001E-4</v>
      </c>
      <c r="CT12" s="101">
        <v>2.2000000000000001E-4</v>
      </c>
      <c r="CU12" s="101">
        <v>2.5999999999999998E-4</v>
      </c>
      <c r="CV12" s="101">
        <v>2.5999999999999998E-4</v>
      </c>
      <c r="CW12" s="101">
        <v>2.5999999999999998E-4</v>
      </c>
      <c r="CX12">
        <v>2.9999999999999997E-4</v>
      </c>
      <c r="CY12">
        <v>2.9E-4</v>
      </c>
      <c r="CZ12">
        <v>2.9E-4</v>
      </c>
      <c r="DA12">
        <v>3.3E-4</v>
      </c>
      <c r="DB12">
        <v>3.3E-4</v>
      </c>
      <c r="DC12">
        <v>3.6999999999999999E-4</v>
      </c>
      <c r="DD12">
        <v>3.6949999999999998E-4</v>
      </c>
      <c r="DE12">
        <v>3.6000000000000002E-4</v>
      </c>
      <c r="DF12">
        <v>3.4850000000000001E-4</v>
      </c>
      <c r="DG12">
        <v>1.3899999999999999E-4</v>
      </c>
      <c r="DH12">
        <v>-4.7150000000000002E-4</v>
      </c>
      <c r="DI12" s="101">
        <v>3.3000000000000003E-5</v>
      </c>
      <c r="DJ12" s="101">
        <v>-6.3E-5</v>
      </c>
      <c r="DK12">
        <v>3.0049999999999999E-4</v>
      </c>
      <c r="DL12">
        <v>-1.586E-3</v>
      </c>
      <c r="DM12">
        <v>-3.21E-4</v>
      </c>
      <c r="DN12">
        <v>-2.4685000000000002E-3</v>
      </c>
      <c r="DO12">
        <v>-2.5864999999999998E-3</v>
      </c>
      <c r="DP12">
        <v>-2.813E-3</v>
      </c>
    </row>
    <row r="13" spans="1:125" x14ac:dyDescent="0.25">
      <c r="A13" t="s">
        <v>125</v>
      </c>
      <c r="B13" t="s">
        <v>126</v>
      </c>
      <c r="C13" t="s">
        <v>133</v>
      </c>
      <c r="D13" t="s">
        <v>128</v>
      </c>
      <c r="E13">
        <v>5</v>
      </c>
      <c r="F13" t="s">
        <v>131</v>
      </c>
      <c r="G13" t="s">
        <v>134</v>
      </c>
      <c r="H13">
        <v>1850</v>
      </c>
      <c r="I13">
        <v>1900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v>0</v>
      </c>
      <c r="BA13" s="101">
        <v>0</v>
      </c>
      <c r="BB13" s="101">
        <v>0</v>
      </c>
      <c r="BC13" s="101">
        <v>0</v>
      </c>
      <c r="BD13" s="101">
        <v>0</v>
      </c>
      <c r="BE13" s="101">
        <v>0</v>
      </c>
      <c r="BF13" s="101">
        <v>0</v>
      </c>
      <c r="BG13" s="101">
        <v>0</v>
      </c>
      <c r="BH13" s="101">
        <v>0</v>
      </c>
      <c r="BI13" s="101">
        <v>0</v>
      </c>
      <c r="BJ13" s="101">
        <v>0</v>
      </c>
      <c r="BK13" s="101">
        <v>0</v>
      </c>
      <c r="BL13" s="101">
        <v>0</v>
      </c>
      <c r="BM13" s="101">
        <v>0</v>
      </c>
      <c r="BN13" s="101">
        <v>0</v>
      </c>
      <c r="BO13" s="101">
        <v>0</v>
      </c>
      <c r="BP13" s="101">
        <v>0</v>
      </c>
      <c r="BQ13" s="101">
        <v>0</v>
      </c>
      <c r="BR13" s="101">
        <v>0</v>
      </c>
      <c r="BS13" s="101">
        <v>0</v>
      </c>
      <c r="BT13" s="101">
        <v>0</v>
      </c>
      <c r="BU13" s="101">
        <v>0</v>
      </c>
      <c r="BV13" s="101">
        <v>0</v>
      </c>
      <c r="BW13" s="101">
        <v>0</v>
      </c>
      <c r="BX13" s="101">
        <v>0</v>
      </c>
      <c r="BY13" s="101">
        <v>0</v>
      </c>
      <c r="BZ13" s="101">
        <v>0</v>
      </c>
      <c r="CA13" s="101">
        <v>0</v>
      </c>
      <c r="CB13" s="101">
        <v>0</v>
      </c>
      <c r="CC13" s="101">
        <v>0</v>
      </c>
      <c r="CD13" s="101">
        <v>0</v>
      </c>
      <c r="CE13" s="101">
        <v>0</v>
      </c>
      <c r="CF13" s="101">
        <v>0</v>
      </c>
      <c r="CG13" s="101">
        <v>0</v>
      </c>
      <c r="CH13" s="101">
        <v>0</v>
      </c>
      <c r="CI13" s="101">
        <v>0</v>
      </c>
      <c r="CJ13" s="101">
        <v>0</v>
      </c>
      <c r="CK13" s="101">
        <v>0</v>
      </c>
      <c r="CL13" s="101">
        <v>0</v>
      </c>
      <c r="CM13" s="101">
        <v>0</v>
      </c>
      <c r="CN13" s="101">
        <v>0</v>
      </c>
      <c r="CO13" s="101">
        <v>0</v>
      </c>
      <c r="CP13" s="101">
        <v>0</v>
      </c>
      <c r="CQ13" s="101">
        <v>0</v>
      </c>
      <c r="CR13" s="101">
        <v>0</v>
      </c>
      <c r="CS13" s="101">
        <v>0</v>
      </c>
      <c r="CT13" s="101">
        <v>0</v>
      </c>
      <c r="CU13" s="101">
        <v>0</v>
      </c>
      <c r="CV13" s="101">
        <v>0</v>
      </c>
      <c r="CW13" s="101">
        <v>0</v>
      </c>
      <c r="CX13" s="101">
        <v>0</v>
      </c>
      <c r="CY13" s="101">
        <v>0</v>
      </c>
      <c r="CZ13" s="101">
        <v>0</v>
      </c>
      <c r="DA13" s="101">
        <v>0</v>
      </c>
      <c r="DB13" s="101">
        <v>0</v>
      </c>
      <c r="DC13" s="101">
        <v>0</v>
      </c>
      <c r="DD13" s="101">
        <v>0</v>
      </c>
      <c r="DE13" s="101">
        <v>0</v>
      </c>
      <c r="DF13" s="101">
        <v>0</v>
      </c>
      <c r="DG13" s="101">
        <v>0</v>
      </c>
      <c r="DH13" s="101">
        <v>0</v>
      </c>
      <c r="DI13" s="101">
        <v>0</v>
      </c>
      <c r="DJ13" s="101">
        <v>0</v>
      </c>
      <c r="DK13" s="101">
        <v>0</v>
      </c>
      <c r="DL13" s="101">
        <v>0</v>
      </c>
      <c r="DM13" s="101">
        <v>0</v>
      </c>
      <c r="DN13" s="101">
        <v>0</v>
      </c>
      <c r="DO13" s="101">
        <v>0</v>
      </c>
      <c r="DP13" s="101">
        <v>0</v>
      </c>
    </row>
    <row r="14" spans="1:125" x14ac:dyDescent="0.25">
      <c r="A14" t="s">
        <v>125</v>
      </c>
      <c r="B14" t="s">
        <v>126</v>
      </c>
      <c r="C14" t="s">
        <v>133</v>
      </c>
      <c r="D14" t="s">
        <v>128</v>
      </c>
      <c r="E14">
        <v>17</v>
      </c>
      <c r="F14" t="s">
        <v>129</v>
      </c>
      <c r="G14" t="s">
        <v>130</v>
      </c>
      <c r="H14">
        <v>1850</v>
      </c>
      <c r="I14">
        <v>1900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 s="101">
        <v>0</v>
      </c>
      <c r="BG14" s="101">
        <v>4.0000000000000003E-5</v>
      </c>
      <c r="BH14" s="101">
        <v>4.0000000000000003E-5</v>
      </c>
      <c r="BI14" s="101">
        <v>4.0000000000000003E-5</v>
      </c>
      <c r="BJ14" s="101">
        <v>4.0000000000000003E-5</v>
      </c>
      <c r="BK14" s="101">
        <v>8.0000000000000007E-5</v>
      </c>
      <c r="BL14" s="101">
        <v>6.9999999999999994E-5</v>
      </c>
      <c r="BM14" s="101">
        <v>6.9999999999999994E-5</v>
      </c>
      <c r="BN14" s="101">
        <v>6.9999999999999994E-5</v>
      </c>
      <c r="BO14" s="101">
        <v>1.2E-4</v>
      </c>
      <c r="BP14" s="101">
        <v>1.1E-4</v>
      </c>
      <c r="BQ14" s="101">
        <v>1.1E-4</v>
      </c>
      <c r="BR14" s="101">
        <v>1.1E-4</v>
      </c>
      <c r="BS14" s="101">
        <v>1E-4</v>
      </c>
      <c r="BT14" s="101">
        <v>1E-4</v>
      </c>
      <c r="BU14" s="101">
        <v>1E-4</v>
      </c>
      <c r="BV14" s="101">
        <v>1.3999999999999999E-4</v>
      </c>
      <c r="BW14" s="101">
        <v>1.3999999999999999E-4</v>
      </c>
      <c r="BX14" s="101">
        <v>1.3999999999999999E-4</v>
      </c>
      <c r="BY14" s="101">
        <v>1.3999999999999999E-4</v>
      </c>
      <c r="BZ14" s="101">
        <v>1.8000000000000001E-4</v>
      </c>
      <c r="CA14" s="101">
        <v>1.7000000000000001E-4</v>
      </c>
      <c r="CB14" s="101">
        <v>1.7000000000000001E-4</v>
      </c>
      <c r="CC14" s="101">
        <v>1.7000000000000001E-4</v>
      </c>
      <c r="CD14" s="101">
        <v>1.7000000000000001E-4</v>
      </c>
      <c r="CE14" s="101">
        <v>1.6000000000000001E-4</v>
      </c>
      <c r="CF14" s="101">
        <v>1.6000000000000001E-4</v>
      </c>
      <c r="CG14" s="101">
        <v>1.6000000000000001E-4</v>
      </c>
      <c r="CH14" s="101">
        <v>1.6000000000000001E-4</v>
      </c>
      <c r="CI14" s="101">
        <v>1.6000000000000001E-4</v>
      </c>
      <c r="CJ14" s="101">
        <v>1.6000000000000001E-4</v>
      </c>
      <c r="CK14" s="101">
        <v>1.4999999999999999E-4</v>
      </c>
      <c r="CL14" s="101">
        <v>1.4999999999999999E-4</v>
      </c>
      <c r="CM14" s="101">
        <v>2.0000000000000001E-4</v>
      </c>
      <c r="CN14" s="101">
        <v>1.9000000000000001E-4</v>
      </c>
      <c r="CO14" s="101">
        <v>1.9000000000000001E-4</v>
      </c>
      <c r="CP14" s="101">
        <v>1.9000000000000001E-4</v>
      </c>
      <c r="CQ14" s="101">
        <v>1.9000000000000001E-4</v>
      </c>
      <c r="CR14" s="101">
        <v>1.9000000000000001E-4</v>
      </c>
      <c r="CS14" s="101">
        <v>2.3000000000000001E-4</v>
      </c>
      <c r="CT14" s="101">
        <v>2.3000000000000001E-4</v>
      </c>
      <c r="CU14" s="101">
        <v>2.7E-4</v>
      </c>
      <c r="CV14" s="101">
        <v>2.7E-4</v>
      </c>
      <c r="CW14">
        <v>2.5999999999999998E-4</v>
      </c>
      <c r="CX14">
        <v>3.1E-4</v>
      </c>
      <c r="CY14">
        <v>2.9999999999999997E-4</v>
      </c>
      <c r="CZ14">
        <v>2.9999999999999997E-4</v>
      </c>
      <c r="DA14">
        <v>3.4000000000000002E-4</v>
      </c>
      <c r="DB14">
        <v>3.4000000000000002E-4</v>
      </c>
      <c r="DC14">
        <v>3.8000000000000002E-4</v>
      </c>
      <c r="DD14">
        <v>3.8000000000000002E-4</v>
      </c>
      <c r="DE14">
        <v>3.6999999999999999E-4</v>
      </c>
      <c r="DF14">
        <v>3.6999999999999999E-4</v>
      </c>
      <c r="DG14">
        <v>3.6999999999999999E-4</v>
      </c>
      <c r="DH14">
        <v>3.6000000000000002E-4</v>
      </c>
      <c r="DI14">
        <v>3.6000000000000002E-4</v>
      </c>
      <c r="DJ14">
        <v>4.0000000000000002E-4</v>
      </c>
      <c r="DK14">
        <v>4.4999999999999999E-4</v>
      </c>
      <c r="DL14">
        <v>4.8999999999999998E-4</v>
      </c>
      <c r="DM14">
        <v>4.8000000000000001E-4</v>
      </c>
      <c r="DN14">
        <v>4.8000000000000001E-4</v>
      </c>
      <c r="DO14">
        <v>4.6999999999999999E-4</v>
      </c>
      <c r="DP14">
        <v>4.6999999999999999E-4</v>
      </c>
    </row>
    <row r="15" spans="1:125" x14ac:dyDescent="0.25">
      <c r="A15" t="s">
        <v>125</v>
      </c>
      <c r="B15" t="s">
        <v>126</v>
      </c>
      <c r="C15" t="s">
        <v>133</v>
      </c>
      <c r="D15" t="s">
        <v>128</v>
      </c>
      <c r="E15">
        <v>17</v>
      </c>
      <c r="F15" t="s">
        <v>131</v>
      </c>
      <c r="G15" t="s">
        <v>134</v>
      </c>
      <c r="H15">
        <v>1850</v>
      </c>
      <c r="I15">
        <v>1900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v>0</v>
      </c>
      <c r="BA15" s="101">
        <v>0</v>
      </c>
      <c r="BB15" s="101">
        <v>0</v>
      </c>
      <c r="BC15" s="101">
        <v>0</v>
      </c>
      <c r="BD15" s="101">
        <v>0</v>
      </c>
      <c r="BE15" s="101">
        <v>0</v>
      </c>
      <c r="BF15" s="101">
        <v>0</v>
      </c>
      <c r="BG15" s="101">
        <v>0</v>
      </c>
      <c r="BH15" s="101">
        <v>0</v>
      </c>
      <c r="BI15" s="101">
        <v>0</v>
      </c>
      <c r="BJ15" s="101">
        <v>0</v>
      </c>
      <c r="BK15" s="101">
        <v>0</v>
      </c>
      <c r="BL15" s="101">
        <v>0</v>
      </c>
      <c r="BM15" s="101">
        <v>0</v>
      </c>
      <c r="BN15" s="101">
        <v>0</v>
      </c>
      <c r="BO15" s="101">
        <v>0</v>
      </c>
      <c r="BP15" s="101">
        <v>0</v>
      </c>
      <c r="BQ15" s="101">
        <v>0</v>
      </c>
      <c r="BR15" s="101">
        <v>0</v>
      </c>
      <c r="BS15" s="101">
        <v>0</v>
      </c>
      <c r="BT15" s="101">
        <v>0</v>
      </c>
      <c r="BU15" s="101">
        <v>0</v>
      </c>
      <c r="BV15" s="101">
        <v>0</v>
      </c>
      <c r="BW15" s="101">
        <v>0</v>
      </c>
      <c r="BX15" s="101">
        <v>0</v>
      </c>
      <c r="BY15" s="101">
        <v>0</v>
      </c>
      <c r="BZ15" s="101">
        <v>0</v>
      </c>
      <c r="CA15" s="101">
        <v>0</v>
      </c>
      <c r="CB15" s="101">
        <v>0</v>
      </c>
      <c r="CC15" s="101">
        <v>0</v>
      </c>
      <c r="CD15" s="101">
        <v>0</v>
      </c>
      <c r="CE15" s="101">
        <v>0</v>
      </c>
      <c r="CF15" s="101">
        <v>0</v>
      </c>
      <c r="CG15" s="101">
        <v>0</v>
      </c>
      <c r="CH15" s="101">
        <v>0</v>
      </c>
      <c r="CI15" s="101">
        <v>0</v>
      </c>
      <c r="CJ15" s="101">
        <v>0</v>
      </c>
      <c r="CK15" s="101">
        <v>0</v>
      </c>
      <c r="CL15" s="101">
        <v>0</v>
      </c>
      <c r="CM15" s="101">
        <v>0</v>
      </c>
      <c r="CN15" s="101">
        <v>0</v>
      </c>
      <c r="CO15" s="101">
        <v>0</v>
      </c>
      <c r="CP15" s="101">
        <v>0</v>
      </c>
      <c r="CQ15" s="101">
        <v>0</v>
      </c>
      <c r="CR15" s="101">
        <v>0</v>
      </c>
      <c r="CS15" s="101">
        <v>0</v>
      </c>
      <c r="CT15" s="101">
        <v>0</v>
      </c>
      <c r="CU15" s="101">
        <v>0</v>
      </c>
      <c r="CV15" s="101">
        <v>0</v>
      </c>
      <c r="CW15" s="101">
        <v>0</v>
      </c>
      <c r="CX15" s="101">
        <v>0</v>
      </c>
      <c r="CY15" s="101">
        <v>0</v>
      </c>
      <c r="CZ15" s="101">
        <v>0</v>
      </c>
      <c r="DA15" s="101">
        <v>0</v>
      </c>
      <c r="DB15" s="101">
        <v>0</v>
      </c>
      <c r="DC15" s="101">
        <v>0</v>
      </c>
      <c r="DD15" s="101">
        <v>0</v>
      </c>
      <c r="DE15" s="101">
        <v>0</v>
      </c>
      <c r="DF15" s="101">
        <v>0</v>
      </c>
      <c r="DG15" s="101">
        <v>0</v>
      </c>
      <c r="DH15" s="101">
        <v>0</v>
      </c>
      <c r="DI15" s="101">
        <v>0</v>
      </c>
      <c r="DJ15" s="101">
        <v>0</v>
      </c>
      <c r="DK15" s="101">
        <v>0</v>
      </c>
      <c r="DL15" s="101">
        <v>0</v>
      </c>
      <c r="DM15" s="101">
        <v>0</v>
      </c>
      <c r="DN15" s="101">
        <v>0</v>
      </c>
      <c r="DO15" s="101">
        <v>0</v>
      </c>
      <c r="DP15" s="101">
        <v>0</v>
      </c>
    </row>
    <row r="16" spans="1:125" x14ac:dyDescent="0.25">
      <c r="A16" t="s">
        <v>125</v>
      </c>
      <c r="B16" t="s">
        <v>126</v>
      </c>
      <c r="C16" t="s">
        <v>133</v>
      </c>
      <c r="D16" t="s">
        <v>128</v>
      </c>
      <c r="E16">
        <v>50</v>
      </c>
      <c r="F16" t="s">
        <v>129</v>
      </c>
      <c r="G16" t="s">
        <v>130</v>
      </c>
      <c r="H16">
        <v>1850</v>
      </c>
      <c r="I16">
        <v>1900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 s="101">
        <v>0</v>
      </c>
      <c r="AV16">
        <v>0</v>
      </c>
      <c r="AW16">
        <v>0</v>
      </c>
      <c r="AX16" s="101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 s="101">
        <v>0</v>
      </c>
      <c r="BG16" s="101">
        <v>4.0000000000000003E-5</v>
      </c>
      <c r="BH16" s="101">
        <v>4.0000000000000003E-5</v>
      </c>
      <c r="BI16" s="101">
        <v>4.0000000000000003E-5</v>
      </c>
      <c r="BJ16" s="101">
        <v>4.0000000000000003E-5</v>
      </c>
      <c r="BK16" s="101">
        <v>8.0000000000000007E-5</v>
      </c>
      <c r="BL16" s="101">
        <v>8.0000000000000007E-5</v>
      </c>
      <c r="BM16" s="101">
        <v>8.0000000000000007E-5</v>
      </c>
      <c r="BN16" s="101">
        <v>8.0000000000000007E-5</v>
      </c>
      <c r="BO16" s="101">
        <v>1.2E-4</v>
      </c>
      <c r="BP16" s="101">
        <v>1.1E-4</v>
      </c>
      <c r="BQ16" s="101">
        <v>1.1E-4</v>
      </c>
      <c r="BR16" s="101">
        <v>1.1E-4</v>
      </c>
      <c r="BS16" s="101">
        <v>1.1E-4</v>
      </c>
      <c r="BT16" s="101">
        <v>1.1E-4</v>
      </c>
      <c r="BU16" s="101">
        <v>1E-4</v>
      </c>
      <c r="BV16" s="101">
        <v>1.4999999999999999E-4</v>
      </c>
      <c r="BW16" s="101">
        <v>1.3999999999999999E-4</v>
      </c>
      <c r="BX16" s="101">
        <v>1.3999999999999999E-4</v>
      </c>
      <c r="BY16" s="101">
        <v>1.3999999999999999E-4</v>
      </c>
      <c r="BZ16" s="101">
        <v>1.8000000000000001E-4</v>
      </c>
      <c r="CA16" s="101">
        <v>1.8000000000000001E-4</v>
      </c>
      <c r="CB16" s="101">
        <v>1.8000000000000001E-4</v>
      </c>
      <c r="CC16" s="101">
        <v>1.7000000000000001E-4</v>
      </c>
      <c r="CD16" s="101">
        <v>1.7000000000000001E-4</v>
      </c>
      <c r="CE16" s="101">
        <v>1.7000000000000001E-4</v>
      </c>
      <c r="CF16" s="101">
        <v>1.7000000000000001E-4</v>
      </c>
      <c r="CG16" s="101">
        <v>1.7000000000000001E-4</v>
      </c>
      <c r="CH16" s="101">
        <v>1.7000000000000001E-4</v>
      </c>
      <c r="CI16" s="101">
        <v>1.7000000000000001E-4</v>
      </c>
      <c r="CJ16" s="101">
        <v>1.7000000000000001E-4</v>
      </c>
      <c r="CK16" s="101">
        <v>1.7000000000000001E-4</v>
      </c>
      <c r="CL16" s="101">
        <v>1.7000000000000001E-4</v>
      </c>
      <c r="CM16" s="101">
        <v>2.1000000000000001E-4</v>
      </c>
      <c r="CN16" s="101">
        <v>2.1000000000000001E-4</v>
      </c>
      <c r="CO16" s="101">
        <v>2.1000000000000001E-4</v>
      </c>
      <c r="CP16" s="101">
        <v>2.0000000000000001E-4</v>
      </c>
      <c r="CQ16" s="101">
        <v>2.0000000000000001E-4</v>
      </c>
      <c r="CR16" s="101">
        <v>2.0000000000000001E-4</v>
      </c>
      <c r="CS16" s="101">
        <v>2.5000000000000001E-4</v>
      </c>
      <c r="CT16" s="101">
        <v>2.4000000000000001E-4</v>
      </c>
      <c r="CU16" s="101">
        <v>2.9E-4</v>
      </c>
      <c r="CV16" s="101">
        <v>2.7999999999999998E-4</v>
      </c>
      <c r="CW16">
        <v>2.7999999999999998E-4</v>
      </c>
      <c r="CX16">
        <v>3.3E-4</v>
      </c>
      <c r="CY16">
        <v>3.2000000000000003E-4</v>
      </c>
      <c r="CZ16">
        <v>3.2000000000000003E-4</v>
      </c>
      <c r="DA16">
        <v>3.6000000000000002E-4</v>
      </c>
      <c r="DB16">
        <v>3.6000000000000002E-4</v>
      </c>
      <c r="DC16">
        <v>4.0000000000000002E-4</v>
      </c>
      <c r="DD16">
        <v>4.0000000000000002E-4</v>
      </c>
      <c r="DE16">
        <v>4.0000000000000002E-4</v>
      </c>
      <c r="DF16">
        <v>3.8999999999999999E-4</v>
      </c>
      <c r="DG16">
        <v>3.8999999999999999E-4</v>
      </c>
      <c r="DH16">
        <v>3.8999999999999999E-4</v>
      </c>
      <c r="DI16">
        <v>3.8999999999999999E-4</v>
      </c>
      <c r="DJ16">
        <v>4.2999999999999999E-4</v>
      </c>
      <c r="DK16">
        <v>4.6999999999999999E-4</v>
      </c>
      <c r="DL16">
        <v>5.1999999999999995E-4</v>
      </c>
      <c r="DM16">
        <v>5.1000000000000004E-4</v>
      </c>
      <c r="DN16">
        <v>5.1000000000000004E-4</v>
      </c>
      <c r="DO16">
        <v>5.0000000000000001E-4</v>
      </c>
      <c r="DP16">
        <v>5.0000000000000001E-4</v>
      </c>
    </row>
    <row r="17" spans="1:120" x14ac:dyDescent="0.25">
      <c r="A17" t="s">
        <v>125</v>
      </c>
      <c r="B17" t="s">
        <v>126</v>
      </c>
      <c r="C17" t="s">
        <v>133</v>
      </c>
      <c r="D17" t="s">
        <v>128</v>
      </c>
      <c r="E17">
        <v>50</v>
      </c>
      <c r="F17" t="s">
        <v>131</v>
      </c>
      <c r="G17" t="s">
        <v>134</v>
      </c>
      <c r="H17">
        <v>1850</v>
      </c>
      <c r="I17">
        <v>1900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v>0</v>
      </c>
      <c r="BA17" s="101">
        <v>0</v>
      </c>
      <c r="BB17" s="101">
        <v>0</v>
      </c>
      <c r="BC17" s="101">
        <v>0</v>
      </c>
      <c r="BD17" s="101">
        <v>0</v>
      </c>
      <c r="BE17" s="101">
        <v>0</v>
      </c>
      <c r="BF17" s="101">
        <v>0</v>
      </c>
      <c r="BG17" s="101">
        <v>0</v>
      </c>
      <c r="BH17" s="101">
        <v>0</v>
      </c>
      <c r="BI17" s="101">
        <v>0</v>
      </c>
      <c r="BJ17" s="101">
        <v>0</v>
      </c>
      <c r="BK17" s="101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</row>
    <row r="18" spans="1:120" x14ac:dyDescent="0.25">
      <c r="A18" t="s">
        <v>125</v>
      </c>
      <c r="B18" t="s">
        <v>126</v>
      </c>
      <c r="C18" t="s">
        <v>133</v>
      </c>
      <c r="D18" t="s">
        <v>128</v>
      </c>
      <c r="E18">
        <v>83</v>
      </c>
      <c r="F18" t="s">
        <v>129</v>
      </c>
      <c r="G18" t="s">
        <v>130</v>
      </c>
      <c r="H18">
        <v>1850</v>
      </c>
      <c r="I18">
        <v>1900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 s="101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 s="101">
        <v>0</v>
      </c>
      <c r="BG18" s="101">
        <v>5.0000000000000002E-5</v>
      </c>
      <c r="BH18" s="101">
        <v>4.0000000000000003E-5</v>
      </c>
      <c r="BI18" s="101">
        <v>4.0000000000000003E-5</v>
      </c>
      <c r="BJ18" s="101">
        <v>4.0000000000000003E-5</v>
      </c>
      <c r="BK18" s="101">
        <v>9.0000000000000006E-5</v>
      </c>
      <c r="BL18" s="101">
        <v>8.0000000000000007E-5</v>
      </c>
      <c r="BM18" s="101">
        <v>8.0000000000000007E-5</v>
      </c>
      <c r="BN18" s="101">
        <v>8.0000000000000007E-5</v>
      </c>
      <c r="BO18" s="101">
        <v>1.2E-4</v>
      </c>
      <c r="BP18" s="101">
        <v>1.2E-4</v>
      </c>
      <c r="BQ18" s="101">
        <v>1.2E-4</v>
      </c>
      <c r="BR18" s="101">
        <v>1.1E-4</v>
      </c>
      <c r="BS18" s="101">
        <v>1.1E-4</v>
      </c>
      <c r="BT18" s="101">
        <v>1.1E-4</v>
      </c>
      <c r="BU18" s="101">
        <v>1.1E-4</v>
      </c>
      <c r="BV18" s="101">
        <v>1.4999999999999999E-4</v>
      </c>
      <c r="BW18" s="101">
        <v>1.4999999999999999E-4</v>
      </c>
      <c r="BX18" s="101">
        <v>1.4999999999999999E-4</v>
      </c>
      <c r="BY18" s="101">
        <v>1.4999999999999999E-4</v>
      </c>
      <c r="BZ18" s="101">
        <v>1.9000000000000001E-4</v>
      </c>
      <c r="CA18" s="101">
        <v>1.9000000000000001E-4</v>
      </c>
      <c r="CB18" s="101">
        <v>1.9000000000000001E-4</v>
      </c>
      <c r="CC18" s="101">
        <v>1.8000000000000001E-4</v>
      </c>
      <c r="CD18" s="101">
        <v>1.8000000000000001E-4</v>
      </c>
      <c r="CE18" s="101">
        <v>1.8000000000000001E-4</v>
      </c>
      <c r="CF18" s="101">
        <v>1.8000000000000001E-4</v>
      </c>
      <c r="CG18" s="101">
        <v>1.8000000000000001E-4</v>
      </c>
      <c r="CH18" s="101">
        <v>1.8000000000000001E-4</v>
      </c>
      <c r="CI18" s="101">
        <v>1.8000000000000001E-4</v>
      </c>
      <c r="CJ18" s="101">
        <v>1.8000000000000001E-4</v>
      </c>
      <c r="CK18" s="101">
        <v>1.8000000000000001E-4</v>
      </c>
      <c r="CL18" s="101">
        <v>1.8000000000000001E-4</v>
      </c>
      <c r="CM18" s="101">
        <v>2.3000000000000001E-4</v>
      </c>
      <c r="CN18" s="101">
        <v>2.2000000000000001E-4</v>
      </c>
      <c r="CO18" s="101">
        <v>2.2000000000000001E-4</v>
      </c>
      <c r="CP18" s="101">
        <v>2.2000000000000001E-4</v>
      </c>
      <c r="CQ18" s="101">
        <v>2.2000000000000001E-4</v>
      </c>
      <c r="CR18" s="101">
        <v>2.2000000000000001E-4</v>
      </c>
      <c r="CS18" s="101">
        <v>2.7E-4</v>
      </c>
      <c r="CT18" s="101">
        <v>2.5999999999999998E-4</v>
      </c>
      <c r="CU18" s="101">
        <v>3.1E-4</v>
      </c>
      <c r="CV18" s="101">
        <v>3.1E-4</v>
      </c>
      <c r="CW18">
        <v>3.1E-4</v>
      </c>
      <c r="CX18">
        <v>3.5E-4</v>
      </c>
      <c r="CY18">
        <v>3.5E-4</v>
      </c>
      <c r="CZ18">
        <v>3.5E-4</v>
      </c>
      <c r="DA18">
        <v>3.8999999999999999E-4</v>
      </c>
      <c r="DB18">
        <v>3.8999999999999999E-4</v>
      </c>
      <c r="DC18">
        <v>4.2999999999999999E-4</v>
      </c>
      <c r="DD18">
        <v>4.2999999999999999E-4</v>
      </c>
      <c r="DE18">
        <v>4.2999999999999999E-4</v>
      </c>
      <c r="DF18">
        <v>4.2999999999999999E-4</v>
      </c>
      <c r="DG18">
        <v>4.2999999999999999E-4</v>
      </c>
      <c r="DH18">
        <v>4.2999999999999999E-4</v>
      </c>
      <c r="DI18">
        <v>4.2999999999999999E-4</v>
      </c>
      <c r="DJ18">
        <v>4.6999999999999999E-4</v>
      </c>
      <c r="DK18">
        <v>5.1999999999999995E-4</v>
      </c>
      <c r="DL18">
        <v>5.5999999999999995E-4</v>
      </c>
      <c r="DM18">
        <v>5.5999999999999995E-4</v>
      </c>
      <c r="DN18">
        <v>5.5999999999999995E-4</v>
      </c>
      <c r="DO18">
        <v>5.5999999999999995E-4</v>
      </c>
      <c r="DP18">
        <v>5.5999999999999995E-4</v>
      </c>
    </row>
    <row r="19" spans="1:120" x14ac:dyDescent="0.25">
      <c r="A19" t="s">
        <v>125</v>
      </c>
      <c r="B19" t="s">
        <v>126</v>
      </c>
      <c r="C19" t="s">
        <v>133</v>
      </c>
      <c r="D19" t="s">
        <v>128</v>
      </c>
      <c r="E19">
        <v>83</v>
      </c>
      <c r="F19" t="s">
        <v>131</v>
      </c>
      <c r="G19" t="s">
        <v>134</v>
      </c>
      <c r="H19">
        <v>1850</v>
      </c>
      <c r="I19">
        <v>1900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 s="101">
        <v>0</v>
      </c>
      <c r="AU19" s="101">
        <v>0</v>
      </c>
      <c r="AV19" s="101">
        <v>0</v>
      </c>
      <c r="AW19" s="101">
        <v>0</v>
      </c>
      <c r="AX19" s="101">
        <v>0</v>
      </c>
      <c r="AY19" s="101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 s="101">
        <v>0</v>
      </c>
      <c r="CV19" s="101">
        <v>0</v>
      </c>
      <c r="CW19" s="101">
        <v>0</v>
      </c>
      <c r="CX19" s="101">
        <v>1.0000000000000001E-5</v>
      </c>
      <c r="CY19">
        <v>0</v>
      </c>
      <c r="CZ19">
        <v>0</v>
      </c>
      <c r="DA19" s="101">
        <v>1.0000000000000001E-5</v>
      </c>
      <c r="DB19" s="101">
        <v>0</v>
      </c>
      <c r="DC19" s="101">
        <v>1.0000000000000001E-5</v>
      </c>
      <c r="DD19" s="101">
        <v>1.0000000000000001E-5</v>
      </c>
      <c r="DE19" s="101">
        <v>1.7E-6</v>
      </c>
      <c r="DF19" s="101">
        <v>1.0000000000000001E-5</v>
      </c>
      <c r="DG19" s="101">
        <v>0</v>
      </c>
      <c r="DH19" s="101">
        <v>1.0000000000000001E-5</v>
      </c>
      <c r="DI19" s="101">
        <v>1.0000000000000001E-5</v>
      </c>
      <c r="DJ19" s="101">
        <v>1.0000000000000001E-5</v>
      </c>
      <c r="DK19" s="101">
        <v>1.0000000000000001E-5</v>
      </c>
      <c r="DL19" s="101">
        <v>1.0000000000000001E-5</v>
      </c>
      <c r="DM19" s="101">
        <v>1.0000000000000001E-5</v>
      </c>
      <c r="DN19" s="101">
        <v>1.0000000000000001E-5</v>
      </c>
      <c r="DO19" s="101">
        <v>1.0000000000000001E-5</v>
      </c>
      <c r="DP19" s="101">
        <v>1.0000000000000001E-5</v>
      </c>
    </row>
    <row r="20" spans="1:120" x14ac:dyDescent="0.25">
      <c r="A20" t="s">
        <v>125</v>
      </c>
      <c r="B20" t="s">
        <v>126</v>
      </c>
      <c r="C20" t="s">
        <v>133</v>
      </c>
      <c r="D20" t="s">
        <v>128</v>
      </c>
      <c r="E20">
        <v>95</v>
      </c>
      <c r="F20" t="s">
        <v>129</v>
      </c>
      <c r="G20" t="s">
        <v>130</v>
      </c>
      <c r="H20">
        <v>1850</v>
      </c>
      <c r="I20">
        <v>1900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 s="101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 s="101">
        <v>0</v>
      </c>
      <c r="BG20" s="101">
        <v>5.0000000000000002E-5</v>
      </c>
      <c r="BH20" s="101">
        <v>5.0000000000000002E-5</v>
      </c>
      <c r="BI20" s="101">
        <v>4.0000000000000003E-5</v>
      </c>
      <c r="BJ20" s="101">
        <v>4.0000000000000003E-5</v>
      </c>
      <c r="BK20" s="101">
        <v>9.0000000000000006E-5</v>
      </c>
      <c r="BL20" s="101">
        <v>8.0000000000000007E-5</v>
      </c>
      <c r="BM20" s="101">
        <v>8.0000000000000007E-5</v>
      </c>
      <c r="BN20" s="101">
        <v>8.0000000000000007E-5</v>
      </c>
      <c r="BO20" s="101">
        <v>1.2E-4</v>
      </c>
      <c r="BP20" s="101">
        <v>1.2E-4</v>
      </c>
      <c r="BQ20" s="101">
        <v>1.2E-4</v>
      </c>
      <c r="BR20" s="101">
        <v>1.2E-4</v>
      </c>
      <c r="BS20" s="101">
        <v>1.2E-4</v>
      </c>
      <c r="BT20" s="101">
        <v>1.2E-4</v>
      </c>
      <c r="BU20" s="101">
        <v>1.2E-4</v>
      </c>
      <c r="BV20" s="101">
        <v>1.6000000000000001E-4</v>
      </c>
      <c r="BW20" s="101">
        <v>1.6000000000000001E-4</v>
      </c>
      <c r="BX20" s="101">
        <v>1.6000000000000001E-4</v>
      </c>
      <c r="BY20" s="101">
        <v>1.6000000000000001E-4</v>
      </c>
      <c r="BZ20" s="101">
        <v>2.0000000000000001E-4</v>
      </c>
      <c r="CA20" s="101">
        <v>2.0000000000000001E-4</v>
      </c>
      <c r="CB20" s="101">
        <v>2.0000000000000001E-4</v>
      </c>
      <c r="CC20" s="101">
        <v>2.0000000000000001E-4</v>
      </c>
      <c r="CD20" s="101">
        <v>2.0000000000000001E-4</v>
      </c>
      <c r="CE20" s="101">
        <v>2.0000000000000001E-4</v>
      </c>
      <c r="CF20" s="101">
        <v>2.0000000000000001E-4</v>
      </c>
      <c r="CG20" s="101">
        <v>2.0000000000000001E-4</v>
      </c>
      <c r="CH20" s="101">
        <v>2.0000000000000001E-4</v>
      </c>
      <c r="CI20" s="101">
        <v>2.0000000000000001E-4</v>
      </c>
      <c r="CJ20" s="101">
        <v>2.0000000000000001E-4</v>
      </c>
      <c r="CK20" s="101">
        <v>2.0000000000000001E-4</v>
      </c>
      <c r="CL20" s="101">
        <v>2.0000000000000001E-4</v>
      </c>
      <c r="CM20" s="101">
        <v>2.5000000000000001E-4</v>
      </c>
      <c r="CN20" s="101">
        <v>2.5000000000000001E-4</v>
      </c>
      <c r="CO20" s="101">
        <v>2.5000000000000001E-4</v>
      </c>
      <c r="CP20" s="101">
        <v>2.4049999999999999E-4</v>
      </c>
      <c r="CQ20" s="101">
        <v>2.4000000000000001E-4</v>
      </c>
      <c r="CR20" s="101">
        <v>2.5000000000000001E-4</v>
      </c>
      <c r="CS20" s="101">
        <v>2.9E-4</v>
      </c>
      <c r="CT20" s="101">
        <v>2.9E-4</v>
      </c>
      <c r="CU20" s="101">
        <v>3.3E-4</v>
      </c>
      <c r="CV20" s="101">
        <v>3.4000000000000002E-4</v>
      </c>
      <c r="CW20">
        <v>3.3E-4</v>
      </c>
      <c r="CX20">
        <v>3.8999999999999999E-4</v>
      </c>
      <c r="CY20">
        <v>3.8999999999999999E-4</v>
      </c>
      <c r="CZ20">
        <v>3.8999999999999999E-4</v>
      </c>
      <c r="DA20">
        <v>4.305E-4</v>
      </c>
      <c r="DB20">
        <v>4.9249999999999999E-4</v>
      </c>
      <c r="DC20">
        <v>4.8000000000000001E-4</v>
      </c>
      <c r="DD20">
        <v>4.9050000000000005E-4</v>
      </c>
      <c r="DE20">
        <v>6.1600000000000001E-4</v>
      </c>
      <c r="DF20">
        <v>5.0100000000000003E-4</v>
      </c>
      <c r="DG20">
        <v>6.1200000000000002E-4</v>
      </c>
      <c r="DH20">
        <v>5.4750000000000003E-4</v>
      </c>
      <c r="DI20">
        <v>1.735E-3</v>
      </c>
      <c r="DJ20">
        <v>1.3805E-3</v>
      </c>
      <c r="DK20">
        <v>1.7055E-3</v>
      </c>
      <c r="DL20">
        <v>1.8215E-3</v>
      </c>
      <c r="DM20">
        <v>2.1675000000000002E-3</v>
      </c>
      <c r="DN20">
        <v>2.7729999999999999E-3</v>
      </c>
      <c r="DO20">
        <v>1.5120000000000001E-3</v>
      </c>
      <c r="DP20">
        <v>1.7465E-3</v>
      </c>
    </row>
    <row r="21" spans="1:120" x14ac:dyDescent="0.25">
      <c r="A21" t="s">
        <v>125</v>
      </c>
      <c r="B21" t="s">
        <v>126</v>
      </c>
      <c r="C21" s="101" t="s">
        <v>133</v>
      </c>
      <c r="D21" s="101" t="s">
        <v>128</v>
      </c>
      <c r="E21" s="101">
        <v>95</v>
      </c>
      <c r="F21" s="101" t="s">
        <v>131</v>
      </c>
      <c r="G21" s="101" t="s">
        <v>134</v>
      </c>
      <c r="H21">
        <v>1850</v>
      </c>
      <c r="I21">
        <v>1900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 s="101">
        <v>0</v>
      </c>
      <c r="AU21" s="101">
        <v>0</v>
      </c>
      <c r="AV21" s="101">
        <v>0</v>
      </c>
      <c r="AW21" s="101">
        <v>0</v>
      </c>
      <c r="AX21" s="10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 s="101">
        <v>1.0000000000000001E-5</v>
      </c>
      <c r="BT21" s="101">
        <v>1.0000000000000001E-5</v>
      </c>
      <c r="BU21" s="101">
        <v>1.0000000000000001E-5</v>
      </c>
      <c r="BV21" s="101">
        <v>1.0000000000000001E-5</v>
      </c>
      <c r="BW21" s="101">
        <v>1.0000000000000001E-5</v>
      </c>
      <c r="BX21" s="101">
        <v>1.0000000000000001E-5</v>
      </c>
      <c r="BY21" s="101">
        <v>1.0000000000000001E-5</v>
      </c>
      <c r="BZ21" s="101">
        <v>1.0000000000000001E-5</v>
      </c>
      <c r="CA21" s="101">
        <v>1.0000000000000001E-5</v>
      </c>
      <c r="CB21" s="101">
        <v>1.0000000000000001E-5</v>
      </c>
      <c r="CC21" s="101">
        <v>1.0000000000000001E-5</v>
      </c>
      <c r="CD21" s="101">
        <v>1.0000000000000001E-5</v>
      </c>
      <c r="CE21" s="101">
        <v>1.0000000000000001E-5</v>
      </c>
      <c r="CF21" s="101">
        <v>1.0000000000000001E-5</v>
      </c>
      <c r="CG21" s="101">
        <v>1.0000000000000001E-5</v>
      </c>
      <c r="CH21" s="101">
        <v>1.0000000000000001E-5</v>
      </c>
      <c r="CI21" s="101">
        <v>1.0000000000000001E-5</v>
      </c>
      <c r="CJ21" s="101">
        <v>1.0000000000000001E-5</v>
      </c>
      <c r="CK21" s="101">
        <v>1.0000000000000001E-5</v>
      </c>
      <c r="CL21" s="101">
        <v>1.0000000000000001E-5</v>
      </c>
      <c r="CM21" s="101">
        <v>1.0000000000000001E-5</v>
      </c>
      <c r="CN21" s="101">
        <v>1.0000000000000001E-5</v>
      </c>
      <c r="CO21" s="101">
        <v>1.0000000000000001E-5</v>
      </c>
      <c r="CP21" s="101">
        <v>1.0000000000000001E-5</v>
      </c>
      <c r="CQ21" s="101">
        <v>1.0000000000000001E-5</v>
      </c>
      <c r="CR21" s="101">
        <v>1.0000000000000001E-5</v>
      </c>
      <c r="CS21" s="101">
        <v>1.0000000000000001E-5</v>
      </c>
      <c r="CT21" s="101">
        <v>1.0000000000000001E-5</v>
      </c>
      <c r="CU21" s="101">
        <v>1.0000000000000001E-5</v>
      </c>
      <c r="CV21" s="101">
        <v>1.0000000000000001E-5</v>
      </c>
      <c r="CW21" s="101">
        <v>1.0000000000000001E-5</v>
      </c>
      <c r="CX21" s="101">
        <v>1.0000000000000001E-5</v>
      </c>
      <c r="CY21" s="101">
        <v>1.0000000000000001E-5</v>
      </c>
      <c r="CZ21" s="101">
        <v>1.0000000000000001E-5</v>
      </c>
      <c r="DA21" s="101">
        <v>1.0000000000000001E-5</v>
      </c>
      <c r="DB21" s="101">
        <v>1.0000000000000001E-5</v>
      </c>
      <c r="DC21" s="101">
        <v>1.0000000000000001E-5</v>
      </c>
      <c r="DD21" s="101">
        <v>1.0000000000000001E-5</v>
      </c>
      <c r="DE21" s="101">
        <v>1.0000000000000001E-5</v>
      </c>
      <c r="DF21" s="101">
        <v>1.0000000000000001E-5</v>
      </c>
      <c r="DG21" s="101">
        <v>1.0000000000000001E-5</v>
      </c>
      <c r="DH21" s="101">
        <v>1.0000000000000001E-5</v>
      </c>
      <c r="DI21" s="101">
        <v>1.0000000000000001E-5</v>
      </c>
      <c r="DJ21" s="101">
        <v>1.0000000000000001E-5</v>
      </c>
      <c r="DK21" s="101">
        <v>1.0000000000000001E-5</v>
      </c>
      <c r="DL21" s="101">
        <v>1.0000000000000001E-5</v>
      </c>
      <c r="DM21" s="101">
        <v>1.0000000000000001E-5</v>
      </c>
      <c r="DN21" s="101">
        <v>1.0000000000000001E-5</v>
      </c>
      <c r="DO21" s="101">
        <v>1.0000000000000001E-5</v>
      </c>
      <c r="DP21" s="101">
        <v>1.0000000000000001E-5</v>
      </c>
    </row>
    <row r="22" spans="1:120" x14ac:dyDescent="0.25">
      <c r="A22" t="s">
        <v>125</v>
      </c>
      <c r="B22" t="s">
        <v>126</v>
      </c>
      <c r="C22" s="101" t="s">
        <v>135</v>
      </c>
      <c r="D22" s="101" t="s">
        <v>128</v>
      </c>
      <c r="E22" s="101">
        <v>5</v>
      </c>
      <c r="F22" s="101" t="s">
        <v>129</v>
      </c>
      <c r="G22" s="101" t="s">
        <v>130</v>
      </c>
      <c r="H22">
        <v>1850</v>
      </c>
      <c r="I22">
        <v>1900</v>
      </c>
      <c r="J22">
        <v>354.07299999999998</v>
      </c>
      <c r="K22">
        <v>355.35300000000001</v>
      </c>
      <c r="L22">
        <v>356.22899999999998</v>
      </c>
      <c r="M22">
        <v>356.92500000000001</v>
      </c>
      <c r="N22">
        <v>358.25400000000002</v>
      </c>
      <c r="O22">
        <v>360.23899999999998</v>
      </c>
      <c r="P22">
        <v>362.005</v>
      </c>
      <c r="Q22">
        <v>363.25200000000001</v>
      </c>
      <c r="R22">
        <v>365.93299999999999</v>
      </c>
      <c r="S22">
        <v>367.84500000000003</v>
      </c>
      <c r="T22">
        <v>369.125</v>
      </c>
      <c r="U22">
        <v>370.673</v>
      </c>
      <c r="V22">
        <v>372.83499999999998</v>
      </c>
      <c r="W22">
        <v>375.411</v>
      </c>
      <c r="X22">
        <v>376.98700000000002</v>
      </c>
      <c r="Y22">
        <v>378.90699999999998</v>
      </c>
      <c r="Z22">
        <v>381.01</v>
      </c>
      <c r="AA22">
        <v>382.60300000000001</v>
      </c>
      <c r="AB22">
        <v>384.73899999999998</v>
      </c>
      <c r="AC22">
        <v>386.28</v>
      </c>
      <c r="AD22">
        <v>388.71699999999998</v>
      </c>
      <c r="AE22">
        <v>390.94400000000002</v>
      </c>
      <c r="AF22">
        <v>393.01600000000002</v>
      </c>
      <c r="AG22">
        <v>395.72500000000002</v>
      </c>
      <c r="AH22">
        <v>397.54700000000003</v>
      </c>
      <c r="AI22">
        <v>399.94900000000001</v>
      </c>
      <c r="AJ22">
        <v>402.49679200000003</v>
      </c>
      <c r="AK22">
        <v>405.12375900000001</v>
      </c>
      <c r="AL22">
        <v>407.83293600000002</v>
      </c>
      <c r="AM22">
        <v>410.62873050000002</v>
      </c>
      <c r="AN22">
        <v>413.51847350000003</v>
      </c>
      <c r="AO22">
        <v>416.49516949999997</v>
      </c>
      <c r="AP22">
        <v>419.54312299999998</v>
      </c>
      <c r="AQ22">
        <v>422.65471300000002</v>
      </c>
      <c r="AR22">
        <v>425.78752850000001</v>
      </c>
      <c r="AS22">
        <v>428.99762650000002</v>
      </c>
      <c r="AT22">
        <v>432.267042</v>
      </c>
      <c r="AU22">
        <v>435.54690449999998</v>
      </c>
      <c r="AV22">
        <v>438.88433149999997</v>
      </c>
      <c r="AW22">
        <v>442.28183849999999</v>
      </c>
      <c r="AX22" s="101">
        <v>445.74171899999999</v>
      </c>
      <c r="AY22">
        <v>449.29505599999999</v>
      </c>
      <c r="AZ22">
        <v>452.86659800000001</v>
      </c>
      <c r="BA22">
        <v>456.4480605</v>
      </c>
      <c r="BB22">
        <v>460.08972799999998</v>
      </c>
      <c r="BC22">
        <v>463.74918700000001</v>
      </c>
      <c r="BD22">
        <v>467.48240399999997</v>
      </c>
      <c r="BE22">
        <v>471.24510550000002</v>
      </c>
      <c r="BF22">
        <v>475.05130650000001</v>
      </c>
      <c r="BG22">
        <v>478.90219250000001</v>
      </c>
      <c r="BH22">
        <v>482.79770100000002</v>
      </c>
      <c r="BI22">
        <v>486.73651749999999</v>
      </c>
      <c r="BJ22">
        <v>490.70491550000003</v>
      </c>
      <c r="BK22">
        <v>494.70631750000001</v>
      </c>
      <c r="BL22">
        <v>498.72057899999999</v>
      </c>
      <c r="BM22">
        <v>502.74088499999999</v>
      </c>
      <c r="BN22">
        <v>506.79249700000003</v>
      </c>
      <c r="BO22">
        <v>510.8814405</v>
      </c>
      <c r="BP22">
        <v>515.03192149999995</v>
      </c>
      <c r="BQ22">
        <v>519.20507850000001</v>
      </c>
      <c r="BR22">
        <v>523.47202700000003</v>
      </c>
      <c r="BS22">
        <v>527.79303900000002</v>
      </c>
      <c r="BT22">
        <v>532.11005750000004</v>
      </c>
      <c r="BU22">
        <v>536.40240749999998</v>
      </c>
      <c r="BV22">
        <v>540.73080549999997</v>
      </c>
      <c r="BW22">
        <v>545.07416350000005</v>
      </c>
      <c r="BX22">
        <v>549.44141649999995</v>
      </c>
      <c r="BY22">
        <v>553.84713599999998</v>
      </c>
      <c r="BZ22">
        <v>558.28783950000002</v>
      </c>
      <c r="CA22">
        <v>562.80170050000004</v>
      </c>
      <c r="CB22">
        <v>567.34315249999997</v>
      </c>
      <c r="CC22">
        <v>571.90691900000002</v>
      </c>
      <c r="CD22">
        <v>576.49814500000002</v>
      </c>
      <c r="CE22">
        <v>581.11803050000003</v>
      </c>
      <c r="CF22">
        <v>585.76838499999997</v>
      </c>
      <c r="CG22">
        <v>590.45069850000004</v>
      </c>
      <c r="CH22">
        <v>595.16663449999999</v>
      </c>
      <c r="CI22">
        <v>599.91904799999998</v>
      </c>
      <c r="CJ22">
        <v>604.69903199999999</v>
      </c>
      <c r="CK22">
        <v>609.50545750000003</v>
      </c>
      <c r="CL22">
        <v>614.34572500000002</v>
      </c>
      <c r="CM22">
        <v>619.21738800000003</v>
      </c>
      <c r="CN22">
        <v>624.11812250000003</v>
      </c>
      <c r="CO22">
        <v>629.05044299999997</v>
      </c>
      <c r="CP22">
        <v>633.98982850000004</v>
      </c>
      <c r="CQ22">
        <v>638.92498799999998</v>
      </c>
      <c r="CR22">
        <v>643.89361799999995</v>
      </c>
      <c r="CS22">
        <v>648.92599800000005</v>
      </c>
      <c r="CT22">
        <v>654.05052999999998</v>
      </c>
      <c r="CU22">
        <v>659.21742600000005</v>
      </c>
      <c r="CV22">
        <v>664.427502</v>
      </c>
      <c r="CW22">
        <v>669.64338399999997</v>
      </c>
      <c r="CX22">
        <v>674.88234050000005</v>
      </c>
      <c r="CY22">
        <v>680.17445850000001</v>
      </c>
      <c r="CZ22">
        <v>685.51648049999994</v>
      </c>
      <c r="DA22">
        <v>690.90826049999998</v>
      </c>
      <c r="DB22">
        <v>696.34942999999998</v>
      </c>
      <c r="DC22">
        <v>701.83982500000002</v>
      </c>
      <c r="DD22">
        <v>707.38033050000001</v>
      </c>
      <c r="DE22">
        <v>712.97172499999999</v>
      </c>
      <c r="DF22">
        <v>718.65994899999998</v>
      </c>
      <c r="DG22">
        <v>724.41253949999998</v>
      </c>
      <c r="DH22">
        <v>730.23484350000001</v>
      </c>
      <c r="DI22">
        <v>736.12425350000001</v>
      </c>
      <c r="DJ22">
        <v>742.07594349999999</v>
      </c>
      <c r="DK22">
        <v>748.12847850000003</v>
      </c>
      <c r="DL22">
        <v>754.25907099999995</v>
      </c>
      <c r="DM22">
        <v>760.44726800000001</v>
      </c>
      <c r="DN22">
        <v>766.63756550000005</v>
      </c>
      <c r="DO22">
        <v>772.90265850000003</v>
      </c>
      <c r="DP22">
        <v>779.24870699999997</v>
      </c>
    </row>
    <row r="23" spans="1:120" x14ac:dyDescent="0.25">
      <c r="A23" t="s">
        <v>125</v>
      </c>
      <c r="B23" t="s">
        <v>126</v>
      </c>
      <c r="C23" s="101" t="s">
        <v>135</v>
      </c>
      <c r="D23" s="101" t="s">
        <v>128</v>
      </c>
      <c r="E23" s="101">
        <v>5</v>
      </c>
      <c r="F23" s="101" t="s">
        <v>131</v>
      </c>
      <c r="G23" s="101" t="s">
        <v>132</v>
      </c>
      <c r="H23">
        <v>1850</v>
      </c>
      <c r="I23">
        <v>1900</v>
      </c>
      <c r="J23">
        <v>0.52989976000000005</v>
      </c>
      <c r="K23">
        <v>0.51393388699999998</v>
      </c>
      <c r="L23">
        <v>0.44245322999999998</v>
      </c>
      <c r="M23">
        <v>0.30301851499999999</v>
      </c>
      <c r="N23">
        <v>0.33804292600000002</v>
      </c>
      <c r="O23">
        <v>0.43651754399999998</v>
      </c>
      <c r="P23">
        <v>0.499803887</v>
      </c>
      <c r="Q23">
        <v>0.526194995</v>
      </c>
      <c r="R23">
        <v>0.56007373000000005</v>
      </c>
      <c r="S23">
        <v>0.60593279899999997</v>
      </c>
      <c r="T23">
        <v>0.63672749500000003</v>
      </c>
      <c r="U23">
        <v>0.66218027899999998</v>
      </c>
      <c r="V23">
        <v>0.68041382800000005</v>
      </c>
      <c r="W23">
        <v>0.69713177900000001</v>
      </c>
      <c r="X23">
        <v>0.710185328</v>
      </c>
      <c r="Y23">
        <v>0.72173716200000004</v>
      </c>
      <c r="Z23">
        <v>0.73413230900000004</v>
      </c>
      <c r="AA23">
        <v>0.74894922100000005</v>
      </c>
      <c r="AB23">
        <v>0.76975348499999996</v>
      </c>
      <c r="AC23">
        <v>0.78909686800000001</v>
      </c>
      <c r="AD23">
        <v>0.80618456400000005</v>
      </c>
      <c r="AE23">
        <v>0.83083525000000003</v>
      </c>
      <c r="AF23">
        <v>0.85181642599999996</v>
      </c>
      <c r="AG23">
        <v>0.87608004399999995</v>
      </c>
      <c r="AH23">
        <v>0.89765004400000004</v>
      </c>
      <c r="AI23">
        <v>0.913613495</v>
      </c>
      <c r="AJ23">
        <v>0.927821907</v>
      </c>
      <c r="AK23">
        <v>0.94154131900000004</v>
      </c>
      <c r="AL23">
        <v>0.95723108300000004</v>
      </c>
      <c r="AM23">
        <v>0.97498658299999996</v>
      </c>
      <c r="AN23">
        <v>0.99412288699999996</v>
      </c>
      <c r="AO23">
        <v>1.018532397</v>
      </c>
      <c r="AP23">
        <v>1.047682966</v>
      </c>
      <c r="AQ23">
        <v>1.0763828280000001</v>
      </c>
      <c r="AR23">
        <v>1.106709779</v>
      </c>
      <c r="AS23">
        <v>1.1338711029999999</v>
      </c>
      <c r="AT23">
        <v>1.157810593</v>
      </c>
      <c r="AU23">
        <v>1.185909858</v>
      </c>
      <c r="AV23">
        <v>1.2116567789999999</v>
      </c>
      <c r="AW23">
        <v>1.237470407</v>
      </c>
      <c r="AX23">
        <v>1.2659018280000001</v>
      </c>
      <c r="AY23" s="101">
        <v>1.2958323279999999</v>
      </c>
      <c r="AZ23" s="101">
        <v>1.3240338679999999</v>
      </c>
      <c r="BA23" s="101">
        <v>1.3533721030000001</v>
      </c>
      <c r="BB23" s="101">
        <v>1.3859816620000001</v>
      </c>
      <c r="BC23" s="101">
        <v>1.4211828479999999</v>
      </c>
      <c r="BD23">
        <v>1.4618593479999999</v>
      </c>
      <c r="BE23">
        <v>1.491191328</v>
      </c>
      <c r="BF23">
        <v>1.5135849750000001</v>
      </c>
      <c r="BG23">
        <v>1.542140456</v>
      </c>
      <c r="BH23">
        <v>1.5660770930000001</v>
      </c>
      <c r="BI23">
        <v>1.591152152</v>
      </c>
      <c r="BJ23">
        <v>1.617609936</v>
      </c>
      <c r="BK23">
        <v>1.6426244169999999</v>
      </c>
      <c r="BL23">
        <v>1.6697279169999999</v>
      </c>
      <c r="BM23">
        <v>1.701500475</v>
      </c>
      <c r="BN23">
        <v>1.739155789</v>
      </c>
      <c r="BO23">
        <v>1.7725622889999999</v>
      </c>
      <c r="BP23">
        <v>1.803406799</v>
      </c>
      <c r="BQ23">
        <v>1.830396299</v>
      </c>
      <c r="BR23">
        <v>1.8542783380000001</v>
      </c>
      <c r="BS23">
        <v>1.881468162</v>
      </c>
      <c r="BT23">
        <v>1.9096277109999999</v>
      </c>
      <c r="BU23">
        <v>1.933211172</v>
      </c>
      <c r="BV23">
        <v>1.9614102010000001</v>
      </c>
      <c r="BW23">
        <v>1.9907454069999999</v>
      </c>
      <c r="BX23">
        <v>2.0211685250000002</v>
      </c>
      <c r="BY23">
        <v>2.0505230249999999</v>
      </c>
      <c r="BZ23">
        <v>2.0798010250000001</v>
      </c>
      <c r="CA23">
        <v>2.1074789749999998</v>
      </c>
      <c r="CB23">
        <v>2.1334449750000002</v>
      </c>
      <c r="CC23">
        <v>2.1567295249999998</v>
      </c>
      <c r="CD23">
        <v>2.1808459070000001</v>
      </c>
      <c r="CE23">
        <v>2.2055809069999999</v>
      </c>
      <c r="CF23">
        <v>2.2309461129999999</v>
      </c>
      <c r="CG23">
        <v>2.2572616129999998</v>
      </c>
      <c r="CH23">
        <v>2.2861284359999998</v>
      </c>
      <c r="CI23">
        <v>2.3174424259999999</v>
      </c>
      <c r="CJ23">
        <v>2.3482268679999998</v>
      </c>
      <c r="CK23">
        <v>2.3766002300000002</v>
      </c>
      <c r="CL23">
        <v>2.4033298190000001</v>
      </c>
      <c r="CM23">
        <v>2.4294225250000001</v>
      </c>
      <c r="CN23">
        <v>2.4522415739999999</v>
      </c>
      <c r="CO23">
        <v>2.4778692790000001</v>
      </c>
      <c r="CP23">
        <v>2.5033759070000001</v>
      </c>
      <c r="CQ23">
        <v>2.5260845540000001</v>
      </c>
      <c r="CR23">
        <v>2.5536659460000002</v>
      </c>
      <c r="CS23">
        <v>2.5823934460000002</v>
      </c>
      <c r="CT23">
        <v>2.6104355250000002</v>
      </c>
      <c r="CU23">
        <v>2.6398740250000001</v>
      </c>
      <c r="CV23">
        <v>2.6695050249999999</v>
      </c>
      <c r="CW23">
        <v>2.6996939260000001</v>
      </c>
      <c r="CX23">
        <v>2.7281019259999999</v>
      </c>
      <c r="CY23">
        <v>2.7555269259999999</v>
      </c>
      <c r="CZ23">
        <v>2.782917426</v>
      </c>
      <c r="DA23">
        <v>2.8093769260000001</v>
      </c>
      <c r="DB23">
        <v>2.8358769260000001</v>
      </c>
      <c r="DC23">
        <v>2.8631059259999998</v>
      </c>
      <c r="DD23">
        <v>2.8907749069999999</v>
      </c>
      <c r="DE23">
        <v>2.9199399069999998</v>
      </c>
      <c r="DF23">
        <v>2.9506189260000002</v>
      </c>
      <c r="DG23">
        <v>2.9817449950000001</v>
      </c>
      <c r="DH23">
        <v>3.013217907</v>
      </c>
      <c r="DI23">
        <v>3.0430839070000002</v>
      </c>
      <c r="DJ23">
        <v>3.0712839070000002</v>
      </c>
      <c r="DK23">
        <v>3.0977312700000001</v>
      </c>
      <c r="DL23">
        <v>3.1235457700000002</v>
      </c>
      <c r="DM23">
        <v>3.1498283580000002</v>
      </c>
      <c r="DN23">
        <v>3.1766902699999999</v>
      </c>
      <c r="DO23">
        <v>3.2044833970000002</v>
      </c>
      <c r="DP23">
        <v>3.2348881230000002</v>
      </c>
    </row>
    <row r="24" spans="1:120" x14ac:dyDescent="0.25">
      <c r="A24" t="s">
        <v>125</v>
      </c>
      <c r="B24" t="s">
        <v>126</v>
      </c>
      <c r="C24" s="101" t="s">
        <v>135</v>
      </c>
      <c r="D24" s="101" t="s">
        <v>128</v>
      </c>
      <c r="E24" s="101">
        <v>17</v>
      </c>
      <c r="F24" s="101" t="s">
        <v>129</v>
      </c>
      <c r="G24" s="101" t="s">
        <v>130</v>
      </c>
      <c r="H24">
        <v>1850</v>
      </c>
      <c r="I24">
        <v>1900</v>
      </c>
      <c r="J24">
        <v>354.07299999999998</v>
      </c>
      <c r="K24">
        <v>355.35300000000001</v>
      </c>
      <c r="L24">
        <v>356.22899999999998</v>
      </c>
      <c r="M24">
        <v>356.92500000000001</v>
      </c>
      <c r="N24">
        <v>358.25400000000002</v>
      </c>
      <c r="O24">
        <v>360.23899999999998</v>
      </c>
      <c r="P24">
        <v>362.005</v>
      </c>
      <c r="Q24">
        <v>363.25200000000001</v>
      </c>
      <c r="R24">
        <v>365.93299999999999</v>
      </c>
      <c r="S24">
        <v>367.84500000000003</v>
      </c>
      <c r="T24">
        <v>369.125</v>
      </c>
      <c r="U24">
        <v>370.673</v>
      </c>
      <c r="V24">
        <v>372.83499999999998</v>
      </c>
      <c r="W24">
        <v>375.411</v>
      </c>
      <c r="X24">
        <v>376.98700000000002</v>
      </c>
      <c r="Y24">
        <v>378.90699999999998</v>
      </c>
      <c r="Z24">
        <v>381.01</v>
      </c>
      <c r="AA24">
        <v>382.60300000000001</v>
      </c>
      <c r="AB24">
        <v>384.73899999999998</v>
      </c>
      <c r="AC24">
        <v>386.28</v>
      </c>
      <c r="AD24">
        <v>388.71699999999998</v>
      </c>
      <c r="AE24">
        <v>390.94400000000002</v>
      </c>
      <c r="AF24">
        <v>393.01600000000002</v>
      </c>
      <c r="AG24">
        <v>395.72500000000002</v>
      </c>
      <c r="AH24">
        <v>397.54700000000003</v>
      </c>
      <c r="AI24">
        <v>399.94900000000001</v>
      </c>
      <c r="AJ24">
        <v>402.57249919999998</v>
      </c>
      <c r="AK24">
        <v>405.26998980000002</v>
      </c>
      <c r="AL24">
        <v>408.04885589999998</v>
      </c>
      <c r="AM24">
        <v>410.90651109999999</v>
      </c>
      <c r="AN24">
        <v>413.85177859999999</v>
      </c>
      <c r="AO24">
        <v>416.87982749999998</v>
      </c>
      <c r="AP24">
        <v>419.95723040000001</v>
      </c>
      <c r="AQ24">
        <v>423.10688679999998</v>
      </c>
      <c r="AR24">
        <v>426.31912560000001</v>
      </c>
      <c r="AS24">
        <v>429.56407300000001</v>
      </c>
      <c r="AT24">
        <v>432.90993580000003</v>
      </c>
      <c r="AU24">
        <v>436.27405820000001</v>
      </c>
      <c r="AV24">
        <v>439.70918640000002</v>
      </c>
      <c r="AW24">
        <v>443.16477359999999</v>
      </c>
      <c r="AX24">
        <v>446.7009971</v>
      </c>
      <c r="AY24">
        <v>450.31369189999998</v>
      </c>
      <c r="AZ24">
        <v>453.92969419999997</v>
      </c>
      <c r="BA24">
        <v>457.62987900000002</v>
      </c>
      <c r="BB24">
        <v>461.37353030000003</v>
      </c>
      <c r="BC24">
        <v>465.1431771</v>
      </c>
      <c r="BD24">
        <v>468.95358970000001</v>
      </c>
      <c r="BE24">
        <v>472.82628240000003</v>
      </c>
      <c r="BF24">
        <v>476.76367829999998</v>
      </c>
      <c r="BG24">
        <v>480.63666180000001</v>
      </c>
      <c r="BH24">
        <v>484.63854279999998</v>
      </c>
      <c r="BI24">
        <v>488.70294209999997</v>
      </c>
      <c r="BJ24">
        <v>492.73556139999999</v>
      </c>
      <c r="BK24">
        <v>496.78735119999999</v>
      </c>
      <c r="BL24">
        <v>500.95759850000002</v>
      </c>
      <c r="BM24">
        <v>505.10821700000002</v>
      </c>
      <c r="BN24">
        <v>509.35673650000001</v>
      </c>
      <c r="BO24">
        <v>513.64357610000002</v>
      </c>
      <c r="BP24">
        <v>517.97421410000004</v>
      </c>
      <c r="BQ24">
        <v>522.34600130000001</v>
      </c>
      <c r="BR24">
        <v>526.75026290000005</v>
      </c>
      <c r="BS24">
        <v>531.15057490000004</v>
      </c>
      <c r="BT24">
        <v>535.55388559999994</v>
      </c>
      <c r="BU24">
        <v>539.97773649999999</v>
      </c>
      <c r="BV24">
        <v>544.42945729999997</v>
      </c>
      <c r="BW24">
        <v>548.89988779999999</v>
      </c>
      <c r="BX24">
        <v>553.42578730000002</v>
      </c>
      <c r="BY24">
        <v>557.98204420000002</v>
      </c>
      <c r="BZ24">
        <v>562.60772350000002</v>
      </c>
      <c r="CA24">
        <v>567.306735</v>
      </c>
      <c r="CB24">
        <v>572.02654600000005</v>
      </c>
      <c r="CC24">
        <v>576.7471329</v>
      </c>
      <c r="CD24">
        <v>581.54631329999995</v>
      </c>
      <c r="CE24">
        <v>586.36785120000002</v>
      </c>
      <c r="CF24">
        <v>591.11809760000006</v>
      </c>
      <c r="CG24">
        <v>595.91043500000001</v>
      </c>
      <c r="CH24">
        <v>600.79569770000001</v>
      </c>
      <c r="CI24">
        <v>605.71976819999998</v>
      </c>
      <c r="CJ24">
        <v>610.66995689999999</v>
      </c>
      <c r="CK24">
        <v>615.63801569999998</v>
      </c>
      <c r="CL24">
        <v>620.67939279999996</v>
      </c>
      <c r="CM24">
        <v>625.75773579999998</v>
      </c>
      <c r="CN24">
        <v>630.87069220000001</v>
      </c>
      <c r="CO24">
        <v>636.00541669999996</v>
      </c>
      <c r="CP24">
        <v>641.18087609999998</v>
      </c>
      <c r="CQ24">
        <v>646.41964359999997</v>
      </c>
      <c r="CR24">
        <v>651.63511140000003</v>
      </c>
      <c r="CS24">
        <v>656.8708709</v>
      </c>
      <c r="CT24">
        <v>662.14469640000004</v>
      </c>
      <c r="CU24">
        <v>667.49248220000004</v>
      </c>
      <c r="CV24">
        <v>672.90474919999997</v>
      </c>
      <c r="CW24">
        <v>678.33569609999995</v>
      </c>
      <c r="CX24">
        <v>683.82164590000002</v>
      </c>
      <c r="CY24">
        <v>689.36033950000001</v>
      </c>
      <c r="CZ24">
        <v>694.94805459999998</v>
      </c>
      <c r="DA24">
        <v>700.58580329999995</v>
      </c>
      <c r="DB24">
        <v>706.26063139999997</v>
      </c>
      <c r="DC24">
        <v>711.93203010000002</v>
      </c>
      <c r="DD24">
        <v>717.75024589999998</v>
      </c>
      <c r="DE24">
        <v>723.59437739999998</v>
      </c>
      <c r="DF24">
        <v>729.48381789999996</v>
      </c>
      <c r="DG24">
        <v>735.44612370000004</v>
      </c>
      <c r="DH24">
        <v>741.46887470000001</v>
      </c>
      <c r="DI24">
        <v>747.50810330000002</v>
      </c>
      <c r="DJ24">
        <v>753.62236780000001</v>
      </c>
      <c r="DK24">
        <v>759.85989649999999</v>
      </c>
      <c r="DL24">
        <v>766.17305899999997</v>
      </c>
      <c r="DM24">
        <v>772.52481030000001</v>
      </c>
      <c r="DN24">
        <v>778.90577199999996</v>
      </c>
      <c r="DO24">
        <v>785.35256230000005</v>
      </c>
      <c r="DP24">
        <v>791.89581320000002</v>
      </c>
    </row>
    <row r="25" spans="1:120" x14ac:dyDescent="0.25">
      <c r="A25" t="s">
        <v>125</v>
      </c>
      <c r="B25" t="s">
        <v>126</v>
      </c>
      <c r="C25" s="101" t="s">
        <v>135</v>
      </c>
      <c r="D25" s="101" t="s">
        <v>128</v>
      </c>
      <c r="E25" s="101">
        <v>17</v>
      </c>
      <c r="F25" s="101" t="s">
        <v>131</v>
      </c>
      <c r="G25" s="101" t="s">
        <v>132</v>
      </c>
      <c r="H25">
        <v>1850</v>
      </c>
      <c r="I25">
        <v>1900</v>
      </c>
      <c r="J25">
        <v>0.57380192500000005</v>
      </c>
      <c r="K25">
        <v>0.56153332099999997</v>
      </c>
      <c r="L25">
        <v>0.49029959699999998</v>
      </c>
      <c r="M25">
        <v>0.36480231099999999</v>
      </c>
      <c r="N25">
        <v>0.39193043799999999</v>
      </c>
      <c r="O25">
        <v>0.47903165399999997</v>
      </c>
      <c r="P25">
        <v>0.544123044</v>
      </c>
      <c r="Q25">
        <v>0.57289721299999996</v>
      </c>
      <c r="R25">
        <v>0.60943696000000003</v>
      </c>
      <c r="S25">
        <v>0.65763106599999999</v>
      </c>
      <c r="T25">
        <v>0.69519793399999996</v>
      </c>
      <c r="U25">
        <v>0.72155330500000003</v>
      </c>
      <c r="V25">
        <v>0.74305023999999997</v>
      </c>
      <c r="W25">
        <v>0.75863147500000006</v>
      </c>
      <c r="X25">
        <v>0.77407546599999999</v>
      </c>
      <c r="Y25">
        <v>0.78674854800000005</v>
      </c>
      <c r="Z25">
        <v>0.80008252599999996</v>
      </c>
      <c r="AA25">
        <v>0.813066556</v>
      </c>
      <c r="AB25">
        <v>0.83732130100000002</v>
      </c>
      <c r="AC25">
        <v>0.85934200100000002</v>
      </c>
      <c r="AD25">
        <v>0.87702149900000004</v>
      </c>
      <c r="AE25">
        <v>0.90395465399999997</v>
      </c>
      <c r="AF25">
        <v>0.927549599</v>
      </c>
      <c r="AG25">
        <v>0.95684965600000005</v>
      </c>
      <c r="AH25">
        <v>0.98192942500000002</v>
      </c>
      <c r="AI25">
        <v>1.0015203319999999</v>
      </c>
      <c r="AJ25">
        <v>1.0121058169999999</v>
      </c>
      <c r="AK25">
        <v>1.028821728</v>
      </c>
      <c r="AL25">
        <v>1.047466834</v>
      </c>
      <c r="AM25">
        <v>1.065796572</v>
      </c>
      <c r="AN25">
        <v>1.0891289479999999</v>
      </c>
      <c r="AO25">
        <v>1.1188307479999999</v>
      </c>
      <c r="AP25">
        <v>1.152693323</v>
      </c>
      <c r="AQ25">
        <v>1.1864386769999999</v>
      </c>
      <c r="AR25">
        <v>1.216521577</v>
      </c>
      <c r="AS25">
        <v>1.249789297</v>
      </c>
      <c r="AT25">
        <v>1.278330148</v>
      </c>
      <c r="AU25">
        <v>1.31077566</v>
      </c>
      <c r="AV25">
        <v>1.343301726</v>
      </c>
      <c r="AW25">
        <v>1.3717188810000001</v>
      </c>
      <c r="AX25">
        <v>1.40090264</v>
      </c>
      <c r="AY25">
        <v>1.4322719850000001</v>
      </c>
      <c r="AZ25">
        <v>1.4603356320000001</v>
      </c>
      <c r="BA25">
        <v>1.490889028</v>
      </c>
      <c r="BB25">
        <v>1.5258135150000001</v>
      </c>
      <c r="BC25">
        <v>1.5631685749999999</v>
      </c>
      <c r="BD25">
        <v>1.601228605</v>
      </c>
      <c r="BE25">
        <v>1.63589224</v>
      </c>
      <c r="BF25">
        <v>1.6704659129999999</v>
      </c>
      <c r="BG25">
        <v>1.700865721</v>
      </c>
      <c r="BH25">
        <v>1.736543554</v>
      </c>
      <c r="BI25">
        <v>1.7687608560000001</v>
      </c>
      <c r="BJ25">
        <v>1.7994693850000001</v>
      </c>
      <c r="BK25">
        <v>1.8309135400000001</v>
      </c>
      <c r="BL25">
        <v>1.8674088280000001</v>
      </c>
      <c r="BM25">
        <v>1.9058382169999999</v>
      </c>
      <c r="BN25">
        <v>1.943216617</v>
      </c>
      <c r="BO25">
        <v>1.984097926</v>
      </c>
      <c r="BP25">
        <v>2.0205742889999998</v>
      </c>
      <c r="BQ25">
        <v>2.054843489</v>
      </c>
      <c r="BR25">
        <v>2.0843946889999998</v>
      </c>
      <c r="BS25">
        <v>2.1130367890000001</v>
      </c>
      <c r="BT25">
        <v>2.1398857740000001</v>
      </c>
      <c r="BU25">
        <v>2.1660205260000001</v>
      </c>
      <c r="BV25">
        <v>2.1953326259999999</v>
      </c>
      <c r="BW25">
        <v>2.2299336620000001</v>
      </c>
      <c r="BX25">
        <v>2.2634676599999999</v>
      </c>
      <c r="BY25">
        <v>2.295645677</v>
      </c>
      <c r="BZ25">
        <v>2.3280477259999999</v>
      </c>
      <c r="CA25">
        <v>2.36038726</v>
      </c>
      <c r="CB25">
        <v>2.3896777600000001</v>
      </c>
      <c r="CC25">
        <v>2.4151124990000001</v>
      </c>
      <c r="CD25">
        <v>2.443636626</v>
      </c>
      <c r="CE25">
        <v>2.4710672260000002</v>
      </c>
      <c r="CF25">
        <v>2.49952665</v>
      </c>
      <c r="CG25">
        <v>2.5296899169999998</v>
      </c>
      <c r="CH25">
        <v>2.5649942050000001</v>
      </c>
      <c r="CI25">
        <v>2.5970973499999999</v>
      </c>
      <c r="CJ25">
        <v>2.631354317</v>
      </c>
      <c r="CK25">
        <v>2.6640794749999999</v>
      </c>
      <c r="CL25">
        <v>2.6943940259999999</v>
      </c>
      <c r="CM25">
        <v>2.722278626</v>
      </c>
      <c r="CN25">
        <v>2.7501502499999999</v>
      </c>
      <c r="CO25">
        <v>2.778940075</v>
      </c>
      <c r="CP25">
        <v>2.8074083750000001</v>
      </c>
      <c r="CQ25">
        <v>2.8363460749999998</v>
      </c>
      <c r="CR25">
        <v>2.8656288089999999</v>
      </c>
      <c r="CS25">
        <v>2.8961154439999999</v>
      </c>
      <c r="CT25">
        <v>2.9278230440000002</v>
      </c>
      <c r="CU25">
        <v>2.9614037440000001</v>
      </c>
      <c r="CV25">
        <v>2.9949611260000002</v>
      </c>
      <c r="CW25">
        <v>3.027974044</v>
      </c>
      <c r="CX25">
        <v>3.0593971440000001</v>
      </c>
      <c r="CY25">
        <v>3.0886277440000001</v>
      </c>
      <c r="CZ25">
        <v>3.1181388499999998</v>
      </c>
      <c r="DA25">
        <v>3.1462916500000002</v>
      </c>
      <c r="DB25">
        <v>3.17420685</v>
      </c>
      <c r="DC25">
        <v>3.203367917</v>
      </c>
      <c r="DD25">
        <v>3.2312020229999998</v>
      </c>
      <c r="DE25">
        <v>3.2602353229999999</v>
      </c>
      <c r="DF25">
        <v>3.2961833870000001</v>
      </c>
      <c r="DG25">
        <v>3.3320382639999999</v>
      </c>
      <c r="DH25">
        <v>3.3702263769999998</v>
      </c>
      <c r="DI25">
        <v>3.4033825769999999</v>
      </c>
      <c r="DJ25">
        <v>3.4334357600000001</v>
      </c>
      <c r="DK25">
        <v>3.46436806</v>
      </c>
      <c r="DL25">
        <v>3.4943101599999999</v>
      </c>
      <c r="DM25">
        <v>3.5230676500000002</v>
      </c>
      <c r="DN25">
        <v>3.54912494</v>
      </c>
      <c r="DO25">
        <v>3.5774399400000001</v>
      </c>
      <c r="DP25">
        <v>3.6101496069999999</v>
      </c>
    </row>
    <row r="26" spans="1:120" x14ac:dyDescent="0.25">
      <c r="A26" t="s">
        <v>125</v>
      </c>
      <c r="B26" t="s">
        <v>126</v>
      </c>
      <c r="C26" s="101" t="s">
        <v>135</v>
      </c>
      <c r="D26" s="101" t="s">
        <v>128</v>
      </c>
      <c r="E26" s="101">
        <v>50</v>
      </c>
      <c r="F26" s="101" t="s">
        <v>129</v>
      </c>
      <c r="G26" s="101" t="s">
        <v>130</v>
      </c>
      <c r="H26">
        <v>1850</v>
      </c>
      <c r="I26">
        <v>1900</v>
      </c>
      <c r="J26">
        <v>354.07299999999998</v>
      </c>
      <c r="K26">
        <v>355.35300000000001</v>
      </c>
      <c r="L26">
        <v>356.22899999999998</v>
      </c>
      <c r="M26">
        <v>356.92500000000001</v>
      </c>
      <c r="N26">
        <v>358.25400000000002</v>
      </c>
      <c r="O26">
        <v>360.23899999999998</v>
      </c>
      <c r="P26">
        <v>362.005</v>
      </c>
      <c r="Q26">
        <v>363.25200000000001</v>
      </c>
      <c r="R26">
        <v>365.93299999999999</v>
      </c>
      <c r="S26">
        <v>367.84500000000003</v>
      </c>
      <c r="T26">
        <v>369.125</v>
      </c>
      <c r="U26">
        <v>370.673</v>
      </c>
      <c r="V26">
        <v>372.83499999999998</v>
      </c>
      <c r="W26">
        <v>375.411</v>
      </c>
      <c r="X26">
        <v>376.98700000000002</v>
      </c>
      <c r="Y26">
        <v>378.90699999999998</v>
      </c>
      <c r="Z26">
        <v>381.01</v>
      </c>
      <c r="AA26">
        <v>382.60300000000001</v>
      </c>
      <c r="AB26">
        <v>384.73899999999998</v>
      </c>
      <c r="AC26">
        <v>386.28</v>
      </c>
      <c r="AD26">
        <v>388.71699999999998</v>
      </c>
      <c r="AE26">
        <v>390.94400000000002</v>
      </c>
      <c r="AF26">
        <v>393.01600000000002</v>
      </c>
      <c r="AG26">
        <v>395.72500000000002</v>
      </c>
      <c r="AH26">
        <v>397.54700000000003</v>
      </c>
      <c r="AI26">
        <v>399.94900000000001</v>
      </c>
      <c r="AJ26">
        <v>402.72071999999997</v>
      </c>
      <c r="AK26">
        <v>405.54852</v>
      </c>
      <c r="AL26">
        <v>408.46171500000003</v>
      </c>
      <c r="AM26">
        <v>411.451235</v>
      </c>
      <c r="AN26">
        <v>414.52581500000002</v>
      </c>
      <c r="AO26">
        <v>417.68987499999997</v>
      </c>
      <c r="AP26">
        <v>420.93246499999998</v>
      </c>
      <c r="AQ26">
        <v>424.21940000000001</v>
      </c>
      <c r="AR26">
        <v>427.58485000000002</v>
      </c>
      <c r="AS26">
        <v>431.05778500000002</v>
      </c>
      <c r="AT26">
        <v>434.55179500000003</v>
      </c>
      <c r="AU26">
        <v>438.08300500000001</v>
      </c>
      <c r="AV26">
        <v>441.70218999999997</v>
      </c>
      <c r="AW26">
        <v>445.40823999999998</v>
      </c>
      <c r="AX26">
        <v>449.16010499999999</v>
      </c>
      <c r="AY26">
        <v>453.01137</v>
      </c>
      <c r="AZ26">
        <v>456.868495</v>
      </c>
      <c r="BA26">
        <v>460.88053500000001</v>
      </c>
      <c r="BB26">
        <v>464.893595</v>
      </c>
      <c r="BC26">
        <v>468.95273500000002</v>
      </c>
      <c r="BD26">
        <v>473.07832000000002</v>
      </c>
      <c r="BE26">
        <v>477.22906999999998</v>
      </c>
      <c r="BF26">
        <v>481.50742000000002</v>
      </c>
      <c r="BG26">
        <v>485.81063</v>
      </c>
      <c r="BH26">
        <v>490.19068499999997</v>
      </c>
      <c r="BI26">
        <v>494.71834999999999</v>
      </c>
      <c r="BJ26">
        <v>499.21126500000003</v>
      </c>
      <c r="BK26">
        <v>503.79321499999998</v>
      </c>
      <c r="BL26">
        <v>508.32894499999998</v>
      </c>
      <c r="BM26">
        <v>512.93176000000005</v>
      </c>
      <c r="BN26">
        <v>517.60463000000004</v>
      </c>
      <c r="BO26">
        <v>522.27111000000002</v>
      </c>
      <c r="BP26">
        <v>527.03549499999997</v>
      </c>
      <c r="BQ26">
        <v>531.84939499999996</v>
      </c>
      <c r="BR26">
        <v>536.74418000000003</v>
      </c>
      <c r="BS26">
        <v>541.78264000000001</v>
      </c>
      <c r="BT26">
        <v>546.78503499999999</v>
      </c>
      <c r="BU26">
        <v>551.77515500000004</v>
      </c>
      <c r="BV26">
        <v>556.88831500000003</v>
      </c>
      <c r="BW26">
        <v>561.99125000000004</v>
      </c>
      <c r="BX26">
        <v>567.07375500000001</v>
      </c>
      <c r="BY26">
        <v>572.16949999999997</v>
      </c>
      <c r="BZ26">
        <v>577.38027499999998</v>
      </c>
      <c r="CA26">
        <v>582.52957000000004</v>
      </c>
      <c r="CB26">
        <v>587.75625000000002</v>
      </c>
      <c r="CC26">
        <v>593.09242500000005</v>
      </c>
      <c r="CD26">
        <v>598.47453499999995</v>
      </c>
      <c r="CE26">
        <v>603.91988000000003</v>
      </c>
      <c r="CF26">
        <v>609.39113999999995</v>
      </c>
      <c r="CG26">
        <v>614.88671999999997</v>
      </c>
      <c r="CH26">
        <v>620.52571499999999</v>
      </c>
      <c r="CI26">
        <v>626.12756999999999</v>
      </c>
      <c r="CJ26">
        <v>631.79531499999996</v>
      </c>
      <c r="CK26">
        <v>637.381575</v>
      </c>
      <c r="CL26">
        <v>643.08495500000004</v>
      </c>
      <c r="CM26">
        <v>648.74035500000002</v>
      </c>
      <c r="CN26">
        <v>654.59951999999998</v>
      </c>
      <c r="CO26">
        <v>660.45589500000006</v>
      </c>
      <c r="CP26">
        <v>666.34046499999999</v>
      </c>
      <c r="CQ26">
        <v>672.24513000000002</v>
      </c>
      <c r="CR26">
        <v>678.31039999999996</v>
      </c>
      <c r="CS26">
        <v>684.28545499999996</v>
      </c>
      <c r="CT26">
        <v>690.25527499999998</v>
      </c>
      <c r="CU26">
        <v>696.34442000000001</v>
      </c>
      <c r="CV26">
        <v>702.47849499999995</v>
      </c>
      <c r="CW26">
        <v>708.67645000000005</v>
      </c>
      <c r="CX26">
        <v>714.81497000000002</v>
      </c>
      <c r="CY26">
        <v>721.09270500000002</v>
      </c>
      <c r="CZ26">
        <v>727.50356999999997</v>
      </c>
      <c r="DA26">
        <v>733.801695</v>
      </c>
      <c r="DB26">
        <v>740.43503999999996</v>
      </c>
      <c r="DC26">
        <v>747.26862000000006</v>
      </c>
      <c r="DD26">
        <v>753.945425</v>
      </c>
      <c r="DE26">
        <v>760.68298500000003</v>
      </c>
      <c r="DF26">
        <v>767.48281499999996</v>
      </c>
      <c r="DG26">
        <v>774.27037499999994</v>
      </c>
      <c r="DH26">
        <v>781.10400500000003</v>
      </c>
      <c r="DI26">
        <v>788.01478999999995</v>
      </c>
      <c r="DJ26">
        <v>794.84900000000005</v>
      </c>
      <c r="DK26">
        <v>801.79277999999999</v>
      </c>
      <c r="DL26">
        <v>808.79489999999998</v>
      </c>
      <c r="DM26">
        <v>816.02348500000005</v>
      </c>
      <c r="DN26">
        <v>823.43458499999997</v>
      </c>
      <c r="DO26">
        <v>830.84166000000005</v>
      </c>
      <c r="DP26">
        <v>838.31150500000001</v>
      </c>
    </row>
    <row r="27" spans="1:120" x14ac:dyDescent="0.25">
      <c r="A27" t="s">
        <v>125</v>
      </c>
      <c r="B27" t="s">
        <v>126</v>
      </c>
      <c r="C27" s="101" t="s">
        <v>135</v>
      </c>
      <c r="D27" s="101" t="s">
        <v>128</v>
      </c>
      <c r="E27" s="101">
        <v>50</v>
      </c>
      <c r="F27" s="101" t="s">
        <v>131</v>
      </c>
      <c r="G27" s="101" t="s">
        <v>132</v>
      </c>
      <c r="H27">
        <v>1850</v>
      </c>
      <c r="I27">
        <v>1900</v>
      </c>
      <c r="J27">
        <v>0.63959318099999996</v>
      </c>
      <c r="K27">
        <v>0.62626769100000002</v>
      </c>
      <c r="L27">
        <v>0.55519514199999997</v>
      </c>
      <c r="M27">
        <v>0.44137553400000001</v>
      </c>
      <c r="N27">
        <v>0.46432965199999998</v>
      </c>
      <c r="O27">
        <v>0.54236465199999995</v>
      </c>
      <c r="P27">
        <v>0.60639955400000001</v>
      </c>
      <c r="Q27">
        <v>0.63513043599999996</v>
      </c>
      <c r="R27">
        <v>0.67230004399999999</v>
      </c>
      <c r="S27">
        <v>0.72653376999999997</v>
      </c>
      <c r="T27">
        <v>0.77213053399999998</v>
      </c>
      <c r="U27">
        <v>0.80566239699999997</v>
      </c>
      <c r="V27">
        <v>0.82714141699999999</v>
      </c>
      <c r="W27">
        <v>0.84429769099999996</v>
      </c>
      <c r="X27">
        <v>0.857233672</v>
      </c>
      <c r="Y27">
        <v>0.86815092599999999</v>
      </c>
      <c r="Z27">
        <v>0.88190671099999995</v>
      </c>
      <c r="AA27">
        <v>0.89890827900000003</v>
      </c>
      <c r="AB27">
        <v>0.92780406400000004</v>
      </c>
      <c r="AC27">
        <v>0.95397602500000001</v>
      </c>
      <c r="AD27">
        <v>0.97556141699999999</v>
      </c>
      <c r="AE27">
        <v>1.0063758279999999</v>
      </c>
      <c r="AF27">
        <v>1.033264358</v>
      </c>
      <c r="AG27">
        <v>1.0659286720000001</v>
      </c>
      <c r="AH27">
        <v>1.093619554</v>
      </c>
      <c r="AI27">
        <v>1.1153566130000001</v>
      </c>
      <c r="AJ27">
        <v>1.1305858280000001</v>
      </c>
      <c r="AK27">
        <v>1.1499395539999999</v>
      </c>
      <c r="AL27">
        <v>1.169091417</v>
      </c>
      <c r="AM27">
        <v>1.19150475</v>
      </c>
      <c r="AN27">
        <v>1.2183734749999999</v>
      </c>
      <c r="AO27">
        <v>1.2531030830000001</v>
      </c>
      <c r="AP27">
        <v>1.292293181</v>
      </c>
      <c r="AQ27">
        <v>1.336305828</v>
      </c>
      <c r="AR27">
        <v>1.3750415149999999</v>
      </c>
      <c r="AS27">
        <v>1.410985436</v>
      </c>
      <c r="AT27">
        <v>1.446327887</v>
      </c>
      <c r="AU27">
        <v>1.481101123</v>
      </c>
      <c r="AV27">
        <v>1.5189045539999999</v>
      </c>
      <c r="AW27">
        <v>1.555842103</v>
      </c>
      <c r="AX27">
        <v>1.5939998479999999</v>
      </c>
      <c r="AY27">
        <v>1.630054946</v>
      </c>
      <c r="AZ27">
        <v>1.667271025</v>
      </c>
      <c r="BA27">
        <v>1.712173181</v>
      </c>
      <c r="BB27">
        <v>1.7581334749999999</v>
      </c>
      <c r="BC27">
        <v>1.8032599460000001</v>
      </c>
      <c r="BD27">
        <v>1.8466796519999999</v>
      </c>
      <c r="BE27">
        <v>1.8887224949999999</v>
      </c>
      <c r="BF27">
        <v>1.932029652</v>
      </c>
      <c r="BG27">
        <v>1.971431809</v>
      </c>
      <c r="BH27">
        <v>2.007971221</v>
      </c>
      <c r="BI27">
        <v>2.0457450439999998</v>
      </c>
      <c r="BJ27">
        <v>2.0835124949999999</v>
      </c>
      <c r="BK27">
        <v>2.1243774950000001</v>
      </c>
      <c r="BL27">
        <v>2.1655699460000002</v>
      </c>
      <c r="BM27">
        <v>2.2077180830000001</v>
      </c>
      <c r="BN27">
        <v>2.248928083</v>
      </c>
      <c r="BO27">
        <v>2.2905030829999999</v>
      </c>
      <c r="BP27">
        <v>2.334466221</v>
      </c>
      <c r="BQ27">
        <v>2.3758823969999998</v>
      </c>
      <c r="BR27">
        <v>2.4136644559999998</v>
      </c>
      <c r="BS27">
        <v>2.4487494559999998</v>
      </c>
      <c r="BT27">
        <v>2.4828573970000001</v>
      </c>
      <c r="BU27">
        <v>2.516142887</v>
      </c>
      <c r="BV27">
        <v>2.5530341619999999</v>
      </c>
      <c r="BW27">
        <v>2.5930085740000002</v>
      </c>
      <c r="BX27">
        <v>2.6349524949999998</v>
      </c>
      <c r="BY27">
        <v>2.6756922990000001</v>
      </c>
      <c r="BZ27">
        <v>2.7149073970000002</v>
      </c>
      <c r="CA27">
        <v>2.7533561230000001</v>
      </c>
      <c r="CB27">
        <v>2.788310632</v>
      </c>
      <c r="CC27">
        <v>2.8209521030000002</v>
      </c>
      <c r="CD27">
        <v>2.855398181</v>
      </c>
      <c r="CE27">
        <v>2.891756123</v>
      </c>
      <c r="CF27">
        <v>2.9293081810000001</v>
      </c>
      <c r="CG27">
        <v>2.965027005</v>
      </c>
      <c r="CH27">
        <v>3.0012684749999998</v>
      </c>
      <c r="CI27">
        <v>3.043023475</v>
      </c>
      <c r="CJ27">
        <v>3.0827853379999999</v>
      </c>
      <c r="CK27">
        <v>3.1200403379999999</v>
      </c>
      <c r="CL27">
        <v>3.1570892599999998</v>
      </c>
      <c r="CM27">
        <v>3.1951105339999999</v>
      </c>
      <c r="CN27">
        <v>3.2361866130000001</v>
      </c>
      <c r="CO27">
        <v>3.2682673969999998</v>
      </c>
      <c r="CP27">
        <v>3.3043338680000001</v>
      </c>
      <c r="CQ27">
        <v>3.340821123</v>
      </c>
      <c r="CR27">
        <v>3.379661123</v>
      </c>
      <c r="CS27">
        <v>3.418950632</v>
      </c>
      <c r="CT27">
        <v>3.4600156320000002</v>
      </c>
      <c r="CU27">
        <v>3.502425632</v>
      </c>
      <c r="CV27">
        <v>3.5451556320000002</v>
      </c>
      <c r="CW27">
        <v>3.585753966</v>
      </c>
      <c r="CX27">
        <v>3.6247589659999999</v>
      </c>
      <c r="CY27">
        <v>3.662128966</v>
      </c>
      <c r="CZ27">
        <v>3.6990039659999998</v>
      </c>
      <c r="DA27">
        <v>3.7345289660000001</v>
      </c>
      <c r="DB27">
        <v>3.7697439660000001</v>
      </c>
      <c r="DC27">
        <v>3.8074130830000001</v>
      </c>
      <c r="DD27">
        <v>3.8477680830000001</v>
      </c>
      <c r="DE27">
        <v>3.8886883769999998</v>
      </c>
      <c r="DF27">
        <v>3.9347525929999998</v>
      </c>
      <c r="DG27">
        <v>3.982377397</v>
      </c>
      <c r="DH27">
        <v>4.0299399459999998</v>
      </c>
      <c r="DI27">
        <v>4.0706214169999999</v>
      </c>
      <c r="DJ27">
        <v>4.1075314169999997</v>
      </c>
      <c r="DK27">
        <v>4.1431057300000003</v>
      </c>
      <c r="DL27">
        <v>4.1812157299999999</v>
      </c>
      <c r="DM27">
        <v>4.2189980829999998</v>
      </c>
      <c r="DN27">
        <v>4.257163083</v>
      </c>
      <c r="DO27">
        <v>4.2964798479999997</v>
      </c>
      <c r="DP27">
        <v>4.3395348479999996</v>
      </c>
    </row>
    <row r="28" spans="1:120" x14ac:dyDescent="0.25">
      <c r="A28" t="s">
        <v>125</v>
      </c>
      <c r="B28" t="s">
        <v>126</v>
      </c>
      <c r="C28" s="101" t="s">
        <v>135</v>
      </c>
      <c r="D28" s="101" t="s">
        <v>128</v>
      </c>
      <c r="E28" s="101">
        <v>83</v>
      </c>
      <c r="F28" s="101" t="s">
        <v>129</v>
      </c>
      <c r="G28" s="101" t="s">
        <v>130</v>
      </c>
      <c r="H28">
        <v>1850</v>
      </c>
      <c r="I28">
        <v>1900</v>
      </c>
      <c r="J28">
        <v>354.07299999999998</v>
      </c>
      <c r="K28">
        <v>355.35300000000001</v>
      </c>
      <c r="L28">
        <v>356.22899999999998</v>
      </c>
      <c r="M28">
        <v>356.92500000000001</v>
      </c>
      <c r="N28">
        <v>358.25400000000002</v>
      </c>
      <c r="O28">
        <v>360.23899999999998</v>
      </c>
      <c r="P28">
        <v>362.005</v>
      </c>
      <c r="Q28">
        <v>363.25200000000001</v>
      </c>
      <c r="R28">
        <v>365.93299999999999</v>
      </c>
      <c r="S28">
        <v>367.84500000000003</v>
      </c>
      <c r="T28">
        <v>369.125</v>
      </c>
      <c r="U28">
        <v>370.673</v>
      </c>
      <c r="V28">
        <v>372.83499999999998</v>
      </c>
      <c r="W28">
        <v>375.411</v>
      </c>
      <c r="X28">
        <v>376.98700000000002</v>
      </c>
      <c r="Y28">
        <v>378.90699999999998</v>
      </c>
      <c r="Z28">
        <v>381.01</v>
      </c>
      <c r="AA28">
        <v>382.60300000000001</v>
      </c>
      <c r="AB28">
        <v>384.73899999999998</v>
      </c>
      <c r="AC28">
        <v>386.28</v>
      </c>
      <c r="AD28">
        <v>388.71699999999998</v>
      </c>
      <c r="AE28">
        <v>390.94400000000002</v>
      </c>
      <c r="AF28">
        <v>393.01600000000002</v>
      </c>
      <c r="AG28">
        <v>395.72500000000002</v>
      </c>
      <c r="AH28">
        <v>397.54700000000003</v>
      </c>
      <c r="AI28">
        <v>399.94900000000001</v>
      </c>
      <c r="AJ28">
        <v>402.92042500000002</v>
      </c>
      <c r="AK28">
        <v>405.94771279999998</v>
      </c>
      <c r="AL28">
        <v>409.06795890000001</v>
      </c>
      <c r="AM28">
        <v>412.27545099999998</v>
      </c>
      <c r="AN28">
        <v>415.5612868</v>
      </c>
      <c r="AO28">
        <v>418.92499770000001</v>
      </c>
      <c r="AP28">
        <v>422.35510119999998</v>
      </c>
      <c r="AQ28">
        <v>425.83912149999998</v>
      </c>
      <c r="AR28">
        <v>429.41477680000003</v>
      </c>
      <c r="AS28">
        <v>433.03629369999999</v>
      </c>
      <c r="AT28">
        <v>436.77940489999997</v>
      </c>
      <c r="AU28">
        <v>440.57934330000001</v>
      </c>
      <c r="AV28">
        <v>444.44794510000003</v>
      </c>
      <c r="AW28">
        <v>448.39421399999998</v>
      </c>
      <c r="AX28" s="101">
        <v>452.43464749999998</v>
      </c>
      <c r="AY28">
        <v>456.52842179999999</v>
      </c>
      <c r="AZ28">
        <v>460.70951059999999</v>
      </c>
      <c r="BA28">
        <v>464.98833400000001</v>
      </c>
      <c r="BB28">
        <v>469.25637490000003</v>
      </c>
      <c r="BC28">
        <v>473.61389980000001</v>
      </c>
      <c r="BD28">
        <v>478.02104420000001</v>
      </c>
      <c r="BE28">
        <v>482.55302949999998</v>
      </c>
      <c r="BF28">
        <v>487.261619</v>
      </c>
      <c r="BG28">
        <v>491.8606939</v>
      </c>
      <c r="BH28">
        <v>496.64894980000003</v>
      </c>
      <c r="BI28">
        <v>501.6445617</v>
      </c>
      <c r="BJ28">
        <v>506.59900349999998</v>
      </c>
      <c r="BK28">
        <v>511.47101529999998</v>
      </c>
      <c r="BL28">
        <v>516.34093040000005</v>
      </c>
      <c r="BM28">
        <v>521.44490289999999</v>
      </c>
      <c r="BN28">
        <v>526.60029599999996</v>
      </c>
      <c r="BO28">
        <v>531.83792449999999</v>
      </c>
      <c r="BP28">
        <v>537.14263940000001</v>
      </c>
      <c r="BQ28">
        <v>542.55323989999999</v>
      </c>
      <c r="BR28">
        <v>547.97581249999996</v>
      </c>
      <c r="BS28">
        <v>553.53277930000002</v>
      </c>
      <c r="BT28">
        <v>559.03409329999999</v>
      </c>
      <c r="BU28">
        <v>564.60044130000006</v>
      </c>
      <c r="BV28">
        <v>570.20408120000002</v>
      </c>
      <c r="BW28">
        <v>575.84097099999997</v>
      </c>
      <c r="BX28">
        <v>581.56051769999999</v>
      </c>
      <c r="BY28">
        <v>587.35794269999997</v>
      </c>
      <c r="BZ28">
        <v>593.11762069999997</v>
      </c>
      <c r="CA28">
        <v>598.90966609999998</v>
      </c>
      <c r="CB28">
        <v>604.76818720000006</v>
      </c>
      <c r="CC28">
        <v>610.67902089999995</v>
      </c>
      <c r="CD28">
        <v>616.65212789999998</v>
      </c>
      <c r="CE28">
        <v>622.66520849999995</v>
      </c>
      <c r="CF28">
        <v>628.71845580000002</v>
      </c>
      <c r="CG28">
        <v>634.84258120000004</v>
      </c>
      <c r="CH28">
        <v>641.05478189999997</v>
      </c>
      <c r="CI28">
        <v>647.36394359999997</v>
      </c>
      <c r="CJ28">
        <v>653.73613660000001</v>
      </c>
      <c r="CK28">
        <v>660.24961159999998</v>
      </c>
      <c r="CL28">
        <v>666.65338819999999</v>
      </c>
      <c r="CM28">
        <v>673.17670759999999</v>
      </c>
      <c r="CN28">
        <v>679.71305649999999</v>
      </c>
      <c r="CO28">
        <v>686.07793000000004</v>
      </c>
      <c r="CP28">
        <v>692.69566159999999</v>
      </c>
      <c r="CQ28">
        <v>699.41507869999998</v>
      </c>
      <c r="CR28">
        <v>706.26319369999999</v>
      </c>
      <c r="CS28">
        <v>712.85533150000003</v>
      </c>
      <c r="CT28">
        <v>719.40639539999995</v>
      </c>
      <c r="CU28">
        <v>726.27118259999997</v>
      </c>
      <c r="CV28">
        <v>733.18598229999998</v>
      </c>
      <c r="CW28">
        <v>740.19253449999997</v>
      </c>
      <c r="CX28">
        <v>747.32461460000002</v>
      </c>
      <c r="CY28">
        <v>754.51984519999996</v>
      </c>
      <c r="CZ28">
        <v>761.82277629999999</v>
      </c>
      <c r="DA28">
        <v>769.11303650000002</v>
      </c>
      <c r="DB28">
        <v>776.54866319999996</v>
      </c>
      <c r="DC28">
        <v>784.00789520000001</v>
      </c>
      <c r="DD28">
        <v>791.44805870000005</v>
      </c>
      <c r="DE28">
        <v>799.11355470000001</v>
      </c>
      <c r="DF28">
        <v>806.57594270000004</v>
      </c>
      <c r="DG28">
        <v>814.18665699999997</v>
      </c>
      <c r="DH28">
        <v>822.19590389999996</v>
      </c>
      <c r="DI28">
        <v>829.99308599999995</v>
      </c>
      <c r="DJ28">
        <v>837.98036649999995</v>
      </c>
      <c r="DK28">
        <v>845.9275255</v>
      </c>
      <c r="DL28">
        <v>853.82713200000001</v>
      </c>
      <c r="DM28">
        <v>862.05056620000005</v>
      </c>
      <c r="DN28">
        <v>870.23997310000004</v>
      </c>
      <c r="DO28">
        <v>878.09238600000003</v>
      </c>
      <c r="DP28">
        <v>886.2036822</v>
      </c>
    </row>
    <row r="29" spans="1:120" x14ac:dyDescent="0.25">
      <c r="A29" t="s">
        <v>125</v>
      </c>
      <c r="B29" t="s">
        <v>126</v>
      </c>
      <c r="C29" s="101" t="s">
        <v>135</v>
      </c>
      <c r="D29" s="101" t="s">
        <v>128</v>
      </c>
      <c r="E29" s="101">
        <v>83</v>
      </c>
      <c r="F29" s="101" t="s">
        <v>131</v>
      </c>
      <c r="G29" s="101" t="s">
        <v>132</v>
      </c>
      <c r="H29">
        <v>1850</v>
      </c>
      <c r="I29">
        <v>1900</v>
      </c>
      <c r="J29">
        <v>0.693400617</v>
      </c>
      <c r="K29">
        <v>0.68159644799999997</v>
      </c>
      <c r="L29">
        <v>0.61817884999999995</v>
      </c>
      <c r="M29">
        <v>0.51897560499999995</v>
      </c>
      <c r="N29">
        <v>0.53197637900000005</v>
      </c>
      <c r="O29">
        <v>0.60087284399999996</v>
      </c>
      <c r="P29">
        <v>0.66388660700000002</v>
      </c>
      <c r="Q29">
        <v>0.69424485199999997</v>
      </c>
      <c r="R29">
        <v>0.73556263799999999</v>
      </c>
      <c r="S29">
        <v>0.78669550499999996</v>
      </c>
      <c r="T29">
        <v>0.83500323399999998</v>
      </c>
      <c r="U29">
        <v>0.87258067399999995</v>
      </c>
      <c r="V29">
        <v>0.89726342599999998</v>
      </c>
      <c r="W29">
        <v>0.91628902800000001</v>
      </c>
      <c r="X29">
        <v>0.93342181700000004</v>
      </c>
      <c r="Y29">
        <v>0.94525838900000003</v>
      </c>
      <c r="Z29">
        <v>0.96185547699999996</v>
      </c>
      <c r="AA29">
        <v>0.97812292099999998</v>
      </c>
      <c r="AB29">
        <v>1.0065317380000001</v>
      </c>
      <c r="AC29">
        <v>1.034730462</v>
      </c>
      <c r="AD29">
        <v>1.057970477</v>
      </c>
      <c r="AE29">
        <v>1.092924577</v>
      </c>
      <c r="AF29">
        <v>1.1252370380000001</v>
      </c>
      <c r="AG29">
        <v>1.1615518499999999</v>
      </c>
      <c r="AH29">
        <v>1.1926507850000001</v>
      </c>
      <c r="AI29">
        <v>1.2161785190000001</v>
      </c>
      <c r="AJ29">
        <v>1.23658695</v>
      </c>
      <c r="AK29">
        <v>1.2587825070000001</v>
      </c>
      <c r="AL29">
        <v>1.284802083</v>
      </c>
      <c r="AM29">
        <v>1.3104036720000001</v>
      </c>
      <c r="AN29">
        <v>1.339886213</v>
      </c>
      <c r="AO29">
        <v>1.381743838</v>
      </c>
      <c r="AP29">
        <v>1.429235756</v>
      </c>
      <c r="AQ29">
        <v>1.4798457300000001</v>
      </c>
      <c r="AR29">
        <v>1.52989123</v>
      </c>
      <c r="AS29">
        <v>1.5743968230000001</v>
      </c>
      <c r="AT29">
        <v>1.618879789</v>
      </c>
      <c r="AU29">
        <v>1.657241374</v>
      </c>
      <c r="AV29">
        <v>1.7002681070000001</v>
      </c>
      <c r="AW29">
        <v>1.7447436110000001</v>
      </c>
      <c r="AX29">
        <v>1.788818287</v>
      </c>
      <c r="AY29" s="101">
        <v>1.840460862</v>
      </c>
      <c r="AZ29" s="101">
        <v>1.887503862</v>
      </c>
      <c r="BA29" s="101">
        <v>1.93744355</v>
      </c>
      <c r="BB29" s="101">
        <v>1.9883250210000001</v>
      </c>
      <c r="BC29">
        <v>2.0395417500000002</v>
      </c>
      <c r="BD29">
        <v>2.0982071050000002</v>
      </c>
      <c r="BE29">
        <v>2.1495540480000002</v>
      </c>
      <c r="BF29">
        <v>2.206929513</v>
      </c>
      <c r="BG29">
        <v>2.2587415829999999</v>
      </c>
      <c r="BH29">
        <v>2.3083074969999999</v>
      </c>
      <c r="BI29">
        <v>2.354131958</v>
      </c>
      <c r="BJ29">
        <v>2.4003940969999999</v>
      </c>
      <c r="BK29">
        <v>2.4525560849999999</v>
      </c>
      <c r="BL29">
        <v>2.506036709</v>
      </c>
      <c r="BM29">
        <v>2.5593463459999999</v>
      </c>
      <c r="BN29">
        <v>2.618465966</v>
      </c>
      <c r="BO29">
        <v>2.6765690229999999</v>
      </c>
      <c r="BP29">
        <v>2.7312059359999998</v>
      </c>
      <c r="BQ29">
        <v>2.77702297</v>
      </c>
      <c r="BR29">
        <v>2.8193108229999999</v>
      </c>
      <c r="BS29">
        <v>2.8603319229999999</v>
      </c>
      <c r="BT29">
        <v>2.9011550750000001</v>
      </c>
      <c r="BU29">
        <v>2.946396375</v>
      </c>
      <c r="BV29">
        <v>2.9930930419999999</v>
      </c>
      <c r="BW29">
        <v>3.0403342719999999</v>
      </c>
      <c r="BX29">
        <v>3.090795672</v>
      </c>
      <c r="BY29">
        <v>3.1413654719999999</v>
      </c>
      <c r="BZ29">
        <v>3.19069855</v>
      </c>
      <c r="CA29">
        <v>3.2416840090000001</v>
      </c>
      <c r="CB29">
        <v>3.2924010049999999</v>
      </c>
      <c r="CC29">
        <v>3.3348034420000001</v>
      </c>
      <c r="CD29">
        <v>3.3790030419999999</v>
      </c>
      <c r="CE29">
        <v>3.422492342</v>
      </c>
      <c r="CF29">
        <v>3.469228609</v>
      </c>
      <c r="CG29">
        <v>3.5152492089999998</v>
      </c>
      <c r="CH29">
        <v>3.5624706420000001</v>
      </c>
      <c r="CI29">
        <v>3.6151335069999999</v>
      </c>
      <c r="CJ29">
        <v>3.6684984850000002</v>
      </c>
      <c r="CK29">
        <v>3.7213998849999999</v>
      </c>
      <c r="CL29">
        <v>3.7679288030000002</v>
      </c>
      <c r="CM29">
        <v>3.8083025030000002</v>
      </c>
      <c r="CN29">
        <v>3.8479909029999999</v>
      </c>
      <c r="CO29">
        <v>3.8910088090000001</v>
      </c>
      <c r="CP29">
        <v>3.9348576749999999</v>
      </c>
      <c r="CQ29">
        <v>3.9802787909999999</v>
      </c>
      <c r="CR29">
        <v>4.0264569640000003</v>
      </c>
      <c r="CS29">
        <v>4.0684218830000001</v>
      </c>
      <c r="CT29">
        <v>4.1169799420000004</v>
      </c>
      <c r="CU29">
        <v>4.1678075420000003</v>
      </c>
      <c r="CV29">
        <v>4.2181604479999999</v>
      </c>
      <c r="CW29">
        <v>4.2707474479999998</v>
      </c>
      <c r="CX29">
        <v>4.3217438479999997</v>
      </c>
      <c r="CY29">
        <v>4.37287655</v>
      </c>
      <c r="CZ29">
        <v>4.4247602620000004</v>
      </c>
      <c r="DA29">
        <v>4.4796464619999998</v>
      </c>
      <c r="DB29">
        <v>4.5254713420000003</v>
      </c>
      <c r="DC29">
        <v>4.5700043170000004</v>
      </c>
      <c r="DD29">
        <v>4.6182247280000004</v>
      </c>
      <c r="DE29">
        <v>4.6647180170000002</v>
      </c>
      <c r="DF29">
        <v>4.7177092170000003</v>
      </c>
      <c r="DG29">
        <v>4.7720590830000003</v>
      </c>
      <c r="DH29">
        <v>4.8277882830000003</v>
      </c>
      <c r="DI29">
        <v>4.8795440829999999</v>
      </c>
      <c r="DJ29">
        <v>4.9259062829999998</v>
      </c>
      <c r="DK29">
        <v>4.9751955499999996</v>
      </c>
      <c r="DL29">
        <v>5.0186481829999998</v>
      </c>
      <c r="DM29">
        <v>5.0618605829999996</v>
      </c>
      <c r="DN29">
        <v>5.1058754830000002</v>
      </c>
      <c r="DO29">
        <v>5.1522308829999997</v>
      </c>
      <c r="DP29">
        <v>5.2021777829999998</v>
      </c>
    </row>
    <row r="30" spans="1:120" x14ac:dyDescent="0.25">
      <c r="A30" t="s">
        <v>125</v>
      </c>
      <c r="B30" t="s">
        <v>126</v>
      </c>
      <c r="C30" s="101" t="s">
        <v>135</v>
      </c>
      <c r="D30" s="101" t="s">
        <v>128</v>
      </c>
      <c r="E30" s="101">
        <v>95</v>
      </c>
      <c r="F30" s="101" t="s">
        <v>129</v>
      </c>
      <c r="G30" s="101" t="s">
        <v>130</v>
      </c>
      <c r="H30">
        <v>1850</v>
      </c>
      <c r="I30">
        <v>1900</v>
      </c>
      <c r="J30">
        <v>354.07299999999998</v>
      </c>
      <c r="K30">
        <v>355.35300000000001</v>
      </c>
      <c r="L30">
        <v>356.22899999999998</v>
      </c>
      <c r="M30">
        <v>356.92500000000001</v>
      </c>
      <c r="N30">
        <v>358.25400000000002</v>
      </c>
      <c r="O30">
        <v>360.23899999999998</v>
      </c>
      <c r="P30">
        <v>362.005</v>
      </c>
      <c r="Q30">
        <v>363.25200000000001</v>
      </c>
      <c r="R30">
        <v>365.93299999999999</v>
      </c>
      <c r="S30">
        <v>367.84500000000003</v>
      </c>
      <c r="T30">
        <v>369.125</v>
      </c>
      <c r="U30">
        <v>370.673</v>
      </c>
      <c r="V30">
        <v>372.83499999999998</v>
      </c>
      <c r="W30">
        <v>375.411</v>
      </c>
      <c r="X30">
        <v>376.98700000000002</v>
      </c>
      <c r="Y30">
        <v>378.90699999999998</v>
      </c>
      <c r="Z30">
        <v>381.01</v>
      </c>
      <c r="AA30">
        <v>382.60300000000001</v>
      </c>
      <c r="AB30">
        <v>384.73899999999998</v>
      </c>
      <c r="AC30">
        <v>386.28</v>
      </c>
      <c r="AD30">
        <v>388.71699999999998</v>
      </c>
      <c r="AE30">
        <v>390.94400000000002</v>
      </c>
      <c r="AF30">
        <v>393.01600000000002</v>
      </c>
      <c r="AG30">
        <v>395.72500000000002</v>
      </c>
      <c r="AH30">
        <v>397.54700000000003</v>
      </c>
      <c r="AI30">
        <v>399.94900000000001</v>
      </c>
      <c r="AJ30">
        <v>403.07559099999997</v>
      </c>
      <c r="AK30">
        <v>406.23773399999999</v>
      </c>
      <c r="AL30">
        <v>409.47539949999998</v>
      </c>
      <c r="AM30">
        <v>412.77100000000002</v>
      </c>
      <c r="AN30">
        <v>416.16337449999997</v>
      </c>
      <c r="AO30">
        <v>419.67321049999998</v>
      </c>
      <c r="AP30">
        <v>423.24290999999999</v>
      </c>
      <c r="AQ30">
        <v>426.86756550000001</v>
      </c>
      <c r="AR30">
        <v>430.62819300000001</v>
      </c>
      <c r="AS30">
        <v>434.48091799999997</v>
      </c>
      <c r="AT30">
        <v>438.41414099999997</v>
      </c>
      <c r="AU30">
        <v>442.4001705</v>
      </c>
      <c r="AV30">
        <v>446.5010565</v>
      </c>
      <c r="AW30">
        <v>450.67409249999997</v>
      </c>
      <c r="AX30">
        <v>454.97441450000002</v>
      </c>
      <c r="AY30">
        <v>459.35042600000003</v>
      </c>
      <c r="AZ30">
        <v>463.71802600000001</v>
      </c>
      <c r="BA30">
        <v>468.258848</v>
      </c>
      <c r="BB30">
        <v>472.82877400000001</v>
      </c>
      <c r="BC30">
        <v>477.30508750000001</v>
      </c>
      <c r="BD30">
        <v>481.93417299999999</v>
      </c>
      <c r="BE30">
        <v>486.930857</v>
      </c>
      <c r="BF30">
        <v>491.8714425</v>
      </c>
      <c r="BG30">
        <v>496.80264899999997</v>
      </c>
      <c r="BH30">
        <v>501.86805049999998</v>
      </c>
      <c r="BI30">
        <v>507.17065300000002</v>
      </c>
      <c r="BJ30">
        <v>512.34875299999999</v>
      </c>
      <c r="BK30">
        <v>517.61681950000002</v>
      </c>
      <c r="BL30">
        <v>523.22517400000004</v>
      </c>
      <c r="BM30">
        <v>528.59412750000001</v>
      </c>
      <c r="BN30">
        <v>534.19731899999999</v>
      </c>
      <c r="BO30">
        <v>539.93647050000004</v>
      </c>
      <c r="BP30">
        <v>545.37106800000004</v>
      </c>
      <c r="BQ30">
        <v>551.07023600000002</v>
      </c>
      <c r="BR30">
        <v>557.10434499999997</v>
      </c>
      <c r="BS30">
        <v>563.11706500000003</v>
      </c>
      <c r="BT30">
        <v>569.37118750000002</v>
      </c>
      <c r="BU30">
        <v>575.39619400000004</v>
      </c>
      <c r="BV30">
        <v>581.67764199999999</v>
      </c>
      <c r="BW30">
        <v>588.03314650000004</v>
      </c>
      <c r="BX30">
        <v>594.46133750000001</v>
      </c>
      <c r="BY30">
        <v>600.95306400000004</v>
      </c>
      <c r="BZ30">
        <v>607.46990100000005</v>
      </c>
      <c r="CA30">
        <v>614.04189799999995</v>
      </c>
      <c r="CB30">
        <v>620.67001500000003</v>
      </c>
      <c r="CC30">
        <v>627.0079935</v>
      </c>
      <c r="CD30">
        <v>633.27223149999998</v>
      </c>
      <c r="CE30">
        <v>639.54396599999995</v>
      </c>
      <c r="CF30">
        <v>645.84415200000001</v>
      </c>
      <c r="CG30">
        <v>652.1769395</v>
      </c>
      <c r="CH30">
        <v>658.54748700000005</v>
      </c>
      <c r="CI30">
        <v>664.96634800000004</v>
      </c>
      <c r="CJ30">
        <v>671.44025199999999</v>
      </c>
      <c r="CK30">
        <v>678.25165249999998</v>
      </c>
      <c r="CL30">
        <v>685.19824149999999</v>
      </c>
      <c r="CM30">
        <v>692.29110400000002</v>
      </c>
      <c r="CN30">
        <v>699.41499550000003</v>
      </c>
      <c r="CO30">
        <v>706.27446299999997</v>
      </c>
      <c r="CP30">
        <v>713.36565900000005</v>
      </c>
      <c r="CQ30">
        <v>721.05062350000003</v>
      </c>
      <c r="CR30">
        <v>728.36381900000003</v>
      </c>
      <c r="CS30">
        <v>735.71676300000001</v>
      </c>
      <c r="CT30">
        <v>743.11359800000002</v>
      </c>
      <c r="CU30">
        <v>750.56815649999999</v>
      </c>
      <c r="CV30">
        <v>758.18623000000002</v>
      </c>
      <c r="CW30">
        <v>765.84822750000001</v>
      </c>
      <c r="CX30">
        <v>773.58664950000002</v>
      </c>
      <c r="CY30">
        <v>781.39774250000005</v>
      </c>
      <c r="CZ30">
        <v>789.27693550000004</v>
      </c>
      <c r="DA30">
        <v>797.22334850000004</v>
      </c>
      <c r="DB30">
        <v>805.233835</v>
      </c>
      <c r="DC30">
        <v>813.30822650000005</v>
      </c>
      <c r="DD30">
        <v>821.45066499999996</v>
      </c>
      <c r="DE30">
        <v>829.66428199999996</v>
      </c>
      <c r="DF30">
        <v>837.954745</v>
      </c>
      <c r="DG30">
        <v>846.32810549999999</v>
      </c>
      <c r="DH30">
        <v>854.79958999999997</v>
      </c>
      <c r="DI30">
        <v>863.36645150000004</v>
      </c>
      <c r="DJ30">
        <v>872.01651200000003</v>
      </c>
      <c r="DK30">
        <v>880.73705749999999</v>
      </c>
      <c r="DL30">
        <v>889.89021000000002</v>
      </c>
      <c r="DM30">
        <v>899.20025450000003</v>
      </c>
      <c r="DN30">
        <v>908.13320799999997</v>
      </c>
      <c r="DO30">
        <v>917.08123350000005</v>
      </c>
      <c r="DP30">
        <v>926.1343435</v>
      </c>
    </row>
    <row r="31" spans="1:120" x14ac:dyDescent="0.25">
      <c r="A31" t="s">
        <v>125</v>
      </c>
      <c r="B31" t="s">
        <v>126</v>
      </c>
      <c r="C31" s="101" t="s">
        <v>135</v>
      </c>
      <c r="D31" s="101" t="s">
        <v>128</v>
      </c>
      <c r="E31" s="101">
        <v>95</v>
      </c>
      <c r="F31" s="101" t="s">
        <v>131</v>
      </c>
      <c r="G31" s="101" t="s">
        <v>132</v>
      </c>
      <c r="H31">
        <v>1850</v>
      </c>
      <c r="I31">
        <v>1900</v>
      </c>
      <c r="J31">
        <v>0.73983441699999997</v>
      </c>
      <c r="K31">
        <v>0.72867084800000004</v>
      </c>
      <c r="L31">
        <v>0.66162922999999996</v>
      </c>
      <c r="M31">
        <v>0.56622075999999999</v>
      </c>
      <c r="N31">
        <v>0.576830387</v>
      </c>
      <c r="O31">
        <v>0.64421668099999996</v>
      </c>
      <c r="P31">
        <v>0.70487001500000002</v>
      </c>
      <c r="Q31">
        <v>0.73139427899999998</v>
      </c>
      <c r="R31">
        <v>0.76957346599999998</v>
      </c>
      <c r="S31">
        <v>0.82697551499999999</v>
      </c>
      <c r="T31">
        <v>0.87938012300000001</v>
      </c>
      <c r="U31">
        <v>0.92114194599999999</v>
      </c>
      <c r="V31">
        <v>0.95179014200000001</v>
      </c>
      <c r="W31">
        <v>0.97344022100000005</v>
      </c>
      <c r="X31">
        <v>0.98845803399999999</v>
      </c>
      <c r="Y31">
        <v>1.0022002400000001</v>
      </c>
      <c r="Z31">
        <v>1.0176139259999999</v>
      </c>
      <c r="AA31">
        <v>1.033775015</v>
      </c>
      <c r="AB31">
        <v>1.063328711</v>
      </c>
      <c r="AC31">
        <v>1.093091123</v>
      </c>
      <c r="AD31">
        <v>1.1185275830000001</v>
      </c>
      <c r="AE31">
        <v>1.1617718969999999</v>
      </c>
      <c r="AF31">
        <v>1.195411877</v>
      </c>
      <c r="AG31">
        <v>1.2355869559999999</v>
      </c>
      <c r="AH31">
        <v>1.268221338</v>
      </c>
      <c r="AI31">
        <v>1.2955971420000001</v>
      </c>
      <c r="AJ31">
        <v>1.321092505</v>
      </c>
      <c r="AK31">
        <v>1.3444545050000001</v>
      </c>
      <c r="AL31">
        <v>1.371091603</v>
      </c>
      <c r="AM31">
        <v>1.399716103</v>
      </c>
      <c r="AN31">
        <v>1.437215583</v>
      </c>
      <c r="AO31">
        <v>1.482338642</v>
      </c>
      <c r="AP31">
        <v>1.534453995</v>
      </c>
      <c r="AQ31">
        <v>1.5868874850000001</v>
      </c>
      <c r="AR31">
        <v>1.639723662</v>
      </c>
      <c r="AS31">
        <v>1.6991297110000001</v>
      </c>
      <c r="AT31">
        <v>1.7430673189999999</v>
      </c>
      <c r="AU31">
        <v>1.7986743279999999</v>
      </c>
      <c r="AV31">
        <v>1.8469377789999999</v>
      </c>
      <c r="AW31">
        <v>1.9004968090000001</v>
      </c>
      <c r="AX31">
        <v>1.953765779</v>
      </c>
      <c r="AY31">
        <v>2.0083562599999998</v>
      </c>
      <c r="AZ31">
        <v>2.0621885249999998</v>
      </c>
      <c r="BA31">
        <v>2.1179932890000002</v>
      </c>
      <c r="BB31">
        <v>2.1800083090000002</v>
      </c>
      <c r="BC31">
        <v>2.2445736319999998</v>
      </c>
      <c r="BD31">
        <v>2.307539132</v>
      </c>
      <c r="BE31">
        <v>2.3727485150000001</v>
      </c>
      <c r="BF31">
        <v>2.4365631419999998</v>
      </c>
      <c r="BG31">
        <v>2.5011511419999999</v>
      </c>
      <c r="BH31">
        <v>2.562790642</v>
      </c>
      <c r="BI31">
        <v>2.623092642</v>
      </c>
      <c r="BJ31">
        <v>2.6841486319999999</v>
      </c>
      <c r="BK31">
        <v>2.7435584259999999</v>
      </c>
      <c r="BL31">
        <v>2.8017434259999998</v>
      </c>
      <c r="BM31">
        <v>2.8645249260000001</v>
      </c>
      <c r="BN31">
        <v>2.929693426</v>
      </c>
      <c r="BO31">
        <v>2.995737074</v>
      </c>
      <c r="BP31">
        <v>3.0597355739999998</v>
      </c>
      <c r="BQ31">
        <v>3.1184615739999999</v>
      </c>
      <c r="BR31">
        <v>3.1710830739999998</v>
      </c>
      <c r="BS31">
        <v>3.2213755740000001</v>
      </c>
      <c r="BT31">
        <v>3.2753267400000001</v>
      </c>
      <c r="BU31">
        <v>3.329914789</v>
      </c>
      <c r="BV31">
        <v>3.3885532889999999</v>
      </c>
      <c r="BW31">
        <v>3.4523702890000001</v>
      </c>
      <c r="BX31">
        <v>3.5209227890000001</v>
      </c>
      <c r="BY31">
        <v>3.5884857299999999</v>
      </c>
      <c r="BZ31">
        <v>3.6533813679999998</v>
      </c>
      <c r="CA31">
        <v>3.7192787890000001</v>
      </c>
      <c r="CB31">
        <v>3.7815632209999999</v>
      </c>
      <c r="CC31">
        <v>3.8399054850000001</v>
      </c>
      <c r="CD31">
        <v>3.8977809849999998</v>
      </c>
      <c r="CE31">
        <v>3.954977328</v>
      </c>
      <c r="CF31">
        <v>4.0061512889999999</v>
      </c>
      <c r="CG31">
        <v>4.0655502889999999</v>
      </c>
      <c r="CH31">
        <v>4.1322230050000002</v>
      </c>
      <c r="CI31">
        <v>4.2020185049999998</v>
      </c>
      <c r="CJ31">
        <v>4.2722830050000002</v>
      </c>
      <c r="CK31">
        <v>4.3373144459999997</v>
      </c>
      <c r="CL31">
        <v>4.3995029460000001</v>
      </c>
      <c r="CM31">
        <v>4.4593296909999998</v>
      </c>
      <c r="CN31">
        <v>4.518031691</v>
      </c>
      <c r="CO31">
        <v>4.5771886909999999</v>
      </c>
      <c r="CP31">
        <v>4.6334021620000003</v>
      </c>
      <c r="CQ31">
        <v>4.6859886619999997</v>
      </c>
      <c r="CR31">
        <v>4.7390441619999999</v>
      </c>
      <c r="CS31">
        <v>4.7941042889999999</v>
      </c>
      <c r="CT31">
        <v>4.8571267889999996</v>
      </c>
      <c r="CU31">
        <v>4.9234157889999999</v>
      </c>
      <c r="CV31">
        <v>4.9907276520000003</v>
      </c>
      <c r="CW31">
        <v>5.0564436519999996</v>
      </c>
      <c r="CX31">
        <v>5.120236652</v>
      </c>
      <c r="CY31">
        <v>5.1807136519999997</v>
      </c>
      <c r="CZ31">
        <v>5.2397081520000004</v>
      </c>
      <c r="DA31">
        <v>5.2959046519999999</v>
      </c>
      <c r="DB31">
        <v>5.3509486519999996</v>
      </c>
      <c r="DC31">
        <v>5.4077296520000004</v>
      </c>
      <c r="DD31">
        <v>5.4665771520000002</v>
      </c>
      <c r="DE31">
        <v>5.5292056519999999</v>
      </c>
      <c r="DF31">
        <v>5.596935652</v>
      </c>
      <c r="DG31">
        <v>5.667238652</v>
      </c>
      <c r="DH31">
        <v>5.7397361519999999</v>
      </c>
      <c r="DI31">
        <v>5.8057325640000004</v>
      </c>
      <c r="DJ31">
        <v>5.8662690639999999</v>
      </c>
      <c r="DK31">
        <v>5.924538064</v>
      </c>
      <c r="DL31">
        <v>5.9812700640000003</v>
      </c>
      <c r="DM31">
        <v>6.0371511519999999</v>
      </c>
      <c r="DN31">
        <v>6.0936086520000003</v>
      </c>
      <c r="DO31">
        <v>6.1532871519999999</v>
      </c>
      <c r="DP31">
        <v>6.2179661519999998</v>
      </c>
    </row>
    <row r="32" spans="1:120" x14ac:dyDescent="0.25">
      <c r="C32" s="101"/>
      <c r="D32" s="101"/>
      <c r="E32" s="101"/>
      <c r="F32" s="101"/>
      <c r="G32" s="101"/>
    </row>
    <row r="33" spans="3:7" x14ac:dyDescent="0.25">
      <c r="C33" s="101"/>
      <c r="D33" s="101"/>
      <c r="E33" s="101"/>
      <c r="F33" s="101"/>
      <c r="G33" s="101"/>
    </row>
    <row r="34" spans="3:7" x14ac:dyDescent="0.25">
      <c r="C34" s="101"/>
      <c r="D34" s="101"/>
      <c r="E34" s="101"/>
      <c r="F34" s="101"/>
      <c r="G34" s="101"/>
    </row>
    <row r="35" spans="3:7" x14ac:dyDescent="0.25">
      <c r="C35" s="101"/>
      <c r="D35" s="101"/>
      <c r="E35" s="101"/>
      <c r="F35" s="101"/>
      <c r="G35" s="101"/>
    </row>
    <row r="36" spans="3:7" x14ac:dyDescent="0.25">
      <c r="C36" s="101"/>
      <c r="D36" s="101"/>
      <c r="E36" s="101"/>
      <c r="F36" s="101"/>
      <c r="G36" s="101"/>
    </row>
    <row r="37" spans="3:7" x14ac:dyDescent="0.25">
      <c r="C37" s="101"/>
      <c r="D37" s="101"/>
      <c r="E37" s="101"/>
      <c r="F37" s="101"/>
      <c r="G37" s="101"/>
    </row>
    <row r="38" spans="3:7" x14ac:dyDescent="0.25">
      <c r="C38" s="101"/>
      <c r="D38" s="101"/>
      <c r="E38" s="101"/>
      <c r="F38" s="101"/>
      <c r="G38" s="101"/>
    </row>
    <row r="39" spans="3:7" x14ac:dyDescent="0.25">
      <c r="C39" s="101"/>
      <c r="D39" s="101"/>
      <c r="E39" s="101"/>
      <c r="F39" s="101"/>
      <c r="G39" s="101"/>
    </row>
    <row r="40" spans="3:7" x14ac:dyDescent="0.25">
      <c r="C40" s="101"/>
      <c r="D40" s="101"/>
      <c r="E40" s="101"/>
      <c r="F40" s="101"/>
      <c r="G40" s="101"/>
    </row>
    <row r="41" spans="3:7" x14ac:dyDescent="0.25">
      <c r="C41" s="101"/>
      <c r="D41" s="101"/>
      <c r="E41" s="101"/>
      <c r="F41" s="101"/>
      <c r="G41" s="101"/>
    </row>
    <row r="42" spans="3:7" x14ac:dyDescent="0.25">
      <c r="C42" s="101"/>
      <c r="D42" s="101"/>
      <c r="E42" s="101"/>
      <c r="F42" s="101"/>
      <c r="G42" s="101"/>
    </row>
    <row r="43" spans="3:7" x14ac:dyDescent="0.25">
      <c r="C43" s="101"/>
      <c r="D43" s="101"/>
      <c r="E43" s="101"/>
      <c r="F43" s="101"/>
      <c r="G43" s="101"/>
    </row>
    <row r="44" spans="3:7" x14ac:dyDescent="0.25">
      <c r="C44" s="101"/>
      <c r="D44" s="101"/>
      <c r="E44" s="101"/>
      <c r="F44" s="101"/>
      <c r="G44" s="101"/>
    </row>
    <row r="45" spans="3:7" x14ac:dyDescent="0.25">
      <c r="C45" s="101"/>
      <c r="D45" s="101"/>
      <c r="E45" s="101"/>
      <c r="F45" s="101"/>
      <c r="G45" s="101"/>
    </row>
    <row r="46" spans="3:7" x14ac:dyDescent="0.25">
      <c r="C46" s="101"/>
      <c r="D46" s="101"/>
      <c r="E46" s="101"/>
      <c r="F46" s="101"/>
      <c r="G46" s="101"/>
    </row>
    <row r="47" spans="3:7" x14ac:dyDescent="0.25">
      <c r="C47" s="101"/>
      <c r="D47" s="101"/>
      <c r="E47" s="101"/>
      <c r="F47" s="101"/>
      <c r="G47" s="101"/>
    </row>
    <row r="48" spans="3:7" x14ac:dyDescent="0.25">
      <c r="C48" s="101"/>
      <c r="D48" s="101"/>
      <c r="E48" s="101"/>
      <c r="F48" s="101"/>
      <c r="G48" s="101"/>
    </row>
    <row r="49" spans="3:7" x14ac:dyDescent="0.25">
      <c r="C49" s="101"/>
      <c r="D49" s="101"/>
      <c r="E49" s="101"/>
      <c r="F49" s="101"/>
      <c r="G49" s="101"/>
    </row>
    <row r="50" spans="3:7" x14ac:dyDescent="0.25">
      <c r="C50" s="101"/>
      <c r="D50" s="101"/>
      <c r="E50" s="101"/>
      <c r="F50" s="101"/>
      <c r="G50" s="101"/>
    </row>
    <row r="51" spans="3:7" x14ac:dyDescent="0.25">
      <c r="C51" s="101"/>
      <c r="D51" s="101"/>
      <c r="E51" s="101"/>
      <c r="F51" s="101"/>
      <c r="G51" s="101"/>
    </row>
    <row r="52" spans="3:7" x14ac:dyDescent="0.25">
      <c r="C52" s="101"/>
      <c r="D52" s="101"/>
      <c r="E52" s="101"/>
      <c r="F52" s="101"/>
      <c r="G52" s="101"/>
    </row>
    <row r="53" spans="3:7" x14ac:dyDescent="0.25">
      <c r="C53" s="101"/>
      <c r="D53" s="101"/>
      <c r="E53" s="101"/>
      <c r="F53" s="101"/>
      <c r="G53" s="101"/>
    </row>
    <row r="54" spans="3:7" x14ac:dyDescent="0.25">
      <c r="C54" s="101"/>
      <c r="D54" s="101"/>
      <c r="E54" s="101"/>
      <c r="F54" s="101"/>
      <c r="G54" s="101"/>
    </row>
    <row r="55" spans="3:7" x14ac:dyDescent="0.25">
      <c r="C55" s="101"/>
      <c r="D55" s="101"/>
      <c r="E55" s="101"/>
      <c r="F55" s="101"/>
      <c r="G55" s="101"/>
    </row>
    <row r="56" spans="3:7" x14ac:dyDescent="0.25">
      <c r="C56" s="101"/>
      <c r="D56" s="101"/>
      <c r="E56" s="101"/>
      <c r="F56" s="101"/>
      <c r="G56" s="101"/>
    </row>
    <row r="57" spans="3:7" x14ac:dyDescent="0.25">
      <c r="C57" s="101"/>
      <c r="D57" s="101"/>
      <c r="E57" s="101"/>
      <c r="F57" s="101"/>
      <c r="G57" s="101"/>
    </row>
    <row r="58" spans="3:7" x14ac:dyDescent="0.25">
      <c r="C58" s="101"/>
      <c r="D58" s="101"/>
      <c r="E58" s="101"/>
      <c r="F58" s="101"/>
      <c r="G58" s="101"/>
    </row>
    <row r="59" spans="3:7" x14ac:dyDescent="0.25">
      <c r="C59" s="101"/>
      <c r="D59" s="101"/>
      <c r="E59" s="101"/>
      <c r="F59" s="101"/>
      <c r="G59" s="101"/>
    </row>
    <row r="60" spans="3:7" x14ac:dyDescent="0.25">
      <c r="C60" s="101"/>
      <c r="D60" s="101"/>
      <c r="E60" s="101"/>
      <c r="F60" s="101"/>
      <c r="G60" s="101"/>
    </row>
    <row r="61" spans="3:7" x14ac:dyDescent="0.25">
      <c r="C61" s="101"/>
      <c r="D61" s="101"/>
      <c r="E61" s="101"/>
      <c r="F61" s="101"/>
      <c r="G61" s="101"/>
    </row>
    <row r="62" spans="3:7" x14ac:dyDescent="0.25">
      <c r="C62" s="101"/>
      <c r="D62" s="101"/>
      <c r="E62" s="101"/>
      <c r="F62" s="101"/>
      <c r="G62" s="101"/>
    </row>
    <row r="63" spans="3:7" x14ac:dyDescent="0.25">
      <c r="C63" s="101"/>
      <c r="D63" s="101"/>
      <c r="E63" s="101"/>
      <c r="F63" s="101"/>
      <c r="G63" s="101"/>
    </row>
    <row r="64" spans="3:7" x14ac:dyDescent="0.25">
      <c r="C64" s="101"/>
      <c r="D64" s="101"/>
      <c r="E64" s="101"/>
      <c r="F64" s="101"/>
      <c r="G64" s="101"/>
    </row>
    <row r="65" spans="3:7" x14ac:dyDescent="0.25">
      <c r="C65" s="101"/>
      <c r="D65" s="101"/>
      <c r="E65" s="101"/>
      <c r="F65" s="101"/>
      <c r="G65" s="101"/>
    </row>
    <row r="66" spans="3:7" x14ac:dyDescent="0.25">
      <c r="C66" s="101"/>
      <c r="D66" s="101"/>
      <c r="E66" s="101"/>
      <c r="F66" s="101"/>
      <c r="G66" s="101"/>
    </row>
    <row r="67" spans="3:7" x14ac:dyDescent="0.25">
      <c r="C67" s="101"/>
      <c r="D67" s="101"/>
      <c r="E67" s="101"/>
      <c r="F67" s="101"/>
      <c r="G67" s="101"/>
    </row>
    <row r="68" spans="3:7" x14ac:dyDescent="0.25">
      <c r="C68" s="101"/>
      <c r="D68" s="101"/>
      <c r="E68" s="101"/>
      <c r="F68" s="101"/>
      <c r="G68" s="101"/>
    </row>
    <row r="69" spans="3:7" x14ac:dyDescent="0.25">
      <c r="C69" s="101"/>
      <c r="D69" s="101"/>
      <c r="E69" s="101"/>
      <c r="F69" s="101"/>
      <c r="G69" s="101"/>
    </row>
    <row r="70" spans="3:7" x14ac:dyDescent="0.25">
      <c r="C70" s="101"/>
      <c r="D70" s="101"/>
      <c r="E70" s="101"/>
      <c r="F70" s="101"/>
      <c r="G70" s="101"/>
    </row>
    <row r="71" spans="3:7" x14ac:dyDescent="0.25">
      <c r="C71" s="101"/>
      <c r="D71" s="101"/>
      <c r="E71" s="101"/>
      <c r="F71" s="101"/>
      <c r="G71" s="101"/>
    </row>
    <row r="72" spans="3:7" x14ac:dyDescent="0.25">
      <c r="C72" s="101"/>
      <c r="D72" s="101"/>
      <c r="E72" s="101"/>
      <c r="F72" s="101"/>
      <c r="G72" s="101"/>
    </row>
    <row r="73" spans="3:7" x14ac:dyDescent="0.25">
      <c r="C73" s="101"/>
      <c r="D73" s="101"/>
      <c r="E73" s="101"/>
      <c r="F73" s="101"/>
      <c r="G73" s="101"/>
    </row>
    <row r="74" spans="3:7" x14ac:dyDescent="0.25">
      <c r="C74" s="101"/>
      <c r="D74" s="101"/>
      <c r="E74" s="101"/>
      <c r="F74" s="101"/>
      <c r="G74" s="101"/>
    </row>
    <row r="75" spans="3:7" x14ac:dyDescent="0.25">
      <c r="C75" s="101"/>
      <c r="D75" s="101"/>
      <c r="E75" s="101"/>
      <c r="F75" s="101"/>
      <c r="G75" s="101"/>
    </row>
    <row r="76" spans="3:7" x14ac:dyDescent="0.25">
      <c r="C76" s="101"/>
      <c r="D76" s="101"/>
      <c r="E76" s="101"/>
      <c r="F76" s="101"/>
      <c r="G76" s="101"/>
    </row>
    <row r="77" spans="3:7" x14ac:dyDescent="0.25">
      <c r="C77" s="101"/>
      <c r="D77" s="101"/>
      <c r="E77" s="101"/>
      <c r="F77" s="101"/>
      <c r="G77" s="101"/>
    </row>
    <row r="78" spans="3:7" x14ac:dyDescent="0.25">
      <c r="C78" s="101"/>
      <c r="D78" s="101"/>
      <c r="E78" s="101"/>
      <c r="F78" s="101"/>
      <c r="G78" s="101"/>
    </row>
    <row r="79" spans="3:7" x14ac:dyDescent="0.25">
      <c r="C79" s="101"/>
      <c r="D79" s="101"/>
      <c r="E79" s="101"/>
      <c r="F79" s="101"/>
      <c r="G79" s="101"/>
    </row>
    <row r="80" spans="3:7" x14ac:dyDescent="0.25">
      <c r="C80" s="101"/>
      <c r="D80" s="101"/>
      <c r="E80" s="101"/>
      <c r="F80" s="101"/>
      <c r="G80" s="101"/>
    </row>
    <row r="81" spans="3:7" x14ac:dyDescent="0.25">
      <c r="C81" s="101"/>
      <c r="D81" s="101"/>
      <c r="E81" s="101"/>
      <c r="F81" s="101"/>
      <c r="G81" s="101"/>
    </row>
    <row r="82" spans="3:7" x14ac:dyDescent="0.25">
      <c r="C82" s="101"/>
      <c r="D82" s="101"/>
      <c r="E82" s="101"/>
      <c r="F82" s="101"/>
      <c r="G82" s="101"/>
    </row>
    <row r="83" spans="3:7" x14ac:dyDescent="0.25">
      <c r="C83" s="101"/>
      <c r="D83" s="101"/>
      <c r="E83" s="101"/>
      <c r="F83" s="101"/>
      <c r="G83" s="101"/>
    </row>
    <row r="84" spans="3:7" x14ac:dyDescent="0.25">
      <c r="C84" s="101"/>
      <c r="D84" s="101"/>
      <c r="E84" s="101"/>
      <c r="F84" s="101"/>
      <c r="G84" s="101"/>
    </row>
    <row r="85" spans="3:7" x14ac:dyDescent="0.25">
      <c r="C85" s="101"/>
      <c r="D85" s="101"/>
      <c r="E85" s="101"/>
      <c r="F85" s="101"/>
      <c r="G85" s="101"/>
    </row>
    <row r="86" spans="3:7" x14ac:dyDescent="0.25">
      <c r="C86" s="101"/>
      <c r="D86" s="101"/>
      <c r="E86" s="101"/>
      <c r="F86" s="101"/>
      <c r="G86" s="101"/>
    </row>
    <row r="87" spans="3:7" x14ac:dyDescent="0.25">
      <c r="C87" s="101"/>
      <c r="D87" s="101"/>
      <c r="E87" s="101"/>
      <c r="F87" s="101"/>
      <c r="G87" s="101"/>
    </row>
    <row r="88" spans="3:7" x14ac:dyDescent="0.25">
      <c r="C88" s="101"/>
      <c r="D88" s="101"/>
      <c r="E88" s="101"/>
      <c r="F88" s="101"/>
      <c r="G88" s="101"/>
    </row>
    <row r="89" spans="3:7" x14ac:dyDescent="0.25">
      <c r="C89" s="101"/>
      <c r="D89" s="101"/>
      <c r="E89" s="101"/>
      <c r="F89" s="101"/>
      <c r="G89" s="101"/>
    </row>
    <row r="90" spans="3:7" x14ac:dyDescent="0.25">
      <c r="C90" s="101"/>
      <c r="D90" s="101"/>
      <c r="E90" s="101"/>
      <c r="F90" s="101"/>
      <c r="G90" s="101"/>
    </row>
    <row r="91" spans="3:7" x14ac:dyDescent="0.25">
      <c r="C91" s="101"/>
      <c r="D91" s="101"/>
      <c r="E91" s="101"/>
      <c r="F91" s="101"/>
      <c r="G91" s="101"/>
    </row>
    <row r="92" spans="3:7" x14ac:dyDescent="0.25">
      <c r="C92" s="101"/>
      <c r="D92" s="101"/>
      <c r="E92" s="101"/>
      <c r="F92" s="101"/>
      <c r="G92" s="101"/>
    </row>
    <row r="93" spans="3:7" x14ac:dyDescent="0.25">
      <c r="C93" s="101"/>
      <c r="D93" s="101"/>
      <c r="E93" s="101"/>
      <c r="F93" s="101"/>
      <c r="G93" s="101"/>
    </row>
    <row r="94" spans="3:7" x14ac:dyDescent="0.25">
      <c r="C94" s="101"/>
      <c r="D94" s="101"/>
      <c r="E94" s="101"/>
      <c r="F94" s="101"/>
      <c r="G94" s="101"/>
    </row>
    <row r="95" spans="3:7" x14ac:dyDescent="0.25">
      <c r="C95" s="101"/>
      <c r="D95" s="101"/>
      <c r="E95" s="101"/>
      <c r="F95" s="101"/>
      <c r="G95" s="101"/>
    </row>
    <row r="96" spans="3:7" x14ac:dyDescent="0.25">
      <c r="C96" s="101"/>
      <c r="D96" s="101"/>
      <c r="E96" s="101"/>
      <c r="F96" s="101"/>
      <c r="G96" s="101"/>
    </row>
    <row r="97" spans="3:7" x14ac:dyDescent="0.25">
      <c r="C97" s="101"/>
      <c r="D97" s="101"/>
      <c r="E97" s="101"/>
      <c r="F97" s="101"/>
      <c r="G97" s="101"/>
    </row>
    <row r="98" spans="3:7" x14ac:dyDescent="0.25">
      <c r="C98" s="101"/>
      <c r="D98" s="101"/>
      <c r="E98" s="101"/>
      <c r="F98" s="101"/>
      <c r="G98" s="101"/>
    </row>
    <row r="99" spans="3:7" x14ac:dyDescent="0.25">
      <c r="C99" s="101"/>
      <c r="D99" s="101"/>
      <c r="E99" s="101"/>
      <c r="F99" s="101"/>
      <c r="G99" s="101"/>
    </row>
    <row r="100" spans="3:7" x14ac:dyDescent="0.25">
      <c r="C100" s="101"/>
      <c r="D100" s="101"/>
      <c r="E100" s="101"/>
      <c r="F100" s="101"/>
      <c r="G100" s="101"/>
    </row>
    <row r="101" spans="3:7" x14ac:dyDescent="0.25">
      <c r="C101" s="101"/>
      <c r="D101" s="101"/>
      <c r="E101" s="101"/>
      <c r="F101" s="101"/>
      <c r="G101" s="101"/>
    </row>
    <row r="102" spans="3:7" x14ac:dyDescent="0.25">
      <c r="C102" s="101"/>
      <c r="D102" s="101"/>
      <c r="E102" s="101"/>
      <c r="F102" s="101"/>
      <c r="G102" s="101"/>
    </row>
    <row r="103" spans="3:7" x14ac:dyDescent="0.25">
      <c r="C103" s="101"/>
      <c r="D103" s="101"/>
      <c r="E103" s="101"/>
      <c r="F103" s="101"/>
      <c r="G103" s="101"/>
    </row>
    <row r="104" spans="3:7" x14ac:dyDescent="0.25">
      <c r="C104" s="101"/>
      <c r="D104" s="101"/>
      <c r="E104" s="101"/>
      <c r="F104" s="101"/>
      <c r="G104" s="101"/>
    </row>
    <row r="105" spans="3:7" x14ac:dyDescent="0.25">
      <c r="C105" s="101"/>
      <c r="D105" s="101"/>
      <c r="E105" s="101"/>
      <c r="F105" s="101"/>
      <c r="G105" s="101"/>
    </row>
    <row r="106" spans="3:7" x14ac:dyDescent="0.25">
      <c r="C106" s="101"/>
      <c r="D106" s="101"/>
      <c r="E106" s="101"/>
      <c r="F106" s="101"/>
      <c r="G106" s="101"/>
    </row>
    <row r="107" spans="3:7" x14ac:dyDescent="0.25">
      <c r="C107" s="101"/>
      <c r="D107" s="101"/>
      <c r="E107" s="101"/>
      <c r="F107" s="101"/>
      <c r="G107" s="101"/>
    </row>
    <row r="108" spans="3:7" x14ac:dyDescent="0.25">
      <c r="C108" s="101"/>
      <c r="D108" s="101"/>
      <c r="E108" s="101"/>
      <c r="F108" s="101"/>
      <c r="G108" s="101"/>
    </row>
    <row r="109" spans="3:7" x14ac:dyDescent="0.25">
      <c r="C109" s="101"/>
      <c r="D109" s="101"/>
      <c r="E109" s="101"/>
      <c r="F109" s="101"/>
      <c r="G109" s="101"/>
    </row>
    <row r="110" spans="3:7" x14ac:dyDescent="0.25">
      <c r="C110" s="101"/>
      <c r="D110" s="101"/>
      <c r="E110" s="101"/>
      <c r="F110" s="101"/>
      <c r="G110" s="101"/>
    </row>
    <row r="111" spans="3:7" x14ac:dyDescent="0.25">
      <c r="C111" s="101"/>
      <c r="D111" s="101"/>
      <c r="E111" s="101"/>
      <c r="F111" s="101"/>
      <c r="G111" s="101"/>
    </row>
    <row r="112" spans="3:7" x14ac:dyDescent="0.25">
      <c r="C112" s="101"/>
      <c r="D112" s="101"/>
      <c r="E112" s="101"/>
      <c r="F112" s="101"/>
      <c r="G112" s="101"/>
    </row>
    <row r="113" spans="3:7" x14ac:dyDescent="0.25">
      <c r="C113" s="101"/>
      <c r="D113" s="101"/>
      <c r="E113" s="101"/>
      <c r="F113" s="101"/>
      <c r="G113" s="101"/>
    </row>
    <row r="114" spans="3:7" x14ac:dyDescent="0.25">
      <c r="C114" s="101"/>
      <c r="D114" s="101"/>
      <c r="E114" s="101"/>
      <c r="F114" s="101"/>
      <c r="G114" s="101"/>
    </row>
    <row r="115" spans="3:7" x14ac:dyDescent="0.25">
      <c r="C115" s="101"/>
      <c r="D115" s="101"/>
      <c r="E115" s="101"/>
      <c r="F115" s="101"/>
      <c r="G115" s="101"/>
    </row>
    <row r="116" spans="3:7" x14ac:dyDescent="0.25">
      <c r="C116" s="101"/>
      <c r="D116" s="101"/>
      <c r="E116" s="101"/>
      <c r="F116" s="101"/>
      <c r="G116" s="101"/>
    </row>
    <row r="117" spans="3:7" x14ac:dyDescent="0.25">
      <c r="C117" s="101"/>
      <c r="D117" s="101"/>
      <c r="E117" s="101"/>
      <c r="F117" s="101"/>
      <c r="G117" s="101"/>
    </row>
    <row r="118" spans="3:7" x14ac:dyDescent="0.25">
      <c r="C118" s="101"/>
      <c r="D118" s="101"/>
      <c r="E118" s="101"/>
      <c r="F118" s="101"/>
      <c r="G118" s="101"/>
    </row>
    <row r="119" spans="3:7" x14ac:dyDescent="0.25">
      <c r="C119" s="101"/>
      <c r="D119" s="101"/>
      <c r="E119" s="101"/>
      <c r="F119" s="101"/>
      <c r="G119" s="101"/>
    </row>
    <row r="120" spans="3:7" x14ac:dyDescent="0.25">
      <c r="C120" s="101"/>
      <c r="D120" s="101"/>
      <c r="E120" s="101"/>
      <c r="F120" s="101"/>
      <c r="G120" s="101"/>
    </row>
    <row r="121" spans="3:7" x14ac:dyDescent="0.25">
      <c r="C121" s="101"/>
      <c r="D121" s="101"/>
      <c r="E121" s="101"/>
      <c r="F121" s="101"/>
      <c r="G121" s="101"/>
    </row>
    <row r="122" spans="3:7" x14ac:dyDescent="0.25">
      <c r="C122" s="101"/>
      <c r="D122" s="101"/>
      <c r="E122" s="101"/>
      <c r="F122" s="101"/>
      <c r="G122" s="101"/>
    </row>
    <row r="123" spans="3:7" x14ac:dyDescent="0.25">
      <c r="C123" s="101"/>
      <c r="D123" s="101"/>
      <c r="E123" s="101"/>
      <c r="F123" s="101"/>
      <c r="G123" s="101"/>
    </row>
    <row r="124" spans="3:7" x14ac:dyDescent="0.25">
      <c r="C124" s="101"/>
      <c r="D124" s="101"/>
      <c r="E124" s="101"/>
      <c r="F124" s="101"/>
      <c r="G124" s="101"/>
    </row>
    <row r="125" spans="3:7" x14ac:dyDescent="0.25">
      <c r="C125" s="101"/>
      <c r="D125" s="101"/>
      <c r="E125" s="101"/>
      <c r="F125" s="101"/>
      <c r="G125" s="101"/>
    </row>
    <row r="126" spans="3:7" x14ac:dyDescent="0.25">
      <c r="C126" s="101"/>
      <c r="D126" s="101"/>
      <c r="E126" s="101"/>
      <c r="F126" s="101"/>
      <c r="G126" s="101"/>
    </row>
    <row r="127" spans="3:7" x14ac:dyDescent="0.25">
      <c r="C127" s="101"/>
      <c r="D127" s="101"/>
      <c r="E127" s="101"/>
      <c r="F127" s="101"/>
      <c r="G127" s="101"/>
    </row>
    <row r="128" spans="3:7" x14ac:dyDescent="0.25">
      <c r="C128" s="101"/>
      <c r="D128" s="101"/>
      <c r="E128" s="101"/>
      <c r="F128" s="101"/>
      <c r="G128" s="101"/>
    </row>
    <row r="129" spans="3:7" x14ac:dyDescent="0.25">
      <c r="C129" s="101"/>
      <c r="D129" s="101"/>
      <c r="E129" s="101"/>
      <c r="F129" s="101"/>
      <c r="G129" s="101"/>
    </row>
    <row r="130" spans="3:7" x14ac:dyDescent="0.25">
      <c r="C130" s="101"/>
      <c r="D130" s="101"/>
      <c r="E130" s="101"/>
      <c r="F130" s="101"/>
      <c r="G130" s="101"/>
    </row>
    <row r="131" spans="3:7" x14ac:dyDescent="0.25">
      <c r="C131" s="101"/>
      <c r="D131" s="101"/>
      <c r="E131" s="101"/>
      <c r="F131" s="101"/>
      <c r="G131" s="101"/>
    </row>
    <row r="132" spans="3:7" x14ac:dyDescent="0.25">
      <c r="C132" s="101"/>
      <c r="D132" s="101"/>
      <c r="E132" s="101"/>
      <c r="F132" s="101"/>
      <c r="G132" s="101"/>
    </row>
    <row r="133" spans="3:7" x14ac:dyDescent="0.25">
      <c r="C133" s="101"/>
      <c r="D133" s="101"/>
      <c r="E133" s="101"/>
      <c r="F133" s="101"/>
      <c r="G133" s="101"/>
    </row>
    <row r="134" spans="3:7" x14ac:dyDescent="0.25">
      <c r="C134" s="101"/>
      <c r="D134" s="101"/>
      <c r="E134" s="101"/>
      <c r="F134" s="101"/>
      <c r="G134" s="101"/>
    </row>
    <row r="135" spans="3:7" x14ac:dyDescent="0.25">
      <c r="C135" s="101"/>
      <c r="D135" s="101"/>
      <c r="E135" s="101"/>
      <c r="F135" s="101"/>
      <c r="G135" s="101"/>
    </row>
    <row r="136" spans="3:7" x14ac:dyDescent="0.25">
      <c r="C136" s="101"/>
      <c r="D136" s="101"/>
      <c r="E136" s="101"/>
      <c r="F136" s="101"/>
      <c r="G136" s="101"/>
    </row>
    <row r="137" spans="3:7" x14ac:dyDescent="0.25">
      <c r="C137" s="101"/>
      <c r="D137" s="101"/>
      <c r="E137" s="101"/>
      <c r="F137" s="101"/>
      <c r="G137" s="101"/>
    </row>
    <row r="138" spans="3:7" x14ac:dyDescent="0.25">
      <c r="C138" s="101"/>
      <c r="D138" s="101"/>
      <c r="E138" s="101"/>
      <c r="F138" s="101"/>
      <c r="G138" s="101"/>
    </row>
    <row r="139" spans="3:7" x14ac:dyDescent="0.25">
      <c r="C139" s="101"/>
      <c r="D139" s="101"/>
      <c r="E139" s="101"/>
      <c r="F139" s="101"/>
      <c r="G139" s="101"/>
    </row>
    <row r="140" spans="3:7" x14ac:dyDescent="0.25">
      <c r="C140" s="101"/>
      <c r="D140" s="101"/>
      <c r="E140" s="101"/>
      <c r="F140" s="101"/>
      <c r="G140" s="101"/>
    </row>
    <row r="141" spans="3:7" x14ac:dyDescent="0.25">
      <c r="C141" s="101"/>
      <c r="D141" s="101"/>
      <c r="E141" s="101"/>
      <c r="F141" s="101"/>
      <c r="G141" s="101"/>
    </row>
    <row r="142" spans="3:7" x14ac:dyDescent="0.25">
      <c r="C142" s="101"/>
      <c r="D142" s="101"/>
      <c r="E142" s="101"/>
      <c r="F142" s="101"/>
      <c r="G142" s="101"/>
    </row>
    <row r="143" spans="3:7" x14ac:dyDescent="0.25">
      <c r="C143" s="101"/>
      <c r="D143" s="101"/>
      <c r="E143" s="101"/>
      <c r="F143" s="101"/>
      <c r="G143" s="101"/>
    </row>
    <row r="144" spans="3:7" x14ac:dyDescent="0.25">
      <c r="C144" s="101"/>
      <c r="D144" s="101"/>
      <c r="E144" s="101"/>
      <c r="F144" s="101"/>
      <c r="G144" s="101"/>
    </row>
    <row r="145" spans="3:7" x14ac:dyDescent="0.25">
      <c r="C145" s="101"/>
      <c r="D145" s="101"/>
      <c r="E145" s="101"/>
      <c r="F145" s="101"/>
      <c r="G145" s="101"/>
    </row>
    <row r="146" spans="3:7" x14ac:dyDescent="0.25">
      <c r="C146" s="101"/>
      <c r="D146" s="101"/>
      <c r="E146" s="101"/>
      <c r="F146" s="101"/>
      <c r="G146" s="101"/>
    </row>
    <row r="147" spans="3:7" x14ac:dyDescent="0.25">
      <c r="C147" s="101"/>
      <c r="D147" s="101"/>
      <c r="E147" s="101"/>
      <c r="F147" s="101"/>
      <c r="G147" s="101"/>
    </row>
    <row r="148" spans="3:7" x14ac:dyDescent="0.25">
      <c r="C148" s="101"/>
      <c r="D148" s="101"/>
      <c r="E148" s="101"/>
      <c r="F148" s="101"/>
      <c r="G148" s="101"/>
    </row>
    <row r="149" spans="3:7" x14ac:dyDescent="0.25">
      <c r="C149" s="101"/>
      <c r="D149" s="101"/>
      <c r="E149" s="101"/>
      <c r="F149" s="101"/>
      <c r="G149" s="101"/>
    </row>
    <row r="150" spans="3:7" x14ac:dyDescent="0.25">
      <c r="C150" s="101"/>
      <c r="D150" s="101"/>
      <c r="E150" s="101"/>
      <c r="F150" s="101"/>
      <c r="G150" s="101"/>
    </row>
    <row r="151" spans="3:7" x14ac:dyDescent="0.25">
      <c r="C151" s="101"/>
      <c r="D151" s="101"/>
      <c r="E151" s="101"/>
      <c r="F151" s="101"/>
      <c r="G151" s="101"/>
    </row>
    <row r="152" spans="3:7" x14ac:dyDescent="0.25">
      <c r="C152" s="101"/>
      <c r="D152" s="101"/>
      <c r="E152" s="101"/>
      <c r="F152" s="101"/>
      <c r="G152" s="101"/>
    </row>
    <row r="153" spans="3:7" x14ac:dyDescent="0.25">
      <c r="C153" s="101"/>
      <c r="D153" s="101"/>
      <c r="E153" s="101"/>
      <c r="F153" s="101"/>
      <c r="G153" s="101"/>
    </row>
    <row r="154" spans="3:7" x14ac:dyDescent="0.25">
      <c r="C154" s="101"/>
      <c r="D154" s="101"/>
      <c r="E154" s="101"/>
      <c r="F154" s="101"/>
      <c r="G154" s="101"/>
    </row>
    <row r="155" spans="3:7" x14ac:dyDescent="0.25">
      <c r="C155" s="101"/>
      <c r="D155" s="101"/>
      <c r="E155" s="101"/>
      <c r="F155" s="101"/>
      <c r="G155" s="101"/>
    </row>
    <row r="156" spans="3:7" x14ac:dyDescent="0.25">
      <c r="C156" s="101"/>
      <c r="D156" s="101"/>
      <c r="E156" s="101"/>
      <c r="F156" s="101"/>
      <c r="G156" s="101"/>
    </row>
    <row r="157" spans="3:7" x14ac:dyDescent="0.25">
      <c r="C157" s="101"/>
      <c r="D157" s="101"/>
      <c r="E157" s="101"/>
      <c r="F157" s="101"/>
      <c r="G157" s="101"/>
    </row>
    <row r="158" spans="3:7" x14ac:dyDescent="0.25">
      <c r="C158" s="101"/>
      <c r="D158" s="101"/>
      <c r="E158" s="101"/>
      <c r="F158" s="101"/>
      <c r="G158" s="101"/>
    </row>
    <row r="159" spans="3:7" x14ac:dyDescent="0.25">
      <c r="C159" s="101"/>
      <c r="D159" s="101"/>
      <c r="E159" s="101"/>
      <c r="F159" s="101"/>
      <c r="G159" s="101"/>
    </row>
    <row r="160" spans="3:7" x14ac:dyDescent="0.25">
      <c r="C160" s="101"/>
      <c r="D160" s="101"/>
      <c r="E160" s="101"/>
      <c r="F160" s="101"/>
      <c r="G160" s="101"/>
    </row>
    <row r="161" spans="3:7" x14ac:dyDescent="0.25">
      <c r="C161" s="101"/>
      <c r="D161" s="101"/>
      <c r="E161" s="101"/>
      <c r="F161" s="101"/>
      <c r="G161" s="101"/>
    </row>
    <row r="162" spans="3:7" x14ac:dyDescent="0.25">
      <c r="C162" s="101"/>
      <c r="D162" s="101"/>
      <c r="E162" s="101"/>
      <c r="F162" s="101"/>
      <c r="G162" s="101"/>
    </row>
    <row r="163" spans="3:7" x14ac:dyDescent="0.25">
      <c r="C163" s="101"/>
      <c r="D163" s="101"/>
      <c r="E163" s="101"/>
      <c r="F163" s="101"/>
      <c r="G163" s="101"/>
    </row>
    <row r="164" spans="3:7" x14ac:dyDescent="0.25">
      <c r="C164" s="101"/>
      <c r="D164" s="101"/>
      <c r="E164" s="101"/>
      <c r="F164" s="101"/>
      <c r="G164" s="101"/>
    </row>
    <row r="165" spans="3:7" x14ac:dyDescent="0.25">
      <c r="C165" s="101"/>
      <c r="D165" s="101"/>
      <c r="E165" s="101"/>
      <c r="F165" s="101"/>
      <c r="G165" s="101"/>
    </row>
    <row r="166" spans="3:7" x14ac:dyDescent="0.25">
      <c r="C166" s="101"/>
      <c r="D166" s="101"/>
      <c r="E166" s="101"/>
      <c r="F166" s="101"/>
      <c r="G166" s="101"/>
    </row>
    <row r="167" spans="3:7" x14ac:dyDescent="0.25">
      <c r="C167" s="101"/>
      <c r="D167" s="101"/>
      <c r="E167" s="101"/>
      <c r="F167" s="101"/>
      <c r="G167" s="101"/>
    </row>
    <row r="168" spans="3:7" x14ac:dyDescent="0.25">
      <c r="C168" s="101"/>
      <c r="D168" s="101"/>
      <c r="E168" s="101"/>
      <c r="F168" s="101"/>
      <c r="G168" s="101"/>
    </row>
    <row r="169" spans="3:7" x14ac:dyDescent="0.25">
      <c r="C169" s="101"/>
      <c r="D169" s="101"/>
      <c r="E169" s="101"/>
      <c r="F169" s="101"/>
      <c r="G169" s="101"/>
    </row>
    <row r="170" spans="3:7" x14ac:dyDescent="0.25">
      <c r="C170" s="101"/>
      <c r="D170" s="101"/>
      <c r="E170" s="101"/>
      <c r="F170" s="101"/>
      <c r="G170" s="101"/>
    </row>
    <row r="171" spans="3:7" x14ac:dyDescent="0.25">
      <c r="C171" s="101"/>
      <c r="D171" s="101"/>
      <c r="E171" s="101"/>
      <c r="F171" s="101"/>
      <c r="G171" s="101"/>
    </row>
    <row r="172" spans="3:7" x14ac:dyDescent="0.25">
      <c r="C172" s="101"/>
      <c r="D172" s="101"/>
      <c r="E172" s="101"/>
      <c r="F172" s="101"/>
      <c r="G172" s="101"/>
    </row>
    <row r="173" spans="3:7" x14ac:dyDescent="0.25">
      <c r="C173" s="101"/>
      <c r="D173" s="101"/>
      <c r="E173" s="101"/>
      <c r="F173" s="101"/>
      <c r="G173" s="101"/>
    </row>
    <row r="174" spans="3:7" x14ac:dyDescent="0.25">
      <c r="C174" s="101"/>
      <c r="D174" s="101"/>
      <c r="E174" s="101"/>
      <c r="F174" s="101"/>
      <c r="G174" s="101"/>
    </row>
    <row r="175" spans="3:7" x14ac:dyDescent="0.25">
      <c r="C175" s="101"/>
      <c r="D175" s="101"/>
      <c r="E175" s="101"/>
      <c r="F175" s="101"/>
      <c r="G175" s="101"/>
    </row>
    <row r="176" spans="3:7" x14ac:dyDescent="0.25">
      <c r="C176" s="101"/>
      <c r="D176" s="101"/>
      <c r="E176" s="101"/>
      <c r="F176" s="101"/>
      <c r="G176" s="101"/>
    </row>
    <row r="177" spans="3:7" x14ac:dyDescent="0.25">
      <c r="C177" s="101"/>
      <c r="D177" s="101"/>
      <c r="E177" s="101"/>
      <c r="F177" s="101"/>
      <c r="G177" s="101"/>
    </row>
    <row r="178" spans="3:7" x14ac:dyDescent="0.25">
      <c r="C178" s="101"/>
      <c r="D178" s="101"/>
      <c r="E178" s="101"/>
      <c r="F178" s="101"/>
      <c r="G178" s="101"/>
    </row>
    <row r="179" spans="3:7" x14ac:dyDescent="0.25">
      <c r="C179" s="101"/>
      <c r="D179" s="101"/>
      <c r="E179" s="101"/>
      <c r="F179" s="101"/>
      <c r="G179" s="101"/>
    </row>
    <row r="180" spans="3:7" x14ac:dyDescent="0.25">
      <c r="C180" s="101"/>
      <c r="D180" s="101"/>
      <c r="E180" s="101"/>
      <c r="F180" s="101"/>
      <c r="G180" s="101"/>
    </row>
    <row r="181" spans="3:7" x14ac:dyDescent="0.25">
      <c r="C181" s="101"/>
      <c r="D181" s="101"/>
      <c r="E181" s="101"/>
      <c r="F181" s="101"/>
      <c r="G181" s="101"/>
    </row>
    <row r="182" spans="3:7" x14ac:dyDescent="0.25">
      <c r="C182" s="101"/>
      <c r="D182" s="101"/>
      <c r="E182" s="101"/>
      <c r="F182" s="101"/>
      <c r="G182" s="101"/>
    </row>
    <row r="183" spans="3:7" x14ac:dyDescent="0.25">
      <c r="C183" s="101"/>
      <c r="D183" s="101"/>
      <c r="E183" s="101"/>
      <c r="F183" s="101"/>
      <c r="G183" s="101"/>
    </row>
    <row r="184" spans="3:7" x14ac:dyDescent="0.25">
      <c r="C184" s="101"/>
      <c r="D184" s="101"/>
      <c r="E184" s="101"/>
      <c r="F184" s="101"/>
      <c r="G184" s="101"/>
    </row>
    <row r="185" spans="3:7" x14ac:dyDescent="0.25">
      <c r="C185" s="101"/>
      <c r="D185" s="101"/>
      <c r="E185" s="101"/>
      <c r="F185" s="101"/>
      <c r="G185" s="101"/>
    </row>
    <row r="186" spans="3:7" x14ac:dyDescent="0.25">
      <c r="C186" s="101"/>
      <c r="D186" s="101"/>
      <c r="E186" s="101"/>
      <c r="F186" s="101"/>
      <c r="G186" s="101"/>
    </row>
    <row r="187" spans="3:7" x14ac:dyDescent="0.25">
      <c r="C187" s="101"/>
      <c r="D187" s="101"/>
      <c r="E187" s="101"/>
      <c r="F187" s="101"/>
      <c r="G187" s="101"/>
    </row>
    <row r="188" spans="3:7" x14ac:dyDescent="0.25">
      <c r="C188" s="101"/>
      <c r="D188" s="101"/>
      <c r="E188" s="101"/>
      <c r="F188" s="101"/>
      <c r="G188" s="101"/>
    </row>
    <row r="189" spans="3:7" x14ac:dyDescent="0.25">
      <c r="C189" s="101"/>
      <c r="D189" s="101"/>
      <c r="E189" s="101"/>
      <c r="F189" s="101"/>
      <c r="G189" s="101"/>
    </row>
    <row r="190" spans="3:7" x14ac:dyDescent="0.25">
      <c r="C190" s="101"/>
      <c r="D190" s="101"/>
      <c r="E190" s="101"/>
      <c r="F190" s="101"/>
      <c r="G190" s="101"/>
    </row>
    <row r="191" spans="3:7" x14ac:dyDescent="0.25">
      <c r="C191" s="101"/>
      <c r="D191" s="101"/>
      <c r="E191" s="101"/>
      <c r="F191" s="101"/>
      <c r="G191" s="101"/>
    </row>
    <row r="192" spans="3:7" x14ac:dyDescent="0.25">
      <c r="C192" s="101"/>
      <c r="D192" s="101"/>
      <c r="E192" s="101"/>
      <c r="F192" s="101"/>
      <c r="G192" s="101"/>
    </row>
    <row r="193" spans="3:7" x14ac:dyDescent="0.25">
      <c r="C193" s="101"/>
      <c r="D193" s="101"/>
      <c r="E193" s="101"/>
      <c r="F193" s="101"/>
      <c r="G193" s="101"/>
    </row>
    <row r="194" spans="3:7" x14ac:dyDescent="0.25">
      <c r="C194" s="101"/>
      <c r="D194" s="101"/>
      <c r="E194" s="101"/>
      <c r="F194" s="101"/>
      <c r="G194" s="101"/>
    </row>
    <row r="195" spans="3:7" x14ac:dyDescent="0.25">
      <c r="C195" s="101"/>
      <c r="D195" s="101"/>
      <c r="E195" s="101"/>
      <c r="F195" s="101"/>
      <c r="G195" s="101"/>
    </row>
    <row r="196" spans="3:7" x14ac:dyDescent="0.25">
      <c r="C196" s="101"/>
      <c r="D196" s="101"/>
      <c r="E196" s="101"/>
      <c r="F196" s="101"/>
      <c r="G196" s="101"/>
    </row>
    <row r="197" spans="3:7" x14ac:dyDescent="0.25">
      <c r="C197" s="101"/>
      <c r="D197" s="101"/>
      <c r="E197" s="101"/>
      <c r="F197" s="101"/>
      <c r="G197" s="101"/>
    </row>
    <row r="198" spans="3:7" x14ac:dyDescent="0.25">
      <c r="C198" s="101"/>
      <c r="D198" s="101"/>
      <c r="E198" s="101"/>
      <c r="F198" s="101"/>
      <c r="G198" s="101"/>
    </row>
    <row r="199" spans="3:7" x14ac:dyDescent="0.25">
      <c r="C199" s="101"/>
      <c r="D199" s="101"/>
      <c r="E199" s="101"/>
      <c r="F199" s="101"/>
      <c r="G199" s="101"/>
    </row>
    <row r="200" spans="3:7" x14ac:dyDescent="0.25">
      <c r="C200" s="101"/>
      <c r="D200" s="101"/>
      <c r="E200" s="101"/>
      <c r="F200" s="101"/>
      <c r="G200" s="101"/>
    </row>
    <row r="201" spans="3:7" x14ac:dyDescent="0.25">
      <c r="C201" s="101"/>
      <c r="D201" s="101"/>
      <c r="E201" s="101"/>
      <c r="F201" s="101"/>
      <c r="G201" s="101"/>
    </row>
    <row r="202" spans="3:7" x14ac:dyDescent="0.25">
      <c r="C202" s="101"/>
      <c r="D202" s="101"/>
      <c r="E202" s="101"/>
      <c r="F202" s="101"/>
      <c r="G202" s="101"/>
    </row>
    <row r="203" spans="3:7" x14ac:dyDescent="0.25">
      <c r="C203" s="101"/>
      <c r="D203" s="101"/>
      <c r="E203" s="101"/>
      <c r="F203" s="101"/>
      <c r="G203" s="101"/>
    </row>
    <row r="204" spans="3:7" x14ac:dyDescent="0.25">
      <c r="C204" s="101"/>
      <c r="D204" s="101"/>
      <c r="E204" s="101"/>
      <c r="F204" s="101"/>
      <c r="G204" s="101"/>
    </row>
    <row r="205" spans="3:7" x14ac:dyDescent="0.25">
      <c r="C205" s="101"/>
      <c r="D205" s="101"/>
      <c r="E205" s="101"/>
      <c r="F205" s="101"/>
      <c r="G205" s="101"/>
    </row>
    <row r="206" spans="3:7" x14ac:dyDescent="0.25">
      <c r="C206" s="101"/>
      <c r="D206" s="101"/>
      <c r="E206" s="101"/>
      <c r="F206" s="101"/>
      <c r="G206" s="101"/>
    </row>
    <row r="207" spans="3:7" x14ac:dyDescent="0.25">
      <c r="C207" s="101"/>
      <c r="D207" s="101"/>
      <c r="E207" s="101"/>
      <c r="F207" s="101"/>
      <c r="G207" s="101"/>
    </row>
    <row r="208" spans="3:7" x14ac:dyDescent="0.25">
      <c r="C208" s="101"/>
      <c r="D208" s="101"/>
      <c r="E208" s="101"/>
      <c r="F208" s="101"/>
      <c r="G208" s="101"/>
    </row>
    <row r="209" spans="3:7" x14ac:dyDescent="0.25">
      <c r="C209" s="101"/>
      <c r="D209" s="101"/>
      <c r="E209" s="101"/>
      <c r="F209" s="101"/>
      <c r="G209" s="101"/>
    </row>
    <row r="210" spans="3:7" x14ac:dyDescent="0.25">
      <c r="C210" s="101"/>
      <c r="D210" s="101"/>
      <c r="E210" s="101"/>
      <c r="F210" s="101"/>
      <c r="G210" s="101"/>
    </row>
    <row r="211" spans="3:7" x14ac:dyDescent="0.25">
      <c r="C211" s="101"/>
      <c r="D211" s="101"/>
      <c r="E211" s="101"/>
      <c r="F211" s="101"/>
      <c r="G211" s="101"/>
    </row>
    <row r="212" spans="3:7" x14ac:dyDescent="0.25">
      <c r="C212" s="101"/>
      <c r="D212" s="101"/>
      <c r="E212" s="101"/>
      <c r="F212" s="101"/>
      <c r="G212" s="101"/>
    </row>
    <row r="213" spans="3:7" x14ac:dyDescent="0.25">
      <c r="C213" s="101"/>
      <c r="D213" s="101"/>
      <c r="E213" s="101"/>
      <c r="F213" s="101"/>
      <c r="G213" s="101"/>
    </row>
    <row r="214" spans="3:7" x14ac:dyDescent="0.25">
      <c r="C214" s="101"/>
      <c r="D214" s="101"/>
      <c r="E214" s="101"/>
      <c r="F214" s="101"/>
      <c r="G214" s="101"/>
    </row>
    <row r="215" spans="3:7" x14ac:dyDescent="0.25">
      <c r="C215" s="101"/>
      <c r="D215" s="101"/>
      <c r="E215" s="101"/>
      <c r="F215" s="101"/>
      <c r="G215" s="101"/>
    </row>
    <row r="216" spans="3:7" x14ac:dyDescent="0.25">
      <c r="C216" s="101"/>
      <c r="D216" s="101"/>
      <c r="E216" s="101"/>
      <c r="F216" s="101"/>
      <c r="G216" s="101"/>
    </row>
    <row r="217" spans="3:7" x14ac:dyDescent="0.25">
      <c r="C217" s="101"/>
      <c r="D217" s="101"/>
      <c r="E217" s="101"/>
      <c r="F217" s="101"/>
      <c r="G217" s="101"/>
    </row>
    <row r="218" spans="3:7" x14ac:dyDescent="0.25">
      <c r="C218" s="101"/>
      <c r="D218" s="101"/>
      <c r="E218" s="101"/>
      <c r="F218" s="101"/>
      <c r="G218" s="101"/>
    </row>
    <row r="219" spans="3:7" x14ac:dyDescent="0.25">
      <c r="C219" s="101"/>
      <c r="D219" s="101"/>
      <c r="E219" s="101"/>
      <c r="F219" s="101"/>
      <c r="G219" s="101"/>
    </row>
    <row r="220" spans="3:7" x14ac:dyDescent="0.25">
      <c r="C220" s="101"/>
      <c r="D220" s="101"/>
      <c r="E220" s="101"/>
      <c r="F220" s="101"/>
      <c r="G220" s="101"/>
    </row>
    <row r="221" spans="3:7" x14ac:dyDescent="0.25">
      <c r="C221" s="101"/>
      <c r="D221" s="101"/>
      <c r="E221" s="101"/>
      <c r="F221" s="101"/>
      <c r="G221" s="101"/>
    </row>
    <row r="222" spans="3:7" x14ac:dyDescent="0.25">
      <c r="C222" s="101"/>
      <c r="D222" s="101"/>
      <c r="E222" s="101"/>
      <c r="F222" s="101"/>
      <c r="G222" s="101"/>
    </row>
    <row r="223" spans="3:7" x14ac:dyDescent="0.25">
      <c r="C223" s="101"/>
      <c r="D223" s="101"/>
      <c r="E223" s="101"/>
      <c r="F223" s="101"/>
      <c r="G223" s="101"/>
    </row>
    <row r="224" spans="3:7" x14ac:dyDescent="0.25">
      <c r="C224" s="101"/>
      <c r="D224" s="101"/>
      <c r="E224" s="101"/>
      <c r="F224" s="101"/>
      <c r="G224" s="101"/>
    </row>
    <row r="225" spans="3:7" x14ac:dyDescent="0.25">
      <c r="C225" s="101"/>
      <c r="D225" s="101"/>
      <c r="E225" s="101"/>
      <c r="F225" s="101"/>
      <c r="G225" s="101"/>
    </row>
    <row r="226" spans="3:7" x14ac:dyDescent="0.25">
      <c r="C226" s="101"/>
      <c r="D226" s="101"/>
      <c r="E226" s="101"/>
      <c r="F226" s="101"/>
      <c r="G226" s="101"/>
    </row>
    <row r="227" spans="3:7" x14ac:dyDescent="0.25">
      <c r="C227" s="101"/>
      <c r="D227" s="101"/>
      <c r="E227" s="101"/>
      <c r="F227" s="101"/>
      <c r="G227" s="101"/>
    </row>
    <row r="228" spans="3:7" x14ac:dyDescent="0.25">
      <c r="C228" s="101"/>
      <c r="D228" s="101"/>
      <c r="E228" s="101"/>
      <c r="F228" s="101"/>
      <c r="G228" s="101"/>
    </row>
    <row r="229" spans="3:7" x14ac:dyDescent="0.25">
      <c r="C229" s="101"/>
      <c r="D229" s="101"/>
      <c r="E229" s="101"/>
      <c r="F229" s="101"/>
      <c r="G229" s="101"/>
    </row>
    <row r="230" spans="3:7" x14ac:dyDescent="0.25">
      <c r="C230" s="101"/>
      <c r="D230" s="101"/>
      <c r="E230" s="101"/>
      <c r="F230" s="101"/>
      <c r="G230" s="101"/>
    </row>
    <row r="231" spans="3:7" x14ac:dyDescent="0.25">
      <c r="C231" s="101"/>
      <c r="D231" s="101"/>
      <c r="E231" s="101"/>
      <c r="F231" s="101"/>
      <c r="G231" s="101"/>
    </row>
    <row r="232" spans="3:7" x14ac:dyDescent="0.25">
      <c r="C232" s="101"/>
      <c r="D232" s="101"/>
      <c r="E232" s="101"/>
      <c r="F232" s="101"/>
      <c r="G232" s="101"/>
    </row>
    <row r="233" spans="3:7" x14ac:dyDescent="0.25">
      <c r="C233" s="101"/>
      <c r="D233" s="101"/>
      <c r="E233" s="101"/>
      <c r="F233" s="101"/>
      <c r="G233" s="101"/>
    </row>
    <row r="234" spans="3:7" x14ac:dyDescent="0.25">
      <c r="C234" s="101"/>
      <c r="D234" s="101"/>
      <c r="E234" s="101"/>
      <c r="F234" s="101"/>
      <c r="G234" s="101"/>
    </row>
    <row r="235" spans="3:7" x14ac:dyDescent="0.25">
      <c r="C235" s="101"/>
      <c r="D235" s="101"/>
      <c r="E235" s="101"/>
      <c r="F235" s="101"/>
      <c r="G235" s="101"/>
    </row>
    <row r="236" spans="3:7" x14ac:dyDescent="0.25">
      <c r="C236" s="101"/>
      <c r="D236" s="101"/>
      <c r="E236" s="101"/>
      <c r="F236" s="101"/>
      <c r="G236" s="101"/>
    </row>
    <row r="237" spans="3:7" x14ac:dyDescent="0.25">
      <c r="C237" s="101"/>
      <c r="D237" s="101"/>
      <c r="E237" s="101"/>
      <c r="F237" s="101"/>
      <c r="G237" s="101"/>
    </row>
    <row r="238" spans="3:7" x14ac:dyDescent="0.25">
      <c r="C238" s="101"/>
      <c r="D238" s="101"/>
      <c r="E238" s="101"/>
      <c r="F238" s="101"/>
      <c r="G238" s="101"/>
    </row>
    <row r="239" spans="3:7" x14ac:dyDescent="0.25">
      <c r="C239" s="101"/>
      <c r="D239" s="101"/>
      <c r="E239" s="101"/>
      <c r="F239" s="101"/>
      <c r="G239" s="101"/>
    </row>
    <row r="240" spans="3:7" x14ac:dyDescent="0.25">
      <c r="C240" s="101"/>
      <c r="D240" s="101"/>
      <c r="E240" s="101"/>
      <c r="F240" s="101"/>
      <c r="G240" s="101"/>
    </row>
    <row r="241" spans="3:7" x14ac:dyDescent="0.25">
      <c r="C241" s="101"/>
      <c r="D241" s="101"/>
      <c r="E241" s="101"/>
      <c r="F241" s="101"/>
      <c r="G241" s="101"/>
    </row>
    <row r="242" spans="3:7" x14ac:dyDescent="0.25">
      <c r="C242" s="101"/>
      <c r="D242" s="101"/>
      <c r="E242" s="101"/>
      <c r="F242" s="101"/>
      <c r="G242" s="101"/>
    </row>
    <row r="243" spans="3:7" x14ac:dyDescent="0.25">
      <c r="C243" s="101"/>
      <c r="D243" s="101"/>
      <c r="E243" s="101"/>
      <c r="F243" s="101"/>
      <c r="G243" s="101"/>
    </row>
    <row r="244" spans="3:7" x14ac:dyDescent="0.25">
      <c r="C244" s="101"/>
      <c r="D244" s="101"/>
      <c r="E244" s="101"/>
      <c r="F244" s="101"/>
      <c r="G244" s="101"/>
    </row>
    <row r="245" spans="3:7" x14ac:dyDescent="0.25">
      <c r="C245" s="101"/>
      <c r="D245" s="101"/>
      <c r="E245" s="101"/>
      <c r="F245" s="101"/>
      <c r="G245" s="101"/>
    </row>
    <row r="246" spans="3:7" x14ac:dyDescent="0.25">
      <c r="C246" s="101"/>
      <c r="D246" s="101"/>
      <c r="E246" s="101"/>
      <c r="F246" s="101"/>
      <c r="G246" s="101"/>
    </row>
    <row r="247" spans="3:7" x14ac:dyDescent="0.25">
      <c r="C247" s="101"/>
      <c r="D247" s="101"/>
      <c r="E247" s="101"/>
      <c r="F247" s="101"/>
      <c r="G247" s="101"/>
    </row>
    <row r="248" spans="3:7" x14ac:dyDescent="0.25">
      <c r="C248" s="101"/>
      <c r="D248" s="101"/>
      <c r="E248" s="101"/>
      <c r="F248" s="101"/>
      <c r="G248" s="101"/>
    </row>
    <row r="249" spans="3:7" x14ac:dyDescent="0.25">
      <c r="C249" s="101"/>
      <c r="D249" s="101"/>
      <c r="E249" s="101"/>
      <c r="F249" s="101"/>
      <c r="G249" s="101"/>
    </row>
    <row r="250" spans="3:7" x14ac:dyDescent="0.25">
      <c r="C250" s="101"/>
      <c r="D250" s="101"/>
      <c r="E250" s="101"/>
      <c r="F250" s="101"/>
      <c r="G250" s="101"/>
    </row>
    <row r="251" spans="3:7" x14ac:dyDescent="0.25">
      <c r="C251" s="101"/>
      <c r="D251" s="101"/>
      <c r="E251" s="101"/>
      <c r="F251" s="101"/>
      <c r="G251" s="101"/>
    </row>
    <row r="252" spans="3:7" x14ac:dyDescent="0.25">
      <c r="C252" s="101"/>
      <c r="D252" s="101"/>
      <c r="E252" s="101"/>
      <c r="F252" s="101"/>
      <c r="G252" s="101"/>
    </row>
    <row r="253" spans="3:7" x14ac:dyDescent="0.25">
      <c r="C253" s="101"/>
      <c r="D253" s="101"/>
      <c r="E253" s="101"/>
      <c r="F253" s="101"/>
      <c r="G253" s="101"/>
    </row>
    <row r="254" spans="3:7" x14ac:dyDescent="0.25">
      <c r="C254" s="101"/>
      <c r="D254" s="101"/>
      <c r="E254" s="101"/>
      <c r="F254" s="101"/>
      <c r="G254" s="101"/>
    </row>
    <row r="255" spans="3:7" x14ac:dyDescent="0.25">
      <c r="C255" s="101"/>
      <c r="D255" s="101"/>
      <c r="E255" s="101"/>
      <c r="F255" s="101"/>
      <c r="G255" s="101"/>
    </row>
    <row r="256" spans="3:7" x14ac:dyDescent="0.25">
      <c r="C256" s="101"/>
      <c r="D256" s="101"/>
      <c r="E256" s="101"/>
      <c r="F256" s="101"/>
      <c r="G256" s="101"/>
    </row>
    <row r="257" spans="3:7" x14ac:dyDescent="0.25">
      <c r="C257" s="101"/>
      <c r="D257" s="101"/>
      <c r="E257" s="101"/>
      <c r="F257" s="101"/>
      <c r="G257" s="101"/>
    </row>
    <row r="258" spans="3:7" x14ac:dyDescent="0.25">
      <c r="C258" s="101"/>
      <c r="D258" s="101"/>
      <c r="E258" s="101"/>
      <c r="F258" s="101"/>
      <c r="G258" s="101"/>
    </row>
    <row r="259" spans="3:7" x14ac:dyDescent="0.25">
      <c r="C259" s="101"/>
      <c r="D259" s="101"/>
      <c r="E259" s="101"/>
      <c r="F259" s="101"/>
      <c r="G259" s="101"/>
    </row>
    <row r="260" spans="3:7" x14ac:dyDescent="0.25">
      <c r="C260" s="101"/>
      <c r="D260" s="101"/>
      <c r="E260" s="101"/>
      <c r="F260" s="101"/>
      <c r="G260" s="101"/>
    </row>
    <row r="261" spans="3:7" x14ac:dyDescent="0.25">
      <c r="C261" s="101"/>
      <c r="D261" s="101"/>
      <c r="E261" s="101"/>
      <c r="F261" s="101"/>
      <c r="G261" s="101"/>
    </row>
    <row r="262" spans="3:7" x14ac:dyDescent="0.25">
      <c r="C262" s="101"/>
      <c r="D262" s="101"/>
      <c r="E262" s="101"/>
      <c r="F262" s="101"/>
      <c r="G262" s="101"/>
    </row>
    <row r="263" spans="3:7" x14ac:dyDescent="0.25">
      <c r="C263" s="101"/>
      <c r="D263" s="101"/>
      <c r="E263" s="101"/>
      <c r="F263" s="101"/>
      <c r="G263" s="101"/>
    </row>
    <row r="264" spans="3:7" x14ac:dyDescent="0.25">
      <c r="C264" s="101"/>
      <c r="D264" s="101"/>
      <c r="E264" s="101"/>
      <c r="F264" s="101"/>
      <c r="G264" s="101"/>
    </row>
    <row r="265" spans="3:7" x14ac:dyDescent="0.25">
      <c r="C265" s="101"/>
      <c r="D265" s="101"/>
      <c r="E265" s="101"/>
      <c r="F265" s="101"/>
      <c r="G265" s="101"/>
    </row>
    <row r="266" spans="3:7" x14ac:dyDescent="0.25">
      <c r="C266" s="101"/>
      <c r="D266" s="101"/>
      <c r="E266" s="101"/>
      <c r="F266" s="101"/>
      <c r="G266" s="101"/>
    </row>
    <row r="267" spans="3:7" x14ac:dyDescent="0.25">
      <c r="C267" s="101"/>
      <c r="D267" s="101"/>
      <c r="E267" s="101"/>
      <c r="F267" s="101"/>
      <c r="G267" s="101"/>
    </row>
    <row r="268" spans="3:7" x14ac:dyDescent="0.25">
      <c r="C268" s="101"/>
      <c r="D268" s="101"/>
      <c r="E268" s="101"/>
      <c r="F268" s="101"/>
      <c r="G268" s="101"/>
    </row>
    <row r="269" spans="3:7" x14ac:dyDescent="0.25">
      <c r="C269" s="101"/>
      <c r="D269" s="101"/>
      <c r="E269" s="101"/>
      <c r="F269" s="101"/>
      <c r="G269" s="101"/>
    </row>
    <row r="270" spans="3:7" x14ac:dyDescent="0.25">
      <c r="C270" s="101"/>
      <c r="D270" s="101"/>
      <c r="E270" s="101"/>
      <c r="F270" s="101"/>
      <c r="G270" s="101"/>
    </row>
    <row r="271" spans="3:7" x14ac:dyDescent="0.25">
      <c r="C271" s="101"/>
      <c r="D271" s="101"/>
      <c r="E271" s="101"/>
      <c r="F271" s="101"/>
      <c r="G271" s="101"/>
    </row>
    <row r="272" spans="3:7" x14ac:dyDescent="0.25">
      <c r="C272" s="101"/>
      <c r="D272" s="101"/>
      <c r="E272" s="101"/>
      <c r="F272" s="101"/>
      <c r="G272" s="101"/>
    </row>
    <row r="273" spans="3:7" x14ac:dyDescent="0.25">
      <c r="C273" s="101"/>
      <c r="D273" s="101"/>
      <c r="E273" s="101"/>
      <c r="F273" s="101"/>
      <c r="G273" s="101"/>
    </row>
    <row r="274" spans="3:7" x14ac:dyDescent="0.25">
      <c r="C274" s="101"/>
      <c r="D274" s="101"/>
      <c r="E274" s="101"/>
      <c r="F274" s="101"/>
      <c r="G274" s="101"/>
    </row>
    <row r="275" spans="3:7" x14ac:dyDescent="0.25">
      <c r="C275" s="101"/>
      <c r="D275" s="101"/>
      <c r="E275" s="101"/>
      <c r="F275" s="101"/>
      <c r="G275" s="101"/>
    </row>
    <row r="276" spans="3:7" x14ac:dyDescent="0.25">
      <c r="C276" s="101"/>
      <c r="D276" s="101"/>
      <c r="E276" s="101"/>
      <c r="F276" s="101"/>
      <c r="G276" s="101"/>
    </row>
    <row r="277" spans="3:7" x14ac:dyDescent="0.25">
      <c r="C277" s="101"/>
      <c r="D277" s="101"/>
      <c r="E277" s="101"/>
      <c r="F277" s="101"/>
      <c r="G277" s="101"/>
    </row>
    <row r="278" spans="3:7" x14ac:dyDescent="0.25">
      <c r="C278" s="101"/>
      <c r="D278" s="101"/>
      <c r="E278" s="101"/>
      <c r="F278" s="101"/>
      <c r="G278" s="101"/>
    </row>
    <row r="279" spans="3:7" x14ac:dyDescent="0.25">
      <c r="C279" s="101"/>
      <c r="D279" s="101"/>
      <c r="E279" s="101"/>
      <c r="F279" s="101"/>
      <c r="G279" s="101"/>
    </row>
    <row r="280" spans="3:7" x14ac:dyDescent="0.25">
      <c r="C280" s="101"/>
      <c r="D280" s="101"/>
      <c r="E280" s="101"/>
      <c r="F280" s="101"/>
      <c r="G280" s="101"/>
    </row>
    <row r="281" spans="3:7" x14ac:dyDescent="0.25">
      <c r="C281" s="101"/>
      <c r="D281" s="101"/>
      <c r="E281" s="101"/>
      <c r="F281" s="101"/>
      <c r="G281" s="101"/>
    </row>
    <row r="282" spans="3:7" x14ac:dyDescent="0.25">
      <c r="C282" s="101"/>
      <c r="D282" s="101"/>
      <c r="E282" s="101"/>
      <c r="F282" s="101"/>
      <c r="G282" s="101"/>
    </row>
    <row r="283" spans="3:7" x14ac:dyDescent="0.25">
      <c r="C283" s="101"/>
      <c r="D283" s="101"/>
      <c r="E283" s="101"/>
      <c r="F283" s="101"/>
      <c r="G283" s="101"/>
    </row>
    <row r="284" spans="3:7" x14ac:dyDescent="0.25">
      <c r="C284" s="101"/>
      <c r="D284" s="101"/>
      <c r="E284" s="101"/>
      <c r="F284" s="101"/>
      <c r="G284" s="101"/>
    </row>
    <row r="285" spans="3:7" x14ac:dyDescent="0.25">
      <c r="C285" s="101"/>
      <c r="D285" s="101"/>
      <c r="E285" s="101"/>
      <c r="F285" s="101"/>
      <c r="G285" s="101"/>
    </row>
    <row r="286" spans="3:7" x14ac:dyDescent="0.25">
      <c r="C286" s="101"/>
      <c r="D286" s="101"/>
      <c r="E286" s="101"/>
      <c r="F286" s="101"/>
      <c r="G286" s="101"/>
    </row>
    <row r="287" spans="3:7" x14ac:dyDescent="0.25">
      <c r="C287" s="101"/>
      <c r="D287" s="101"/>
      <c r="E287" s="101"/>
      <c r="F287" s="101"/>
      <c r="G287" s="101"/>
    </row>
    <row r="288" spans="3:7" x14ac:dyDescent="0.25">
      <c r="C288" s="101"/>
      <c r="D288" s="101"/>
      <c r="E288" s="101"/>
      <c r="F288" s="101"/>
      <c r="G288" s="101"/>
    </row>
    <row r="289" spans="3:7" x14ac:dyDescent="0.25">
      <c r="C289" s="101"/>
      <c r="D289" s="101"/>
      <c r="E289" s="101"/>
      <c r="F289" s="101"/>
      <c r="G289" s="101"/>
    </row>
    <row r="290" spans="3:7" x14ac:dyDescent="0.25">
      <c r="C290" s="101"/>
      <c r="D290" s="101"/>
      <c r="E290" s="101"/>
      <c r="F290" s="101"/>
      <c r="G290" s="101"/>
    </row>
    <row r="291" spans="3:7" x14ac:dyDescent="0.25">
      <c r="C291" s="101"/>
      <c r="D291" s="101"/>
      <c r="E291" s="101"/>
      <c r="F291" s="101"/>
      <c r="G291" s="101"/>
    </row>
    <row r="292" spans="3:7" x14ac:dyDescent="0.25">
      <c r="C292" s="101"/>
      <c r="D292" s="101"/>
      <c r="E292" s="101"/>
      <c r="F292" s="101"/>
      <c r="G292" s="101"/>
    </row>
    <row r="293" spans="3:7" x14ac:dyDescent="0.25">
      <c r="C293" s="101"/>
      <c r="D293" s="101"/>
      <c r="E293" s="101"/>
      <c r="F293" s="101"/>
      <c r="G293" s="101"/>
    </row>
    <row r="294" spans="3:7" x14ac:dyDescent="0.25">
      <c r="C294" s="101"/>
      <c r="D294" s="101"/>
      <c r="E294" s="101"/>
      <c r="F294" s="101"/>
      <c r="G294" s="101"/>
    </row>
    <row r="295" spans="3:7" x14ac:dyDescent="0.25">
      <c r="C295" s="101"/>
      <c r="D295" s="101"/>
      <c r="E295" s="101"/>
      <c r="F295" s="101"/>
      <c r="G295" s="101"/>
    </row>
    <row r="296" spans="3:7" x14ac:dyDescent="0.25">
      <c r="C296" s="101"/>
      <c r="D296" s="101"/>
      <c r="E296" s="101"/>
      <c r="F296" s="101"/>
      <c r="G296" s="101"/>
    </row>
    <row r="297" spans="3:7" x14ac:dyDescent="0.25">
      <c r="C297" s="101"/>
      <c r="D297" s="101"/>
      <c r="E297" s="101"/>
      <c r="F297" s="101"/>
      <c r="G297" s="101"/>
    </row>
    <row r="298" spans="3:7" x14ac:dyDescent="0.25">
      <c r="C298" s="101"/>
      <c r="D298" s="101"/>
      <c r="E298" s="101"/>
      <c r="F298" s="101"/>
      <c r="G298" s="101"/>
    </row>
    <row r="299" spans="3:7" x14ac:dyDescent="0.25">
      <c r="C299" s="101"/>
      <c r="D299" s="101"/>
      <c r="E299" s="101"/>
      <c r="F299" s="101"/>
      <c r="G299" s="101"/>
    </row>
    <row r="300" spans="3:7" x14ac:dyDescent="0.25">
      <c r="C300" s="101"/>
      <c r="D300" s="101"/>
      <c r="E300" s="101"/>
      <c r="F300" s="101"/>
      <c r="G300" s="101"/>
    </row>
    <row r="301" spans="3:7" x14ac:dyDescent="0.25">
      <c r="C301" s="101"/>
      <c r="D301" s="101"/>
      <c r="E301" s="101"/>
      <c r="F301" s="101"/>
      <c r="G301" s="101"/>
    </row>
    <row r="302" spans="3:7" x14ac:dyDescent="0.25">
      <c r="C302" s="101"/>
      <c r="D302" s="101"/>
      <c r="E302" s="101"/>
      <c r="F302" s="101"/>
      <c r="G302" s="101"/>
    </row>
    <row r="303" spans="3:7" x14ac:dyDescent="0.25">
      <c r="C303" s="101"/>
      <c r="D303" s="101"/>
      <c r="E303" s="101"/>
      <c r="F303" s="101"/>
      <c r="G303" s="101"/>
    </row>
    <row r="304" spans="3:7" x14ac:dyDescent="0.25">
      <c r="C304" s="101"/>
      <c r="D304" s="101"/>
      <c r="E304" s="101"/>
      <c r="F304" s="101"/>
      <c r="G304" s="101"/>
    </row>
    <row r="305" spans="3:7" x14ac:dyDescent="0.25">
      <c r="C305" s="101"/>
      <c r="D305" s="101"/>
      <c r="E305" s="101"/>
      <c r="F305" s="101"/>
      <c r="G305" s="101"/>
    </row>
    <row r="306" spans="3:7" x14ac:dyDescent="0.25">
      <c r="C306" s="101"/>
      <c r="D306" s="101"/>
      <c r="E306" s="101"/>
      <c r="F306" s="101"/>
      <c r="G306" s="101"/>
    </row>
    <row r="307" spans="3:7" x14ac:dyDescent="0.25">
      <c r="C307" s="101"/>
      <c r="D307" s="101"/>
      <c r="E307" s="101"/>
      <c r="F307" s="101"/>
      <c r="G307" s="101"/>
    </row>
    <row r="308" spans="3:7" x14ac:dyDescent="0.25">
      <c r="C308" s="101"/>
      <c r="D308" s="101"/>
      <c r="E308" s="101"/>
      <c r="F308" s="101"/>
      <c r="G308" s="101"/>
    </row>
    <row r="309" spans="3:7" x14ac:dyDescent="0.25">
      <c r="C309" s="101"/>
      <c r="D309" s="101"/>
      <c r="E309" s="101"/>
      <c r="F309" s="101"/>
      <c r="G309" s="101"/>
    </row>
    <row r="310" spans="3:7" x14ac:dyDescent="0.25">
      <c r="C310" s="101"/>
      <c r="D310" s="101"/>
      <c r="E310" s="101"/>
      <c r="F310" s="101"/>
      <c r="G310" s="101"/>
    </row>
    <row r="311" spans="3:7" x14ac:dyDescent="0.25">
      <c r="C311" s="101"/>
      <c r="D311" s="101"/>
      <c r="E311" s="101"/>
      <c r="F311" s="101"/>
      <c r="G311" s="101"/>
    </row>
    <row r="312" spans="3:7" x14ac:dyDescent="0.25">
      <c r="C312" s="101"/>
      <c r="D312" s="101"/>
      <c r="E312" s="101"/>
      <c r="F312" s="101"/>
      <c r="G312" s="101"/>
    </row>
    <row r="313" spans="3:7" x14ac:dyDescent="0.25">
      <c r="C313" s="101"/>
      <c r="D313" s="101"/>
      <c r="E313" s="101"/>
      <c r="F313" s="101"/>
      <c r="G313" s="101"/>
    </row>
    <row r="314" spans="3:7" x14ac:dyDescent="0.25">
      <c r="C314" s="101"/>
      <c r="D314" s="101"/>
      <c r="E314" s="101"/>
      <c r="F314" s="101"/>
      <c r="G314" s="101"/>
    </row>
    <row r="315" spans="3:7" x14ac:dyDescent="0.25">
      <c r="C315" s="101"/>
      <c r="D315" s="101"/>
      <c r="E315" s="101"/>
      <c r="F315" s="101"/>
      <c r="G315" s="101"/>
    </row>
    <row r="316" spans="3:7" x14ac:dyDescent="0.25">
      <c r="C316" s="101"/>
      <c r="D316" s="101"/>
      <c r="E316" s="101"/>
      <c r="F316" s="101"/>
      <c r="G316" s="101"/>
    </row>
    <row r="317" spans="3:7" x14ac:dyDescent="0.25">
      <c r="C317" s="101"/>
      <c r="D317" s="101"/>
      <c r="E317" s="101"/>
      <c r="F317" s="101"/>
      <c r="G317" s="101"/>
    </row>
    <row r="318" spans="3:7" x14ac:dyDescent="0.25">
      <c r="C318" s="101"/>
      <c r="D318" s="101"/>
      <c r="E318" s="101"/>
      <c r="F318" s="101"/>
      <c r="G318" s="101"/>
    </row>
    <row r="319" spans="3:7" x14ac:dyDescent="0.25">
      <c r="C319" s="101"/>
      <c r="D319" s="101"/>
      <c r="E319" s="101"/>
      <c r="F319" s="101"/>
      <c r="G319" s="101"/>
    </row>
    <row r="320" spans="3:7" x14ac:dyDescent="0.25">
      <c r="C320" s="101"/>
      <c r="D320" s="101"/>
      <c r="E320" s="101"/>
      <c r="F320" s="101"/>
      <c r="G320" s="101"/>
    </row>
    <row r="321" spans="3:7" x14ac:dyDescent="0.25">
      <c r="C321" s="101"/>
      <c r="D321" s="101"/>
      <c r="E321" s="101"/>
      <c r="F321" s="101"/>
      <c r="G321" s="101"/>
    </row>
    <row r="322" spans="3:7" x14ac:dyDescent="0.25">
      <c r="C322" s="101"/>
      <c r="D322" s="101"/>
      <c r="E322" s="101"/>
      <c r="F322" s="101"/>
      <c r="G322" s="101"/>
    </row>
    <row r="323" spans="3:7" x14ac:dyDescent="0.25">
      <c r="C323" s="101"/>
      <c r="D323" s="101"/>
      <c r="E323" s="101"/>
      <c r="F323" s="101"/>
      <c r="G323" s="101"/>
    </row>
    <row r="324" spans="3:7" x14ac:dyDescent="0.25">
      <c r="C324" s="101"/>
      <c r="D324" s="101"/>
      <c r="E324" s="101"/>
      <c r="F324" s="101"/>
      <c r="G324" s="101"/>
    </row>
    <row r="325" spans="3:7" x14ac:dyDescent="0.25">
      <c r="C325" s="101"/>
      <c r="D325" s="101"/>
      <c r="E325" s="101"/>
      <c r="F325" s="101"/>
      <c r="G325" s="101"/>
    </row>
    <row r="326" spans="3:7" x14ac:dyDescent="0.25">
      <c r="C326" s="101"/>
      <c r="D326" s="101"/>
      <c r="E326" s="101"/>
      <c r="F326" s="101"/>
      <c r="G326" s="101"/>
    </row>
    <row r="327" spans="3:7" x14ac:dyDescent="0.25">
      <c r="C327" s="101"/>
      <c r="D327" s="101"/>
      <c r="E327" s="101"/>
      <c r="F327" s="101"/>
      <c r="G327" s="101"/>
    </row>
    <row r="328" spans="3:7" x14ac:dyDescent="0.25">
      <c r="C328" s="101"/>
      <c r="D328" s="101"/>
      <c r="E328" s="101"/>
      <c r="F328" s="101"/>
      <c r="G328" s="101"/>
    </row>
    <row r="329" spans="3:7" x14ac:dyDescent="0.25">
      <c r="C329" s="101"/>
      <c r="D329" s="101"/>
      <c r="E329" s="101"/>
      <c r="F329" s="101"/>
      <c r="G329" s="101"/>
    </row>
    <row r="330" spans="3:7" x14ac:dyDescent="0.25">
      <c r="C330" s="101"/>
      <c r="D330" s="101"/>
      <c r="E330" s="101"/>
      <c r="F330" s="101"/>
      <c r="G330" s="101"/>
    </row>
    <row r="331" spans="3:7" x14ac:dyDescent="0.25">
      <c r="C331" s="101"/>
      <c r="D331" s="101"/>
      <c r="E331" s="101"/>
      <c r="F331" s="101"/>
      <c r="G331" s="101"/>
    </row>
    <row r="332" spans="3:7" x14ac:dyDescent="0.25">
      <c r="C332" s="101"/>
      <c r="D332" s="101"/>
      <c r="E332" s="101"/>
      <c r="F332" s="101"/>
      <c r="G332" s="101"/>
    </row>
    <row r="333" spans="3:7" x14ac:dyDescent="0.25">
      <c r="C333" s="101"/>
      <c r="D333" s="101"/>
      <c r="E333" s="101"/>
      <c r="F333" s="101"/>
      <c r="G333" s="101"/>
    </row>
    <row r="334" spans="3:7" x14ac:dyDescent="0.25">
      <c r="C334" s="101"/>
      <c r="D334" s="101"/>
      <c r="E334" s="101"/>
      <c r="F334" s="101"/>
      <c r="G334" s="101"/>
    </row>
    <row r="335" spans="3:7" x14ac:dyDescent="0.25">
      <c r="C335" s="101"/>
      <c r="D335" s="101"/>
      <c r="E335" s="101"/>
      <c r="F335" s="101"/>
      <c r="G335" s="101"/>
    </row>
    <row r="336" spans="3:7" x14ac:dyDescent="0.25">
      <c r="C336" s="101"/>
      <c r="D336" s="101"/>
      <c r="E336" s="101"/>
      <c r="F336" s="101"/>
      <c r="G336" s="101"/>
    </row>
    <row r="337" spans="3:7" x14ac:dyDescent="0.25">
      <c r="C337" s="101"/>
      <c r="D337" s="101"/>
      <c r="E337" s="101"/>
      <c r="F337" s="101"/>
      <c r="G337" s="101"/>
    </row>
    <row r="338" spans="3:7" x14ac:dyDescent="0.25">
      <c r="C338" s="101"/>
      <c r="D338" s="101"/>
      <c r="E338" s="101"/>
      <c r="F338" s="101"/>
      <c r="G338" s="101"/>
    </row>
    <row r="339" spans="3:7" x14ac:dyDescent="0.25">
      <c r="C339" s="101"/>
      <c r="D339" s="101"/>
      <c r="E339" s="101"/>
      <c r="F339" s="101"/>
      <c r="G339" s="101"/>
    </row>
    <row r="340" spans="3:7" x14ac:dyDescent="0.25">
      <c r="C340" s="101"/>
      <c r="D340" s="101"/>
      <c r="E340" s="101"/>
      <c r="F340" s="101"/>
      <c r="G340" s="101"/>
    </row>
    <row r="341" spans="3:7" x14ac:dyDescent="0.25">
      <c r="C341" s="101"/>
      <c r="D341" s="101"/>
      <c r="E341" s="101"/>
      <c r="F341" s="101"/>
      <c r="G341" s="101"/>
    </row>
    <row r="342" spans="3:7" x14ac:dyDescent="0.25">
      <c r="C342" s="101"/>
      <c r="D342" s="101"/>
      <c r="E342" s="101"/>
      <c r="F342" s="101"/>
      <c r="G342" s="101"/>
    </row>
    <row r="343" spans="3:7" x14ac:dyDescent="0.25">
      <c r="C343" s="101"/>
      <c r="D343" s="101"/>
      <c r="E343" s="101"/>
      <c r="F343" s="101"/>
      <c r="G343" s="101"/>
    </row>
    <row r="344" spans="3:7" x14ac:dyDescent="0.25">
      <c r="C344" s="101"/>
      <c r="D344" s="101"/>
      <c r="E344" s="101"/>
      <c r="F344" s="101"/>
      <c r="G344" s="101"/>
    </row>
    <row r="345" spans="3:7" x14ac:dyDescent="0.25">
      <c r="C345" s="101"/>
      <c r="D345" s="101"/>
      <c r="E345" s="101"/>
      <c r="F345" s="101"/>
      <c r="G345" s="101"/>
    </row>
    <row r="346" spans="3:7" x14ac:dyDescent="0.25">
      <c r="C346" s="101"/>
      <c r="D346" s="101"/>
      <c r="E346" s="101"/>
      <c r="F346" s="101"/>
      <c r="G346" s="101"/>
    </row>
    <row r="347" spans="3:7" x14ac:dyDescent="0.25">
      <c r="C347" s="101"/>
      <c r="D347" s="101"/>
      <c r="E347" s="101"/>
      <c r="F347" s="101"/>
      <c r="G347" s="101"/>
    </row>
    <row r="348" spans="3:7" x14ac:dyDescent="0.25">
      <c r="C348" s="101"/>
      <c r="D348" s="101"/>
      <c r="E348" s="101"/>
      <c r="F348" s="101"/>
      <c r="G348" s="101"/>
    </row>
    <row r="349" spans="3:7" x14ac:dyDescent="0.25">
      <c r="C349" s="101"/>
      <c r="D349" s="101"/>
      <c r="E349" s="101"/>
      <c r="F349" s="101"/>
      <c r="G349" s="101"/>
    </row>
    <row r="350" spans="3:7" x14ac:dyDescent="0.25">
      <c r="C350" s="101"/>
      <c r="D350" s="101"/>
      <c r="E350" s="101"/>
      <c r="F350" s="101"/>
      <c r="G350" s="101"/>
    </row>
    <row r="351" spans="3:7" x14ac:dyDescent="0.25">
      <c r="C351" s="101"/>
      <c r="D351" s="101"/>
      <c r="E351" s="101"/>
      <c r="F351" s="101"/>
      <c r="G351" s="101"/>
    </row>
    <row r="352" spans="3:7" x14ac:dyDescent="0.25">
      <c r="C352" s="101"/>
      <c r="D352" s="101"/>
      <c r="E352" s="101"/>
      <c r="F352" s="101"/>
      <c r="G352" s="101"/>
    </row>
    <row r="353" spans="3:7" x14ac:dyDescent="0.25">
      <c r="C353" s="101"/>
      <c r="D353" s="101"/>
      <c r="E353" s="101"/>
      <c r="F353" s="101"/>
      <c r="G353" s="101"/>
    </row>
    <row r="354" spans="3:7" x14ac:dyDescent="0.25">
      <c r="C354" s="101"/>
      <c r="D354" s="101"/>
      <c r="E354" s="101"/>
      <c r="F354" s="101"/>
      <c r="G354" s="101"/>
    </row>
    <row r="355" spans="3:7" x14ac:dyDescent="0.25">
      <c r="C355" s="101"/>
      <c r="D355" s="101"/>
      <c r="E355" s="101"/>
      <c r="F355" s="101"/>
      <c r="G355" s="101"/>
    </row>
    <row r="356" spans="3:7" x14ac:dyDescent="0.25">
      <c r="C356" s="101"/>
      <c r="D356" s="101"/>
      <c r="E356" s="101"/>
      <c r="F356" s="101"/>
      <c r="G356" s="10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26">
    <tabColor theme="7" tint="0.59999389629810485"/>
  </sheetPr>
  <dimension ref="A1:DP356"/>
  <sheetViews>
    <sheetView workbookViewId="0"/>
  </sheetViews>
  <sheetFormatPr defaultRowHeight="15" x14ac:dyDescent="0.25"/>
  <cols>
    <col min="1" max="1" width="6.140625" bestFit="1" customWidth="1"/>
    <col min="2" max="2" width="13.140625" bestFit="1" customWidth="1"/>
    <col min="3" max="3" width="9.85546875" bestFit="1" customWidth="1"/>
    <col min="4" max="4" width="6.140625" bestFit="1" customWidth="1"/>
    <col min="5" max="5" width="9.140625" bestFit="1" customWidth="1"/>
    <col min="6" max="6" width="29.28515625" bestFit="1" customWidth="1"/>
    <col min="7" max="7" width="5.5703125" bestFit="1" customWidth="1"/>
    <col min="8" max="8" width="25" bestFit="1" customWidth="1"/>
    <col min="9" max="9" width="24.42578125" bestFit="1" customWidth="1"/>
    <col min="10" max="15" width="11.85546875" bestFit="1" customWidth="1"/>
    <col min="16" max="16" width="11.85546875" customWidth="1"/>
    <col min="17" max="122" width="11.85546875" bestFit="1" customWidth="1"/>
    <col min="123" max="125" width="9.85546875" bestFit="1" customWidth="1"/>
  </cols>
  <sheetData>
    <row r="1" spans="1:120" x14ac:dyDescent="0.25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  <c r="G1" t="s">
        <v>122</v>
      </c>
      <c r="H1" t="s">
        <v>123</v>
      </c>
      <c r="I1" t="s">
        <v>124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  <c r="U1">
        <v>2001</v>
      </c>
      <c r="V1">
        <v>2002</v>
      </c>
      <c r="W1">
        <v>2003</v>
      </c>
      <c r="X1">
        <v>2004</v>
      </c>
      <c r="Y1">
        <v>2005</v>
      </c>
      <c r="Z1">
        <v>2006</v>
      </c>
      <c r="AA1">
        <v>2007</v>
      </c>
      <c r="AB1">
        <v>2008</v>
      </c>
      <c r="AC1">
        <v>2009</v>
      </c>
      <c r="AD1">
        <v>2010</v>
      </c>
      <c r="AE1">
        <v>2011</v>
      </c>
      <c r="AF1">
        <v>2012</v>
      </c>
      <c r="AG1">
        <v>2013</v>
      </c>
      <c r="AH1">
        <v>2014</v>
      </c>
      <c r="AI1">
        <v>2015</v>
      </c>
      <c r="AJ1">
        <v>2016</v>
      </c>
      <c r="AK1">
        <v>2017</v>
      </c>
      <c r="AL1">
        <v>2018</v>
      </c>
      <c r="AM1">
        <v>2019</v>
      </c>
      <c r="AN1">
        <v>2020</v>
      </c>
      <c r="AO1">
        <v>2021</v>
      </c>
      <c r="AP1">
        <v>2022</v>
      </c>
      <c r="AQ1">
        <v>2023</v>
      </c>
      <c r="AR1">
        <v>2024</v>
      </c>
      <c r="AS1">
        <v>2025</v>
      </c>
      <c r="AT1">
        <v>2026</v>
      </c>
      <c r="AU1">
        <v>2027</v>
      </c>
      <c r="AV1">
        <v>2028</v>
      </c>
      <c r="AW1">
        <v>2029</v>
      </c>
      <c r="AX1">
        <v>2030</v>
      </c>
      <c r="AY1">
        <v>2031</v>
      </c>
      <c r="AZ1">
        <v>2032</v>
      </c>
      <c r="BA1">
        <v>2033</v>
      </c>
      <c r="BB1">
        <v>2034</v>
      </c>
      <c r="BC1">
        <v>2035</v>
      </c>
      <c r="BD1">
        <v>2036</v>
      </c>
      <c r="BE1">
        <v>2037</v>
      </c>
      <c r="BF1">
        <v>2038</v>
      </c>
      <c r="BG1">
        <v>2039</v>
      </c>
      <c r="BH1">
        <v>2040</v>
      </c>
      <c r="BI1">
        <v>2041</v>
      </c>
      <c r="BJ1">
        <v>2042</v>
      </c>
      <c r="BK1">
        <v>2043</v>
      </c>
      <c r="BL1">
        <v>2044</v>
      </c>
      <c r="BM1">
        <v>2045</v>
      </c>
      <c r="BN1">
        <v>2046</v>
      </c>
      <c r="BO1">
        <v>2047</v>
      </c>
      <c r="BP1">
        <v>2048</v>
      </c>
      <c r="BQ1">
        <v>2049</v>
      </c>
      <c r="BR1">
        <v>2050</v>
      </c>
      <c r="BS1">
        <v>2051</v>
      </c>
      <c r="BT1">
        <v>2052</v>
      </c>
      <c r="BU1">
        <v>2053</v>
      </c>
      <c r="BV1">
        <v>2054</v>
      </c>
      <c r="BW1">
        <v>2055</v>
      </c>
      <c r="BX1">
        <v>2056</v>
      </c>
      <c r="BY1">
        <v>2057</v>
      </c>
      <c r="BZ1">
        <v>2058</v>
      </c>
      <c r="CA1">
        <v>2059</v>
      </c>
      <c r="CB1">
        <v>2060</v>
      </c>
      <c r="CC1">
        <v>2061</v>
      </c>
      <c r="CD1">
        <v>2062</v>
      </c>
      <c r="CE1">
        <v>2063</v>
      </c>
      <c r="CF1">
        <v>2064</v>
      </c>
      <c r="CG1">
        <v>2065</v>
      </c>
      <c r="CH1">
        <v>2066</v>
      </c>
      <c r="CI1">
        <v>2067</v>
      </c>
      <c r="CJ1">
        <v>2068</v>
      </c>
      <c r="CK1">
        <v>2069</v>
      </c>
      <c r="CL1">
        <v>2070</v>
      </c>
      <c r="CM1">
        <v>2071</v>
      </c>
      <c r="CN1">
        <v>2072</v>
      </c>
      <c r="CO1">
        <v>2073</v>
      </c>
      <c r="CP1">
        <v>2074</v>
      </c>
      <c r="CQ1">
        <v>2075</v>
      </c>
      <c r="CR1">
        <v>2076</v>
      </c>
      <c r="CS1">
        <v>2077</v>
      </c>
      <c r="CT1">
        <v>2078</v>
      </c>
      <c r="CU1">
        <v>2079</v>
      </c>
      <c r="CV1">
        <v>2080</v>
      </c>
      <c r="CW1">
        <v>2081</v>
      </c>
      <c r="CX1">
        <v>2082</v>
      </c>
      <c r="CY1">
        <v>2083</v>
      </c>
      <c r="CZ1">
        <v>2084</v>
      </c>
      <c r="DA1">
        <v>2085</v>
      </c>
      <c r="DB1">
        <v>2086</v>
      </c>
      <c r="DC1">
        <v>2087</v>
      </c>
      <c r="DD1">
        <v>2088</v>
      </c>
      <c r="DE1">
        <v>2089</v>
      </c>
      <c r="DF1">
        <v>2090</v>
      </c>
      <c r="DG1">
        <v>2091</v>
      </c>
      <c r="DH1">
        <v>2092</v>
      </c>
      <c r="DI1">
        <v>2093</v>
      </c>
      <c r="DJ1">
        <v>2094</v>
      </c>
      <c r="DK1">
        <v>2095</v>
      </c>
      <c r="DL1">
        <v>2096</v>
      </c>
      <c r="DM1">
        <v>2097</v>
      </c>
      <c r="DN1">
        <v>2098</v>
      </c>
      <c r="DO1">
        <v>2099</v>
      </c>
      <c r="DP1">
        <v>2100</v>
      </c>
    </row>
    <row r="2" spans="1:120" x14ac:dyDescent="0.25">
      <c r="A2" t="s">
        <v>125</v>
      </c>
      <c r="B2" t="s">
        <v>126</v>
      </c>
      <c r="C2" t="s">
        <v>69</v>
      </c>
      <c r="D2" t="s">
        <v>128</v>
      </c>
      <c r="E2">
        <v>5</v>
      </c>
      <c r="F2" t="s">
        <v>129</v>
      </c>
      <c r="G2" t="s">
        <v>130</v>
      </c>
      <c r="H2">
        <v>1850</v>
      </c>
      <c r="I2">
        <v>1900</v>
      </c>
      <c r="J2">
        <v>354.07299999999998</v>
      </c>
      <c r="K2">
        <v>355.35300000000001</v>
      </c>
      <c r="L2">
        <v>356.22899999999998</v>
      </c>
      <c r="M2">
        <v>356.92500000000001</v>
      </c>
      <c r="N2">
        <v>358.25400000000002</v>
      </c>
      <c r="O2">
        <v>360.23899999999998</v>
      </c>
      <c r="P2">
        <v>362.005</v>
      </c>
      <c r="Q2">
        <v>363.25200000000001</v>
      </c>
      <c r="R2">
        <v>365.93299999999999</v>
      </c>
      <c r="S2">
        <v>367.84500000000003</v>
      </c>
      <c r="T2">
        <v>369.125</v>
      </c>
      <c r="U2">
        <v>370.673</v>
      </c>
      <c r="V2">
        <v>372.83499999999998</v>
      </c>
      <c r="W2">
        <v>375.411</v>
      </c>
      <c r="X2">
        <v>376.98700000000002</v>
      </c>
      <c r="Y2">
        <v>378.90699999999998</v>
      </c>
      <c r="Z2">
        <v>381.01</v>
      </c>
      <c r="AA2">
        <v>382.60300000000001</v>
      </c>
      <c r="AB2">
        <v>384.73899999999998</v>
      </c>
      <c r="AC2">
        <v>386.28</v>
      </c>
      <c r="AD2">
        <v>388.71699999999998</v>
      </c>
      <c r="AE2">
        <v>390.94400000000002</v>
      </c>
      <c r="AF2">
        <v>393.01600000000002</v>
      </c>
      <c r="AG2">
        <v>395.72500000000002</v>
      </c>
      <c r="AH2">
        <v>397.54700000000003</v>
      </c>
      <c r="AI2">
        <v>399.94900000000001</v>
      </c>
      <c r="AJ2">
        <v>402.49679200000003</v>
      </c>
      <c r="AK2">
        <v>405.12375900000001</v>
      </c>
      <c r="AL2">
        <v>407.83293600000002</v>
      </c>
      <c r="AM2">
        <v>410.62873050000002</v>
      </c>
      <c r="AN2">
        <v>413.51847350000003</v>
      </c>
      <c r="AO2">
        <v>416.49516949999997</v>
      </c>
      <c r="AP2">
        <v>419.54312299999998</v>
      </c>
      <c r="AQ2">
        <v>422.65471300000002</v>
      </c>
      <c r="AR2">
        <v>425.78752850000001</v>
      </c>
      <c r="AS2">
        <v>428.99762650000002</v>
      </c>
      <c r="AT2">
        <v>432.267042</v>
      </c>
      <c r="AU2">
        <v>435.54690449999998</v>
      </c>
      <c r="AV2">
        <v>438.88433149999997</v>
      </c>
      <c r="AW2">
        <v>442.28183849999999</v>
      </c>
      <c r="AX2">
        <v>445.74171899999999</v>
      </c>
      <c r="AY2">
        <v>449.29505599999999</v>
      </c>
      <c r="AZ2">
        <v>452.86659800000001</v>
      </c>
      <c r="BA2">
        <v>456.4480605</v>
      </c>
      <c r="BB2">
        <v>460.08972799999998</v>
      </c>
      <c r="BC2">
        <v>463.74913700000002</v>
      </c>
      <c r="BD2">
        <v>467.48227400000002</v>
      </c>
      <c r="BE2">
        <v>471.24494499999997</v>
      </c>
      <c r="BF2">
        <v>475.05105650000002</v>
      </c>
      <c r="BG2">
        <v>478.90186249999999</v>
      </c>
      <c r="BH2">
        <v>482.79724099999999</v>
      </c>
      <c r="BI2">
        <v>486.73593799999998</v>
      </c>
      <c r="BJ2">
        <v>490.70417600000002</v>
      </c>
      <c r="BK2">
        <v>494.70545850000002</v>
      </c>
      <c r="BL2">
        <v>498.71958899999998</v>
      </c>
      <c r="BM2">
        <v>502.73974500000003</v>
      </c>
      <c r="BN2">
        <v>506.79117600000001</v>
      </c>
      <c r="BO2">
        <v>510.87996950000002</v>
      </c>
      <c r="BP2">
        <v>515.03024300000004</v>
      </c>
      <c r="BQ2">
        <v>519.20322750000003</v>
      </c>
      <c r="BR2">
        <v>523.46997899999997</v>
      </c>
      <c r="BS2">
        <v>527.79081099999996</v>
      </c>
      <c r="BT2">
        <v>532.10771650000004</v>
      </c>
      <c r="BU2">
        <v>536.39989649999995</v>
      </c>
      <c r="BV2">
        <v>540.72815649999995</v>
      </c>
      <c r="BW2">
        <v>545.07136349999996</v>
      </c>
      <c r="BX2">
        <v>549.43843749999996</v>
      </c>
      <c r="BY2">
        <v>553.84401449999996</v>
      </c>
      <c r="BZ2">
        <v>558.28459950000001</v>
      </c>
      <c r="CA2">
        <v>562.79826249999996</v>
      </c>
      <c r="CB2">
        <v>567.33956450000005</v>
      </c>
      <c r="CC2">
        <v>571.90318049999996</v>
      </c>
      <c r="CD2">
        <v>576.49424650000003</v>
      </c>
      <c r="CE2">
        <v>581.11398150000002</v>
      </c>
      <c r="CF2">
        <v>585.76417600000002</v>
      </c>
      <c r="CG2">
        <v>590.44633950000002</v>
      </c>
      <c r="CH2">
        <v>595.16211599999997</v>
      </c>
      <c r="CI2">
        <v>599.91436950000002</v>
      </c>
      <c r="CJ2">
        <v>604.69420349999996</v>
      </c>
      <c r="CK2">
        <v>609.50047849999999</v>
      </c>
      <c r="CL2">
        <v>614.34059549999995</v>
      </c>
      <c r="CM2">
        <v>619.21214850000001</v>
      </c>
      <c r="CN2">
        <v>624.11272350000002</v>
      </c>
      <c r="CO2">
        <v>629.04489349999994</v>
      </c>
      <c r="CP2">
        <v>633.98413849999997</v>
      </c>
      <c r="CQ2">
        <v>638.91915749999998</v>
      </c>
      <c r="CR2">
        <v>643.88762750000001</v>
      </c>
      <c r="CS2">
        <v>648.91987900000004</v>
      </c>
      <c r="CT2">
        <v>654.04426100000001</v>
      </c>
      <c r="CU2">
        <v>659.21103749999997</v>
      </c>
      <c r="CV2">
        <v>664.4209535</v>
      </c>
      <c r="CW2">
        <v>669.63665700000001</v>
      </c>
      <c r="CX2">
        <v>674.87550050000004</v>
      </c>
      <c r="CY2">
        <v>680.16745800000001</v>
      </c>
      <c r="CZ2">
        <v>685.50932</v>
      </c>
      <c r="DA2">
        <v>690.90099050000003</v>
      </c>
      <c r="DB2">
        <v>696.34199000000001</v>
      </c>
      <c r="DC2">
        <v>701.83226500000001</v>
      </c>
      <c r="DD2">
        <v>707.37261950000004</v>
      </c>
      <c r="DE2">
        <v>712.96383500000002</v>
      </c>
      <c r="DF2">
        <v>718.65188950000004</v>
      </c>
      <c r="DG2">
        <v>724.40431999999998</v>
      </c>
      <c r="DH2">
        <v>730.22645199999999</v>
      </c>
      <c r="DI2">
        <v>736.11570200000006</v>
      </c>
      <c r="DJ2">
        <v>742.067272</v>
      </c>
      <c r="DK2">
        <v>748.11964850000004</v>
      </c>
      <c r="DL2">
        <v>754.25011099999995</v>
      </c>
      <c r="DM2">
        <v>760.43817799999999</v>
      </c>
      <c r="DN2">
        <v>766.62836249999998</v>
      </c>
      <c r="DO2">
        <v>772.89323200000001</v>
      </c>
      <c r="DP2">
        <v>779.23910049999995</v>
      </c>
    </row>
    <row r="3" spans="1:120" x14ac:dyDescent="0.25">
      <c r="A3" t="s">
        <v>125</v>
      </c>
      <c r="B3" t="s">
        <v>126</v>
      </c>
      <c r="C3" t="s">
        <v>69</v>
      </c>
      <c r="D3" t="s">
        <v>128</v>
      </c>
      <c r="E3">
        <v>5</v>
      </c>
      <c r="F3" t="s">
        <v>131</v>
      </c>
      <c r="G3" t="s">
        <v>132</v>
      </c>
      <c r="H3">
        <v>1850</v>
      </c>
      <c r="I3">
        <v>1900</v>
      </c>
      <c r="J3">
        <v>0.52989976000000005</v>
      </c>
      <c r="K3">
        <v>0.51393388699999998</v>
      </c>
      <c r="L3">
        <v>0.44245322999999998</v>
      </c>
      <c r="M3">
        <v>0.30301851499999999</v>
      </c>
      <c r="N3">
        <v>0.33804292600000002</v>
      </c>
      <c r="O3">
        <v>0.43651754399999998</v>
      </c>
      <c r="P3">
        <v>0.499803887</v>
      </c>
      <c r="Q3">
        <v>0.526194995</v>
      </c>
      <c r="R3">
        <v>0.56007373000000005</v>
      </c>
      <c r="S3">
        <v>0.60593279899999997</v>
      </c>
      <c r="T3">
        <v>0.63672749500000003</v>
      </c>
      <c r="U3">
        <v>0.66218027899999998</v>
      </c>
      <c r="V3">
        <v>0.68041382800000005</v>
      </c>
      <c r="W3">
        <v>0.69713177900000001</v>
      </c>
      <c r="X3">
        <v>0.710185328</v>
      </c>
      <c r="Y3">
        <v>0.72173716200000004</v>
      </c>
      <c r="Z3">
        <v>0.73413230900000004</v>
      </c>
      <c r="AA3">
        <v>0.74894922100000005</v>
      </c>
      <c r="AB3">
        <v>0.76975348499999996</v>
      </c>
      <c r="AC3">
        <v>0.78909686800000001</v>
      </c>
      <c r="AD3">
        <v>0.80618456400000005</v>
      </c>
      <c r="AE3">
        <v>0.83083525000000003</v>
      </c>
      <c r="AF3">
        <v>0.85181642599999996</v>
      </c>
      <c r="AG3">
        <v>0.87608004399999995</v>
      </c>
      <c r="AH3">
        <v>0.89765004400000004</v>
      </c>
      <c r="AI3">
        <v>0.913613495</v>
      </c>
      <c r="AJ3">
        <v>0.927821907</v>
      </c>
      <c r="AK3">
        <v>0.94154131900000004</v>
      </c>
      <c r="AL3">
        <v>0.95723108300000004</v>
      </c>
      <c r="AM3">
        <v>0.97498658299999996</v>
      </c>
      <c r="AN3">
        <v>0.99412288699999996</v>
      </c>
      <c r="AO3">
        <v>1.018532397</v>
      </c>
      <c r="AP3">
        <v>1.047682966</v>
      </c>
      <c r="AQ3">
        <v>1.0763828280000001</v>
      </c>
      <c r="AR3">
        <v>1.106709779</v>
      </c>
      <c r="AS3" s="101">
        <v>1.1338711029999999</v>
      </c>
      <c r="AT3" s="101">
        <v>1.157810593</v>
      </c>
      <c r="AU3">
        <v>1.185909858</v>
      </c>
      <c r="AV3">
        <v>1.2116567789999999</v>
      </c>
      <c r="AW3">
        <v>1.237470407</v>
      </c>
      <c r="AX3" s="101">
        <v>1.2659018280000001</v>
      </c>
      <c r="AY3" s="101">
        <v>1.2958323279999999</v>
      </c>
      <c r="AZ3">
        <v>1.3240338679999999</v>
      </c>
      <c r="BA3">
        <v>1.3533721030000001</v>
      </c>
      <c r="BB3">
        <v>1.3859816620000001</v>
      </c>
      <c r="BC3">
        <v>1.4211828479999999</v>
      </c>
      <c r="BD3">
        <v>1.4618593479999999</v>
      </c>
      <c r="BE3">
        <v>1.491191328</v>
      </c>
      <c r="BF3">
        <v>1.5135849750000001</v>
      </c>
      <c r="BG3">
        <v>1.542130456</v>
      </c>
      <c r="BH3">
        <v>1.566076593</v>
      </c>
      <c r="BI3">
        <v>1.591151652</v>
      </c>
      <c r="BJ3">
        <v>1.617600436</v>
      </c>
      <c r="BK3">
        <v>1.642614917</v>
      </c>
      <c r="BL3">
        <v>1.669727417</v>
      </c>
      <c r="BM3">
        <v>1.701481475</v>
      </c>
      <c r="BN3">
        <v>1.7391457889999999</v>
      </c>
      <c r="BO3">
        <v>1.7725522890000001</v>
      </c>
      <c r="BP3">
        <v>1.8033967989999999</v>
      </c>
      <c r="BQ3">
        <v>1.8303862989999999</v>
      </c>
      <c r="BR3">
        <v>1.854268338</v>
      </c>
      <c r="BS3">
        <v>1.8814581619999999</v>
      </c>
      <c r="BT3">
        <v>1.9096177110000001</v>
      </c>
      <c r="BU3">
        <v>1.933201172</v>
      </c>
      <c r="BV3">
        <v>1.961400201</v>
      </c>
      <c r="BW3">
        <v>1.9907354070000001</v>
      </c>
      <c r="BX3">
        <v>2.0211585250000002</v>
      </c>
      <c r="BY3">
        <v>2.0505130249999999</v>
      </c>
      <c r="BZ3">
        <v>2.079791025</v>
      </c>
      <c r="CA3">
        <v>2.1074689750000002</v>
      </c>
      <c r="CB3">
        <v>2.1334254750000001</v>
      </c>
      <c r="CC3">
        <v>2.1567095250000001</v>
      </c>
      <c r="CD3">
        <v>2.1808359070000001</v>
      </c>
      <c r="CE3">
        <v>2.2055709069999998</v>
      </c>
      <c r="CF3">
        <v>2.2309261130000002</v>
      </c>
      <c r="CG3">
        <v>2.2572511130000001</v>
      </c>
      <c r="CH3">
        <v>2.2861184360000002</v>
      </c>
      <c r="CI3">
        <v>2.3174229259999999</v>
      </c>
      <c r="CJ3">
        <v>2.3482163680000001</v>
      </c>
      <c r="CK3">
        <v>2.3765802300000001</v>
      </c>
      <c r="CL3">
        <v>2.403309819</v>
      </c>
      <c r="CM3">
        <v>2.429402525</v>
      </c>
      <c r="CN3">
        <v>2.4522215740000002</v>
      </c>
      <c r="CO3">
        <v>2.477849279</v>
      </c>
      <c r="CP3">
        <v>2.503355907</v>
      </c>
      <c r="CQ3">
        <v>2.526064554</v>
      </c>
      <c r="CR3">
        <v>2.5536459460000001</v>
      </c>
      <c r="CS3">
        <v>2.5823734460000001</v>
      </c>
      <c r="CT3">
        <v>2.6104060250000001</v>
      </c>
      <c r="CU3">
        <v>2.639844525</v>
      </c>
      <c r="CV3">
        <v>2.6694755250000002</v>
      </c>
      <c r="CW3">
        <v>2.699673926</v>
      </c>
      <c r="CX3">
        <v>2.7280819260000002</v>
      </c>
      <c r="CY3">
        <v>2.7555069259999998</v>
      </c>
      <c r="CZ3">
        <v>2.7828874259999998</v>
      </c>
      <c r="DA3">
        <v>2.8093469259999999</v>
      </c>
      <c r="DB3">
        <v>2.8358469259999999</v>
      </c>
      <c r="DC3">
        <v>2.863085426</v>
      </c>
      <c r="DD3">
        <v>2.8907544070000002</v>
      </c>
      <c r="DE3">
        <v>2.9199099070000001</v>
      </c>
      <c r="DF3">
        <v>2.950598426</v>
      </c>
      <c r="DG3">
        <v>2.9817149949999999</v>
      </c>
      <c r="DH3">
        <v>3.0131979069999999</v>
      </c>
      <c r="DI3">
        <v>3.043053907</v>
      </c>
      <c r="DJ3">
        <v>3.071253907</v>
      </c>
      <c r="DK3">
        <v>3.0977007699999999</v>
      </c>
      <c r="DL3">
        <v>3.12352477</v>
      </c>
      <c r="DM3">
        <v>3.149798358</v>
      </c>
      <c r="DN3">
        <v>3.1766597700000001</v>
      </c>
      <c r="DO3">
        <v>3.204453397</v>
      </c>
      <c r="DP3">
        <v>3.234858123</v>
      </c>
    </row>
    <row r="4" spans="1:120" x14ac:dyDescent="0.25">
      <c r="A4" t="s">
        <v>125</v>
      </c>
      <c r="B4" t="s">
        <v>126</v>
      </c>
      <c r="C4" t="s">
        <v>69</v>
      </c>
      <c r="D4" t="s">
        <v>128</v>
      </c>
      <c r="E4">
        <v>17</v>
      </c>
      <c r="F4" t="s">
        <v>129</v>
      </c>
      <c r="G4" t="s">
        <v>130</v>
      </c>
      <c r="H4">
        <v>1850</v>
      </c>
      <c r="I4">
        <v>1900</v>
      </c>
      <c r="J4">
        <v>354.07299999999998</v>
      </c>
      <c r="K4">
        <v>355.35300000000001</v>
      </c>
      <c r="L4">
        <v>356.22899999999998</v>
      </c>
      <c r="M4">
        <v>356.92500000000001</v>
      </c>
      <c r="N4">
        <v>358.25400000000002</v>
      </c>
      <c r="O4">
        <v>360.23899999999998</v>
      </c>
      <c r="P4">
        <v>362.005</v>
      </c>
      <c r="Q4">
        <v>363.25200000000001</v>
      </c>
      <c r="R4">
        <v>365.93299999999999</v>
      </c>
      <c r="S4">
        <v>367.84500000000003</v>
      </c>
      <c r="T4">
        <v>369.125</v>
      </c>
      <c r="U4">
        <v>370.673</v>
      </c>
      <c r="V4">
        <v>372.83499999999998</v>
      </c>
      <c r="W4">
        <v>375.411</v>
      </c>
      <c r="X4">
        <v>376.98700000000002</v>
      </c>
      <c r="Y4">
        <v>378.90699999999998</v>
      </c>
      <c r="Z4">
        <v>381.01</v>
      </c>
      <c r="AA4">
        <v>382.60300000000001</v>
      </c>
      <c r="AB4">
        <v>384.73899999999998</v>
      </c>
      <c r="AC4">
        <v>386.28</v>
      </c>
      <c r="AD4">
        <v>388.71699999999998</v>
      </c>
      <c r="AE4">
        <v>390.94400000000002</v>
      </c>
      <c r="AF4">
        <v>393.01600000000002</v>
      </c>
      <c r="AG4">
        <v>395.72500000000002</v>
      </c>
      <c r="AH4">
        <v>397.54700000000003</v>
      </c>
      <c r="AI4">
        <v>399.94900000000001</v>
      </c>
      <c r="AJ4">
        <v>402.57249919999998</v>
      </c>
      <c r="AK4">
        <v>405.26998980000002</v>
      </c>
      <c r="AL4">
        <v>408.04885589999998</v>
      </c>
      <c r="AM4">
        <v>410.90651109999999</v>
      </c>
      <c r="AN4">
        <v>413.85177859999999</v>
      </c>
      <c r="AO4">
        <v>416.87982749999998</v>
      </c>
      <c r="AP4">
        <v>419.95723040000001</v>
      </c>
      <c r="AQ4">
        <v>423.10688679999998</v>
      </c>
      <c r="AR4">
        <v>426.31912560000001</v>
      </c>
      <c r="AS4">
        <v>429.56407300000001</v>
      </c>
      <c r="AT4">
        <v>432.90993580000003</v>
      </c>
      <c r="AU4">
        <v>436.27405820000001</v>
      </c>
      <c r="AV4">
        <v>439.70918640000002</v>
      </c>
      <c r="AW4">
        <v>443.16477359999999</v>
      </c>
      <c r="AX4">
        <v>446.7009971</v>
      </c>
      <c r="AY4">
        <v>450.31369189999998</v>
      </c>
      <c r="AZ4">
        <v>453.92969419999997</v>
      </c>
      <c r="BA4">
        <v>457.62987900000002</v>
      </c>
      <c r="BB4">
        <v>461.37353030000003</v>
      </c>
      <c r="BC4">
        <v>465.14313709999999</v>
      </c>
      <c r="BD4">
        <v>468.9534597</v>
      </c>
      <c r="BE4">
        <v>472.82612239999997</v>
      </c>
      <c r="BF4">
        <v>476.76342</v>
      </c>
      <c r="BG4">
        <v>480.63633010000001</v>
      </c>
      <c r="BH4">
        <v>484.63808449999999</v>
      </c>
      <c r="BI4">
        <v>488.7023638</v>
      </c>
      <c r="BJ4">
        <v>492.7348197</v>
      </c>
      <c r="BK4">
        <v>496.78651780000001</v>
      </c>
      <c r="BL4">
        <v>500.95660020000003</v>
      </c>
      <c r="BM4">
        <v>505.10704870000001</v>
      </c>
      <c r="BN4">
        <v>509.3553948</v>
      </c>
      <c r="BO4">
        <v>513.64208289999999</v>
      </c>
      <c r="BP4">
        <v>517.97252260000005</v>
      </c>
      <c r="BQ4">
        <v>522.34412129999998</v>
      </c>
      <c r="BR4">
        <v>526.74819460000003</v>
      </c>
      <c r="BS4">
        <v>531.14834829999995</v>
      </c>
      <c r="BT4">
        <v>535.55148729999996</v>
      </c>
      <c r="BU4">
        <v>539.97516819999998</v>
      </c>
      <c r="BV4">
        <v>544.42676389999997</v>
      </c>
      <c r="BW4">
        <v>548.89701630000002</v>
      </c>
      <c r="BX4">
        <v>553.42275559999996</v>
      </c>
      <c r="BY4">
        <v>557.97885250000002</v>
      </c>
      <c r="BZ4">
        <v>562.60440180000001</v>
      </c>
      <c r="CA4">
        <v>567.30323840000005</v>
      </c>
      <c r="CB4">
        <v>572.02287109999997</v>
      </c>
      <c r="CC4">
        <v>576.74330120000002</v>
      </c>
      <c r="CD4">
        <v>581.54232160000004</v>
      </c>
      <c r="CE4">
        <v>586.36372289999997</v>
      </c>
      <c r="CF4">
        <v>591.1138608</v>
      </c>
      <c r="CG4">
        <v>595.9060035</v>
      </c>
      <c r="CH4">
        <v>600.79110430000003</v>
      </c>
      <c r="CI4">
        <v>605.71501650000005</v>
      </c>
      <c r="CJ4">
        <v>610.66501200000005</v>
      </c>
      <c r="CK4">
        <v>615.63293229999999</v>
      </c>
      <c r="CL4">
        <v>620.67414940000003</v>
      </c>
      <c r="CM4">
        <v>625.75238239999999</v>
      </c>
      <c r="CN4">
        <v>630.86516879999999</v>
      </c>
      <c r="CO4">
        <v>635.99977139999999</v>
      </c>
      <c r="CP4">
        <v>641.17507079999996</v>
      </c>
      <c r="CQ4">
        <v>646.41370189999998</v>
      </c>
      <c r="CR4">
        <v>651.62900969999998</v>
      </c>
      <c r="CS4">
        <v>656.86464430000001</v>
      </c>
      <c r="CT4">
        <v>662.13831470000002</v>
      </c>
      <c r="CU4">
        <v>667.48598200000004</v>
      </c>
      <c r="CV4">
        <v>672.89810750000004</v>
      </c>
      <c r="CW4">
        <v>678.32889269999998</v>
      </c>
      <c r="CX4">
        <v>683.8147242</v>
      </c>
      <c r="CY4">
        <v>689.35324949999995</v>
      </c>
      <c r="CZ4">
        <v>694.94080459999998</v>
      </c>
      <c r="DA4">
        <v>700.57844990000001</v>
      </c>
      <c r="DB4">
        <v>706.25310309999998</v>
      </c>
      <c r="DC4">
        <v>711.92438330000004</v>
      </c>
      <c r="DD4">
        <v>717.74240269999996</v>
      </c>
      <c r="DE4">
        <v>723.58638910000002</v>
      </c>
      <c r="DF4">
        <v>729.47563749999995</v>
      </c>
      <c r="DG4">
        <v>735.4377733</v>
      </c>
      <c r="DH4">
        <v>741.46038750000002</v>
      </c>
      <c r="DI4">
        <v>747.49945270000001</v>
      </c>
      <c r="DJ4">
        <v>753.61347839999996</v>
      </c>
      <c r="DK4">
        <v>759.8508448</v>
      </c>
      <c r="DL4">
        <v>766.16386729999999</v>
      </c>
      <c r="DM4">
        <v>772.51562969999998</v>
      </c>
      <c r="DN4">
        <v>778.89640970000005</v>
      </c>
      <c r="DO4">
        <v>785.34289460000002</v>
      </c>
      <c r="DP4">
        <v>791.88597549999997</v>
      </c>
    </row>
    <row r="5" spans="1:120" x14ac:dyDescent="0.25">
      <c r="A5" t="s">
        <v>125</v>
      </c>
      <c r="B5" t="s">
        <v>126</v>
      </c>
      <c r="C5" t="s">
        <v>69</v>
      </c>
      <c r="D5" t="s">
        <v>128</v>
      </c>
      <c r="E5">
        <v>17</v>
      </c>
      <c r="F5" t="s">
        <v>131</v>
      </c>
      <c r="G5" t="s">
        <v>132</v>
      </c>
      <c r="H5">
        <v>1850</v>
      </c>
      <c r="I5">
        <v>1900</v>
      </c>
      <c r="J5">
        <v>0.57380192500000005</v>
      </c>
      <c r="K5">
        <v>0.56153332099999997</v>
      </c>
      <c r="L5">
        <v>0.49029959699999998</v>
      </c>
      <c r="M5">
        <v>0.36480231099999999</v>
      </c>
      <c r="N5">
        <v>0.39193043799999999</v>
      </c>
      <c r="O5">
        <v>0.47903165399999997</v>
      </c>
      <c r="P5">
        <v>0.544123044</v>
      </c>
      <c r="Q5">
        <v>0.57289721299999996</v>
      </c>
      <c r="R5">
        <v>0.60943696000000003</v>
      </c>
      <c r="S5">
        <v>0.65763106599999999</v>
      </c>
      <c r="T5">
        <v>0.69519793399999996</v>
      </c>
      <c r="U5">
        <v>0.72155330500000003</v>
      </c>
      <c r="V5">
        <v>0.74305023999999997</v>
      </c>
      <c r="W5">
        <v>0.75863147500000006</v>
      </c>
      <c r="X5">
        <v>0.77407546599999999</v>
      </c>
      <c r="Y5">
        <v>0.78674854800000005</v>
      </c>
      <c r="Z5">
        <v>0.80008252599999996</v>
      </c>
      <c r="AA5">
        <v>0.813066556</v>
      </c>
      <c r="AB5">
        <v>0.83732130100000002</v>
      </c>
      <c r="AC5">
        <v>0.85934200100000002</v>
      </c>
      <c r="AD5">
        <v>0.87702149900000004</v>
      </c>
      <c r="AE5">
        <v>0.90395465399999997</v>
      </c>
      <c r="AF5">
        <v>0.927549599</v>
      </c>
      <c r="AG5">
        <v>0.95684965600000005</v>
      </c>
      <c r="AH5">
        <v>0.98192942500000002</v>
      </c>
      <c r="AI5">
        <v>1.0015203319999999</v>
      </c>
      <c r="AJ5">
        <v>1.0121058169999999</v>
      </c>
      <c r="AK5">
        <v>1.028821728</v>
      </c>
      <c r="AL5">
        <v>1.047466834</v>
      </c>
      <c r="AM5">
        <v>1.065796572</v>
      </c>
      <c r="AN5">
        <v>1.0891289479999999</v>
      </c>
      <c r="AO5">
        <v>1.1188307479999999</v>
      </c>
      <c r="AP5">
        <v>1.152693323</v>
      </c>
      <c r="AQ5">
        <v>1.1864386769999999</v>
      </c>
      <c r="AR5">
        <v>1.216521577</v>
      </c>
      <c r="AS5">
        <v>1.249789297</v>
      </c>
      <c r="AT5">
        <v>1.278330148</v>
      </c>
      <c r="AU5">
        <v>1.31077566</v>
      </c>
      <c r="AV5">
        <v>1.343301726</v>
      </c>
      <c r="AW5">
        <v>1.3717188810000001</v>
      </c>
      <c r="AX5">
        <v>1.40090264</v>
      </c>
      <c r="AY5">
        <v>1.4322719850000001</v>
      </c>
      <c r="AZ5">
        <v>1.4603356320000001</v>
      </c>
      <c r="BA5">
        <v>1.490889028</v>
      </c>
      <c r="BB5">
        <v>1.5258135150000001</v>
      </c>
      <c r="BC5">
        <v>1.5631685749999999</v>
      </c>
      <c r="BD5">
        <v>1.601228605</v>
      </c>
      <c r="BE5">
        <v>1.63588394</v>
      </c>
      <c r="BF5">
        <v>1.6704659129999999</v>
      </c>
      <c r="BG5">
        <v>1.7008557209999999</v>
      </c>
      <c r="BH5">
        <v>1.7365418539999999</v>
      </c>
      <c r="BI5">
        <v>1.7687525559999999</v>
      </c>
      <c r="BJ5">
        <v>1.799459385</v>
      </c>
      <c r="BK5">
        <v>1.83090354</v>
      </c>
      <c r="BL5">
        <v>1.867398828</v>
      </c>
      <c r="BM5">
        <v>1.905828217</v>
      </c>
      <c r="BN5">
        <v>1.943206617</v>
      </c>
      <c r="BO5">
        <v>1.9840879259999999</v>
      </c>
      <c r="BP5">
        <v>2.0205642890000002</v>
      </c>
      <c r="BQ5">
        <v>2.054833489</v>
      </c>
      <c r="BR5">
        <v>2.0843829889999999</v>
      </c>
      <c r="BS5">
        <v>2.1130184889999999</v>
      </c>
      <c r="BT5">
        <v>2.1398674739999999</v>
      </c>
      <c r="BU5">
        <v>2.1660005259999999</v>
      </c>
      <c r="BV5">
        <v>2.1953126260000002</v>
      </c>
      <c r="BW5">
        <v>2.229923662</v>
      </c>
      <c r="BX5">
        <v>2.2634493600000001</v>
      </c>
      <c r="BY5">
        <v>2.2956273770000002</v>
      </c>
      <c r="BZ5">
        <v>2.3280277260000002</v>
      </c>
      <c r="CA5">
        <v>2.36037556</v>
      </c>
      <c r="CB5">
        <v>2.3896660600000001</v>
      </c>
      <c r="CC5">
        <v>2.4151007990000002</v>
      </c>
      <c r="CD5">
        <v>2.4436166259999998</v>
      </c>
      <c r="CE5">
        <v>2.471047226</v>
      </c>
      <c r="CF5">
        <v>2.4995066499999998</v>
      </c>
      <c r="CG5">
        <v>2.5296699170000001</v>
      </c>
      <c r="CH5">
        <v>2.564974205</v>
      </c>
      <c r="CI5">
        <v>2.5970773500000002</v>
      </c>
      <c r="CJ5">
        <v>2.6313343169999999</v>
      </c>
      <c r="CK5">
        <v>2.6640594750000002</v>
      </c>
      <c r="CL5">
        <v>2.6943723259999999</v>
      </c>
      <c r="CM5">
        <v>2.7222586259999999</v>
      </c>
      <c r="CN5">
        <v>2.7501302500000002</v>
      </c>
      <c r="CO5">
        <v>2.7789183749999999</v>
      </c>
      <c r="CP5">
        <v>2.8073800750000002</v>
      </c>
      <c r="CQ5">
        <v>2.8363260750000001</v>
      </c>
      <c r="CR5">
        <v>2.8656071089999999</v>
      </c>
      <c r="CS5">
        <v>2.896087144</v>
      </c>
      <c r="CT5">
        <v>2.927803044</v>
      </c>
      <c r="CU5">
        <v>2.9613737439999999</v>
      </c>
      <c r="CV5">
        <v>2.9949328259999999</v>
      </c>
      <c r="CW5">
        <v>3.0279440439999998</v>
      </c>
      <c r="CX5">
        <v>3.0593771439999999</v>
      </c>
      <c r="CY5">
        <v>3.0885977439999999</v>
      </c>
      <c r="CZ5">
        <v>3.11810885</v>
      </c>
      <c r="DA5">
        <v>3.14626165</v>
      </c>
      <c r="DB5">
        <v>3.1741768499999998</v>
      </c>
      <c r="DC5">
        <v>3.2033379169999998</v>
      </c>
      <c r="DD5">
        <v>3.2311720230000001</v>
      </c>
      <c r="DE5">
        <v>3.2602036230000002</v>
      </c>
      <c r="DF5">
        <v>3.2961516870000001</v>
      </c>
      <c r="DG5">
        <v>3.331999964</v>
      </c>
      <c r="DH5">
        <v>3.3701946770000002</v>
      </c>
      <c r="DI5">
        <v>3.4033508769999998</v>
      </c>
      <c r="DJ5">
        <v>3.4334057599999999</v>
      </c>
      <c r="DK5">
        <v>3.4643380600000002</v>
      </c>
      <c r="DL5">
        <v>3.4942801600000002</v>
      </c>
      <c r="DM5">
        <v>3.5230293499999998</v>
      </c>
      <c r="DN5">
        <v>3.5490949399999998</v>
      </c>
      <c r="DO5">
        <v>3.5774099399999999</v>
      </c>
      <c r="DP5">
        <v>3.6101179069999998</v>
      </c>
    </row>
    <row r="6" spans="1:120" x14ac:dyDescent="0.25">
      <c r="A6" t="s">
        <v>125</v>
      </c>
      <c r="B6" t="s">
        <v>126</v>
      </c>
      <c r="C6" t="s">
        <v>69</v>
      </c>
      <c r="D6" t="s">
        <v>128</v>
      </c>
      <c r="E6">
        <v>50</v>
      </c>
      <c r="F6" t="s">
        <v>129</v>
      </c>
      <c r="G6" t="s">
        <v>130</v>
      </c>
      <c r="H6">
        <v>1850</v>
      </c>
      <c r="I6">
        <v>1900</v>
      </c>
      <c r="J6">
        <v>354.07299999999998</v>
      </c>
      <c r="K6">
        <v>355.35300000000001</v>
      </c>
      <c r="L6">
        <v>356.22899999999998</v>
      </c>
      <c r="M6">
        <v>356.92500000000001</v>
      </c>
      <c r="N6">
        <v>358.25400000000002</v>
      </c>
      <c r="O6">
        <v>360.23899999999998</v>
      </c>
      <c r="P6">
        <v>362.005</v>
      </c>
      <c r="Q6">
        <v>363.25200000000001</v>
      </c>
      <c r="R6">
        <v>365.93299999999999</v>
      </c>
      <c r="S6">
        <v>367.84500000000003</v>
      </c>
      <c r="T6">
        <v>369.125</v>
      </c>
      <c r="U6">
        <v>370.673</v>
      </c>
      <c r="V6">
        <v>372.83499999999998</v>
      </c>
      <c r="W6">
        <v>375.411</v>
      </c>
      <c r="X6">
        <v>376.98700000000002</v>
      </c>
      <c r="Y6">
        <v>378.90699999999998</v>
      </c>
      <c r="Z6">
        <v>381.01</v>
      </c>
      <c r="AA6">
        <v>382.60300000000001</v>
      </c>
      <c r="AB6">
        <v>384.73899999999998</v>
      </c>
      <c r="AC6">
        <v>386.28</v>
      </c>
      <c r="AD6">
        <v>388.71699999999998</v>
      </c>
      <c r="AE6">
        <v>390.94400000000002</v>
      </c>
      <c r="AF6">
        <v>393.01600000000002</v>
      </c>
      <c r="AG6">
        <v>395.72500000000002</v>
      </c>
      <c r="AH6">
        <v>397.54700000000003</v>
      </c>
      <c r="AI6">
        <v>399.94900000000001</v>
      </c>
      <c r="AJ6">
        <v>402.72071999999997</v>
      </c>
      <c r="AK6">
        <v>405.54852</v>
      </c>
      <c r="AL6">
        <v>408.46171500000003</v>
      </c>
      <c r="AM6">
        <v>411.451235</v>
      </c>
      <c r="AN6">
        <v>414.52581500000002</v>
      </c>
      <c r="AO6">
        <v>417.68987499999997</v>
      </c>
      <c r="AP6">
        <v>420.93246499999998</v>
      </c>
      <c r="AQ6">
        <v>424.21940000000001</v>
      </c>
      <c r="AR6">
        <v>427.58485000000002</v>
      </c>
      <c r="AS6">
        <v>431.05778500000002</v>
      </c>
      <c r="AT6">
        <v>434.55179500000003</v>
      </c>
      <c r="AU6">
        <v>438.08300500000001</v>
      </c>
      <c r="AV6">
        <v>441.70218999999997</v>
      </c>
      <c r="AW6">
        <v>445.40823999999998</v>
      </c>
      <c r="AX6">
        <v>449.16010499999999</v>
      </c>
      <c r="AY6">
        <v>453.01137</v>
      </c>
      <c r="AZ6">
        <v>456.868495</v>
      </c>
      <c r="BA6">
        <v>460.88053500000001</v>
      </c>
      <c r="BB6">
        <v>464.893595</v>
      </c>
      <c r="BC6">
        <v>468.95268499999997</v>
      </c>
      <c r="BD6">
        <v>473.07819000000001</v>
      </c>
      <c r="BE6">
        <v>477.22890999999998</v>
      </c>
      <c r="BF6">
        <v>481.50716999999997</v>
      </c>
      <c r="BG6">
        <v>485.810315</v>
      </c>
      <c r="BH6">
        <v>490.19020999999998</v>
      </c>
      <c r="BI6">
        <v>494.71779500000002</v>
      </c>
      <c r="BJ6">
        <v>499.21053000000001</v>
      </c>
      <c r="BK6">
        <v>503.79239000000001</v>
      </c>
      <c r="BL6">
        <v>508.32796000000002</v>
      </c>
      <c r="BM6">
        <v>512.93060000000003</v>
      </c>
      <c r="BN6">
        <v>517.60335999999995</v>
      </c>
      <c r="BO6">
        <v>522.26960499999996</v>
      </c>
      <c r="BP6">
        <v>527.03387999999995</v>
      </c>
      <c r="BQ6">
        <v>531.84752500000002</v>
      </c>
      <c r="BR6">
        <v>536.74205500000005</v>
      </c>
      <c r="BS6">
        <v>541.78037500000005</v>
      </c>
      <c r="BT6">
        <v>546.78259500000001</v>
      </c>
      <c r="BU6">
        <v>551.77052500000002</v>
      </c>
      <c r="BV6">
        <v>556.88550499999997</v>
      </c>
      <c r="BW6">
        <v>561.98835499999996</v>
      </c>
      <c r="BX6">
        <v>567.07074499999999</v>
      </c>
      <c r="BY6">
        <v>572.16623000000004</v>
      </c>
      <c r="BZ6">
        <v>577.37686499999995</v>
      </c>
      <c r="CA6">
        <v>582.52605500000004</v>
      </c>
      <c r="CB6">
        <v>587.75251500000002</v>
      </c>
      <c r="CC6">
        <v>593.08856000000003</v>
      </c>
      <c r="CD6">
        <v>598.47037999999998</v>
      </c>
      <c r="CE6">
        <v>603.91554499999995</v>
      </c>
      <c r="CF6">
        <v>609.38670000000002</v>
      </c>
      <c r="CG6">
        <v>614.87798999999995</v>
      </c>
      <c r="CH6">
        <v>620.52092000000005</v>
      </c>
      <c r="CI6">
        <v>626.12260500000002</v>
      </c>
      <c r="CJ6">
        <v>631.79017999999996</v>
      </c>
      <c r="CK6">
        <v>637.37625000000003</v>
      </c>
      <c r="CL6">
        <v>643.07947999999999</v>
      </c>
      <c r="CM6">
        <v>648.73474499999998</v>
      </c>
      <c r="CN6">
        <v>654.59374500000001</v>
      </c>
      <c r="CO6">
        <v>660.44997000000001</v>
      </c>
      <c r="CP6">
        <v>666.334295</v>
      </c>
      <c r="CQ6">
        <v>672.24060999999995</v>
      </c>
      <c r="CR6">
        <v>678.303405</v>
      </c>
      <c r="CS6">
        <v>684.27923499999997</v>
      </c>
      <c r="CT6">
        <v>690.24849500000005</v>
      </c>
      <c r="CU6">
        <v>696.33753999999999</v>
      </c>
      <c r="CV6">
        <v>702.47133499999995</v>
      </c>
      <c r="CW6">
        <v>708.67035999999996</v>
      </c>
      <c r="CX6">
        <v>714.80886499999997</v>
      </c>
      <c r="CY6">
        <v>721.085015</v>
      </c>
      <c r="CZ6">
        <v>727.49580500000002</v>
      </c>
      <c r="DA6">
        <v>733.79378999999994</v>
      </c>
      <c r="DB6">
        <v>740.42678999999998</v>
      </c>
      <c r="DC6">
        <v>747.26031499999999</v>
      </c>
      <c r="DD6">
        <v>753.93692499999997</v>
      </c>
      <c r="DE6">
        <v>760.67429000000004</v>
      </c>
      <c r="DF6">
        <v>767.47393499999998</v>
      </c>
      <c r="DG6">
        <v>774.26134000000002</v>
      </c>
      <c r="DH6">
        <v>781.09477500000003</v>
      </c>
      <c r="DI6">
        <v>788.00536499999998</v>
      </c>
      <c r="DJ6">
        <v>794.83954500000004</v>
      </c>
      <c r="DK6">
        <v>801.783095</v>
      </c>
      <c r="DL6">
        <v>808.78534000000002</v>
      </c>
      <c r="DM6">
        <v>816.01333</v>
      </c>
      <c r="DN6">
        <v>823.42425000000003</v>
      </c>
      <c r="DO6">
        <v>830.83120499999995</v>
      </c>
      <c r="DP6">
        <v>838.30084999999997</v>
      </c>
    </row>
    <row r="7" spans="1:120" x14ac:dyDescent="0.25">
      <c r="A7" t="s">
        <v>125</v>
      </c>
      <c r="B7" t="s">
        <v>126</v>
      </c>
      <c r="C7" t="s">
        <v>69</v>
      </c>
      <c r="D7" t="s">
        <v>128</v>
      </c>
      <c r="E7">
        <v>50</v>
      </c>
      <c r="F7" t="s">
        <v>131</v>
      </c>
      <c r="G7" t="s">
        <v>132</v>
      </c>
      <c r="H7">
        <v>1850</v>
      </c>
      <c r="I7">
        <v>1900</v>
      </c>
      <c r="J7">
        <v>0.63959318099999996</v>
      </c>
      <c r="K7">
        <v>0.62626769100000002</v>
      </c>
      <c r="L7">
        <v>0.55519514199999997</v>
      </c>
      <c r="M7">
        <v>0.44137553400000001</v>
      </c>
      <c r="N7">
        <v>0.46432965199999998</v>
      </c>
      <c r="O7">
        <v>0.54236465199999995</v>
      </c>
      <c r="P7">
        <v>0.60639955400000001</v>
      </c>
      <c r="Q7">
        <v>0.63513043599999996</v>
      </c>
      <c r="R7">
        <v>0.67230004399999999</v>
      </c>
      <c r="S7">
        <v>0.72653376999999997</v>
      </c>
      <c r="T7">
        <v>0.77213053399999998</v>
      </c>
      <c r="U7">
        <v>0.80566239699999997</v>
      </c>
      <c r="V7">
        <v>0.82714141699999999</v>
      </c>
      <c r="W7">
        <v>0.84429769099999996</v>
      </c>
      <c r="X7">
        <v>0.857233672</v>
      </c>
      <c r="Y7">
        <v>0.86815092599999999</v>
      </c>
      <c r="Z7">
        <v>0.88190671099999995</v>
      </c>
      <c r="AA7">
        <v>0.89890827900000003</v>
      </c>
      <c r="AB7">
        <v>0.92780406400000004</v>
      </c>
      <c r="AC7">
        <v>0.95397602500000001</v>
      </c>
      <c r="AD7">
        <v>0.97556141699999999</v>
      </c>
      <c r="AE7">
        <v>1.0063758279999999</v>
      </c>
      <c r="AF7">
        <v>1.033264358</v>
      </c>
      <c r="AG7">
        <v>1.0659286720000001</v>
      </c>
      <c r="AH7">
        <v>1.093619554</v>
      </c>
      <c r="AI7">
        <v>1.1153566130000001</v>
      </c>
      <c r="AJ7">
        <v>1.1305858280000001</v>
      </c>
      <c r="AK7">
        <v>1.1499395539999999</v>
      </c>
      <c r="AL7">
        <v>1.169091417</v>
      </c>
      <c r="AM7">
        <v>1.19150475</v>
      </c>
      <c r="AN7">
        <v>1.2183734749999999</v>
      </c>
      <c r="AO7">
        <v>1.2531030830000001</v>
      </c>
      <c r="AP7">
        <v>1.292293181</v>
      </c>
      <c r="AQ7">
        <v>1.336305828</v>
      </c>
      <c r="AR7">
        <v>1.3750415149999999</v>
      </c>
      <c r="AS7">
        <v>1.410985436</v>
      </c>
      <c r="AT7">
        <v>1.446327887</v>
      </c>
      <c r="AU7" s="101">
        <v>1.481101123</v>
      </c>
      <c r="AV7" s="101">
        <v>1.5189045539999999</v>
      </c>
      <c r="AW7" s="101">
        <v>1.555842103</v>
      </c>
      <c r="AX7" s="101">
        <v>1.5939998479999999</v>
      </c>
      <c r="AY7">
        <v>1.630054946</v>
      </c>
      <c r="AZ7" s="101">
        <v>1.667271025</v>
      </c>
      <c r="BA7" s="101">
        <v>1.712173181</v>
      </c>
      <c r="BB7" s="101">
        <v>1.7581334749999999</v>
      </c>
      <c r="BC7" s="101">
        <v>1.8032599460000001</v>
      </c>
      <c r="BD7">
        <v>1.8466746519999999</v>
      </c>
      <c r="BE7">
        <v>1.8887224949999999</v>
      </c>
      <c r="BF7">
        <v>1.932029652</v>
      </c>
      <c r="BG7">
        <v>1.971431809</v>
      </c>
      <c r="BH7">
        <v>2.007961221</v>
      </c>
      <c r="BI7">
        <v>2.0457350440000002</v>
      </c>
      <c r="BJ7">
        <v>2.083497495</v>
      </c>
      <c r="BK7">
        <v>2.1243624950000002</v>
      </c>
      <c r="BL7">
        <v>2.1655599460000001</v>
      </c>
      <c r="BM7">
        <v>2.2077030830000002</v>
      </c>
      <c r="BN7">
        <v>2.248918083</v>
      </c>
      <c r="BO7">
        <v>2.2904880830000001</v>
      </c>
      <c r="BP7">
        <v>2.3344462209999999</v>
      </c>
      <c r="BQ7">
        <v>2.3758673969999999</v>
      </c>
      <c r="BR7">
        <v>2.4136444560000001</v>
      </c>
      <c r="BS7">
        <v>2.4487394560000002</v>
      </c>
      <c r="BT7">
        <v>2.482847397</v>
      </c>
      <c r="BU7">
        <v>2.5161278870000001</v>
      </c>
      <c r="BV7">
        <v>2.5530141620000002</v>
      </c>
      <c r="BW7">
        <v>2.592988574</v>
      </c>
      <c r="BX7">
        <v>2.634937495</v>
      </c>
      <c r="BY7">
        <v>2.6756722989999999</v>
      </c>
      <c r="BZ7">
        <v>2.7148923969999998</v>
      </c>
      <c r="CA7">
        <v>2.7533411229999998</v>
      </c>
      <c r="CB7">
        <v>2.7882906319999998</v>
      </c>
      <c r="CC7">
        <v>2.8209321030000001</v>
      </c>
      <c r="CD7">
        <v>2.855373181</v>
      </c>
      <c r="CE7">
        <v>2.8917361229999998</v>
      </c>
      <c r="CF7">
        <v>2.9292781809999999</v>
      </c>
      <c r="CG7">
        <v>2.9650070049999999</v>
      </c>
      <c r="CH7">
        <v>3.0012434749999999</v>
      </c>
      <c r="CI7">
        <v>3.0429934749999998</v>
      </c>
      <c r="CJ7">
        <v>3.0827653380000002</v>
      </c>
      <c r="CK7">
        <v>3.1200103380000002</v>
      </c>
      <c r="CL7">
        <v>3.15705926</v>
      </c>
      <c r="CM7">
        <v>3.1950805340000001</v>
      </c>
      <c r="CN7">
        <v>3.2361566129999999</v>
      </c>
      <c r="CO7">
        <v>3.2682323969999998</v>
      </c>
      <c r="CP7">
        <v>3.3043088680000001</v>
      </c>
      <c r="CQ7">
        <v>3.340786123</v>
      </c>
      <c r="CR7">
        <v>3.3796311229999998</v>
      </c>
      <c r="CS7">
        <v>3.4189256320000001</v>
      </c>
      <c r="CT7">
        <v>3.459985632</v>
      </c>
      <c r="CU7">
        <v>3.5023956319999998</v>
      </c>
      <c r="CV7">
        <v>3.545125632</v>
      </c>
      <c r="CW7">
        <v>3.5857239660000002</v>
      </c>
      <c r="CX7">
        <v>3.6247239659999999</v>
      </c>
      <c r="CY7">
        <v>3.6620989659999998</v>
      </c>
      <c r="CZ7">
        <v>3.6989739660000001</v>
      </c>
      <c r="DA7">
        <v>3.7344939660000001</v>
      </c>
      <c r="DB7">
        <v>3.7697139659999999</v>
      </c>
      <c r="DC7">
        <v>3.8073780830000001</v>
      </c>
      <c r="DD7">
        <v>3.8477280829999998</v>
      </c>
      <c r="DE7">
        <v>3.888648377</v>
      </c>
      <c r="DF7">
        <v>3.934712593</v>
      </c>
      <c r="DG7">
        <v>3.982332397</v>
      </c>
      <c r="DH7">
        <v>4.0298999459999996</v>
      </c>
      <c r="DI7">
        <v>4.0705814169999996</v>
      </c>
      <c r="DJ7">
        <v>4.1074964170000001</v>
      </c>
      <c r="DK7">
        <v>4.14306573</v>
      </c>
      <c r="DL7">
        <v>4.1811757299999996</v>
      </c>
      <c r="DM7">
        <v>4.2189530829999997</v>
      </c>
      <c r="DN7">
        <v>4.2571230829999998</v>
      </c>
      <c r="DO7">
        <v>4.2964398480000003</v>
      </c>
      <c r="DP7">
        <v>4.3394948480000002</v>
      </c>
    </row>
    <row r="8" spans="1:120" x14ac:dyDescent="0.25">
      <c r="A8" t="s">
        <v>125</v>
      </c>
      <c r="B8" t="s">
        <v>126</v>
      </c>
      <c r="C8" t="s">
        <v>69</v>
      </c>
      <c r="D8" t="s">
        <v>128</v>
      </c>
      <c r="E8">
        <v>83</v>
      </c>
      <c r="F8" t="s">
        <v>129</v>
      </c>
      <c r="G8" t="s">
        <v>130</v>
      </c>
      <c r="H8">
        <v>1850</v>
      </c>
      <c r="I8">
        <v>1900</v>
      </c>
      <c r="J8">
        <v>354.07299999999998</v>
      </c>
      <c r="K8">
        <v>355.35300000000001</v>
      </c>
      <c r="L8">
        <v>356.22899999999998</v>
      </c>
      <c r="M8">
        <v>356.92500000000001</v>
      </c>
      <c r="N8">
        <v>358.25400000000002</v>
      </c>
      <c r="O8">
        <v>360.23899999999998</v>
      </c>
      <c r="P8">
        <v>362.005</v>
      </c>
      <c r="Q8">
        <v>363.25200000000001</v>
      </c>
      <c r="R8">
        <v>365.93299999999999</v>
      </c>
      <c r="S8">
        <v>367.84500000000003</v>
      </c>
      <c r="T8">
        <v>369.125</v>
      </c>
      <c r="U8">
        <v>370.673</v>
      </c>
      <c r="V8">
        <v>372.83499999999998</v>
      </c>
      <c r="W8">
        <v>375.411</v>
      </c>
      <c r="X8">
        <v>376.98700000000002</v>
      </c>
      <c r="Y8">
        <v>378.90699999999998</v>
      </c>
      <c r="Z8">
        <v>381.01</v>
      </c>
      <c r="AA8">
        <v>382.60300000000001</v>
      </c>
      <c r="AB8">
        <v>384.73899999999998</v>
      </c>
      <c r="AC8">
        <v>386.28</v>
      </c>
      <c r="AD8">
        <v>388.71699999999998</v>
      </c>
      <c r="AE8">
        <v>390.94400000000002</v>
      </c>
      <c r="AF8">
        <v>393.01600000000002</v>
      </c>
      <c r="AG8">
        <v>395.72500000000002</v>
      </c>
      <c r="AH8">
        <v>397.54700000000003</v>
      </c>
      <c r="AI8">
        <v>399.94900000000001</v>
      </c>
      <c r="AJ8">
        <v>402.92042500000002</v>
      </c>
      <c r="AK8">
        <v>405.94771279999998</v>
      </c>
      <c r="AL8">
        <v>409.06795890000001</v>
      </c>
      <c r="AM8">
        <v>412.27545099999998</v>
      </c>
      <c r="AN8">
        <v>415.5612868</v>
      </c>
      <c r="AO8">
        <v>418.92499770000001</v>
      </c>
      <c r="AP8">
        <v>422.35510119999998</v>
      </c>
      <c r="AQ8">
        <v>425.83912149999998</v>
      </c>
      <c r="AR8">
        <v>429.41477680000003</v>
      </c>
      <c r="AS8">
        <v>433.03629369999999</v>
      </c>
      <c r="AT8">
        <v>436.77940489999997</v>
      </c>
      <c r="AU8">
        <v>440.57934330000001</v>
      </c>
      <c r="AV8">
        <v>444.44794510000003</v>
      </c>
      <c r="AW8">
        <v>448.39421399999998</v>
      </c>
      <c r="AX8">
        <v>452.43464749999998</v>
      </c>
      <c r="AY8">
        <v>456.52842179999999</v>
      </c>
      <c r="AZ8">
        <v>460.70951059999999</v>
      </c>
      <c r="BA8">
        <v>464.98833400000001</v>
      </c>
      <c r="BB8">
        <v>469.25637490000003</v>
      </c>
      <c r="BC8">
        <v>473.6138598</v>
      </c>
      <c r="BD8">
        <v>478.02091419999999</v>
      </c>
      <c r="BE8">
        <v>482.5528612</v>
      </c>
      <c r="BF8">
        <v>487.26135410000001</v>
      </c>
      <c r="BG8">
        <v>491.8603822</v>
      </c>
      <c r="BH8">
        <v>496.64845810000003</v>
      </c>
      <c r="BI8">
        <v>501.64393999999999</v>
      </c>
      <c r="BJ8">
        <v>506.59832820000003</v>
      </c>
      <c r="BK8">
        <v>511.47022170000002</v>
      </c>
      <c r="BL8">
        <v>516.33998510000004</v>
      </c>
      <c r="BM8">
        <v>521.44358690000001</v>
      </c>
      <c r="BN8">
        <v>526.5987715</v>
      </c>
      <c r="BO8">
        <v>531.83634240000004</v>
      </c>
      <c r="BP8">
        <v>537.14074170000004</v>
      </c>
      <c r="BQ8">
        <v>542.55131500000005</v>
      </c>
      <c r="BR8">
        <v>547.97368930000005</v>
      </c>
      <c r="BS8">
        <v>553.53124539999999</v>
      </c>
      <c r="BT8">
        <v>559.0315918</v>
      </c>
      <c r="BU8">
        <v>564.5977828</v>
      </c>
      <c r="BV8">
        <v>570.2012876</v>
      </c>
      <c r="BW8">
        <v>575.83799569999996</v>
      </c>
      <c r="BX8">
        <v>581.5573607</v>
      </c>
      <c r="BY8">
        <v>587.35455149999996</v>
      </c>
      <c r="BZ8">
        <v>593.11415050000005</v>
      </c>
      <c r="CA8">
        <v>598.90959940000005</v>
      </c>
      <c r="CB8">
        <v>604.76434189999998</v>
      </c>
      <c r="CC8">
        <v>610.6749939</v>
      </c>
      <c r="CD8">
        <v>616.64782109999999</v>
      </c>
      <c r="CE8">
        <v>622.6608215</v>
      </c>
      <c r="CF8">
        <v>628.71390220000001</v>
      </c>
      <c r="CG8">
        <v>634.83772139999996</v>
      </c>
      <c r="CH8">
        <v>641.04973910000001</v>
      </c>
      <c r="CI8">
        <v>647.35871910000003</v>
      </c>
      <c r="CJ8">
        <v>653.73067490000005</v>
      </c>
      <c r="CK8">
        <v>660.24401799999998</v>
      </c>
      <c r="CL8">
        <v>666.64757799999995</v>
      </c>
      <c r="CM8">
        <v>673.17063289999999</v>
      </c>
      <c r="CN8">
        <v>679.69675140000004</v>
      </c>
      <c r="CO8">
        <v>686.07048799999995</v>
      </c>
      <c r="CP8">
        <v>692.68925939999997</v>
      </c>
      <c r="CQ8">
        <v>699.40871919999995</v>
      </c>
      <c r="CR8">
        <v>706.25646889999996</v>
      </c>
      <c r="CS8">
        <v>712.84833570000001</v>
      </c>
      <c r="CT8">
        <v>719.39920129999996</v>
      </c>
      <c r="CU8">
        <v>726.26394189999996</v>
      </c>
      <c r="CV8">
        <v>733.18174599999998</v>
      </c>
      <c r="CW8">
        <v>740.18498869999996</v>
      </c>
      <c r="CX8">
        <v>747.31694259999995</v>
      </c>
      <c r="CY8">
        <v>754.51185950000001</v>
      </c>
      <c r="CZ8">
        <v>761.81418389999999</v>
      </c>
      <c r="DA8">
        <v>769.10464979999995</v>
      </c>
      <c r="DB8">
        <v>776.54009729999996</v>
      </c>
      <c r="DC8">
        <v>783.99917760000005</v>
      </c>
      <c r="DD8">
        <v>791.4389463</v>
      </c>
      <c r="DE8">
        <v>799.10390570000004</v>
      </c>
      <c r="DF8">
        <v>806.56631930000003</v>
      </c>
      <c r="DG8">
        <v>814.17658119999999</v>
      </c>
      <c r="DH8">
        <v>822.18460990000005</v>
      </c>
      <c r="DI8">
        <v>829.98269640000001</v>
      </c>
      <c r="DJ8">
        <v>837.96985889999996</v>
      </c>
      <c r="DK8">
        <v>845.91690719999997</v>
      </c>
      <c r="DL8">
        <v>853.81602829999997</v>
      </c>
      <c r="DM8">
        <v>862.0393047</v>
      </c>
      <c r="DN8">
        <v>870.23157590000005</v>
      </c>
      <c r="DO8">
        <v>878.08482300000003</v>
      </c>
      <c r="DP8">
        <v>886.18484460000002</v>
      </c>
    </row>
    <row r="9" spans="1:120" x14ac:dyDescent="0.25">
      <c r="A9" t="s">
        <v>125</v>
      </c>
      <c r="B9" t="s">
        <v>126</v>
      </c>
      <c r="C9" t="s">
        <v>69</v>
      </c>
      <c r="D9" t="s">
        <v>128</v>
      </c>
      <c r="E9">
        <v>83</v>
      </c>
      <c r="F9" t="s">
        <v>131</v>
      </c>
      <c r="G9" t="s">
        <v>132</v>
      </c>
      <c r="H9">
        <v>1850</v>
      </c>
      <c r="I9">
        <v>1900</v>
      </c>
      <c r="J9">
        <v>0.693400617</v>
      </c>
      <c r="K9">
        <v>0.68159644799999997</v>
      </c>
      <c r="L9">
        <v>0.61817884999999995</v>
      </c>
      <c r="M9">
        <v>0.51897560499999995</v>
      </c>
      <c r="N9">
        <v>0.53197637900000005</v>
      </c>
      <c r="O9">
        <v>0.60087284399999996</v>
      </c>
      <c r="P9">
        <v>0.66388660700000002</v>
      </c>
      <c r="Q9">
        <v>0.69424485199999997</v>
      </c>
      <c r="R9">
        <v>0.73556263799999999</v>
      </c>
      <c r="S9">
        <v>0.78669550499999996</v>
      </c>
      <c r="T9">
        <v>0.83500323399999998</v>
      </c>
      <c r="U9">
        <v>0.87258067399999995</v>
      </c>
      <c r="V9">
        <v>0.89726342599999998</v>
      </c>
      <c r="W9">
        <v>0.91628902800000001</v>
      </c>
      <c r="X9">
        <v>0.93342181700000004</v>
      </c>
      <c r="Y9">
        <v>0.94525838900000003</v>
      </c>
      <c r="Z9">
        <v>0.96185547699999996</v>
      </c>
      <c r="AA9">
        <v>0.97812292099999998</v>
      </c>
      <c r="AB9">
        <v>1.0065317380000001</v>
      </c>
      <c r="AC9">
        <v>1.034730462</v>
      </c>
      <c r="AD9">
        <v>1.057970477</v>
      </c>
      <c r="AE9">
        <v>1.092924577</v>
      </c>
      <c r="AF9">
        <v>1.1252370380000001</v>
      </c>
      <c r="AG9">
        <v>1.1615518499999999</v>
      </c>
      <c r="AH9">
        <v>1.1926507850000001</v>
      </c>
      <c r="AI9">
        <v>1.2161785190000001</v>
      </c>
      <c r="AJ9">
        <v>1.23658695</v>
      </c>
      <c r="AK9">
        <v>1.2587825070000001</v>
      </c>
      <c r="AL9">
        <v>1.284802083</v>
      </c>
      <c r="AM9">
        <v>1.3104036720000001</v>
      </c>
      <c r="AN9">
        <v>1.339886213</v>
      </c>
      <c r="AO9">
        <v>1.381743838</v>
      </c>
      <c r="AP9">
        <v>1.429235756</v>
      </c>
      <c r="AQ9">
        <v>1.4798457300000001</v>
      </c>
      <c r="AR9">
        <v>1.52989123</v>
      </c>
      <c r="AS9">
        <v>1.5743968230000001</v>
      </c>
      <c r="AT9">
        <v>1.618879789</v>
      </c>
      <c r="AU9">
        <v>1.657241374</v>
      </c>
      <c r="AV9">
        <v>1.7002681070000001</v>
      </c>
      <c r="AW9">
        <v>1.7447436110000001</v>
      </c>
      <c r="AX9">
        <v>1.788818287</v>
      </c>
      <c r="AY9">
        <v>1.840460862</v>
      </c>
      <c r="AZ9">
        <v>1.887503862</v>
      </c>
      <c r="BA9">
        <v>1.93744355</v>
      </c>
      <c r="BB9">
        <v>1.9883250210000001</v>
      </c>
      <c r="BC9">
        <v>2.0395417500000002</v>
      </c>
      <c r="BD9">
        <v>2.0982071050000002</v>
      </c>
      <c r="BE9">
        <v>2.149545748</v>
      </c>
      <c r="BF9">
        <v>2.2069195129999999</v>
      </c>
      <c r="BG9">
        <v>2.2587332830000002</v>
      </c>
      <c r="BH9">
        <v>2.3082974969999999</v>
      </c>
      <c r="BI9">
        <v>2.3541219579999999</v>
      </c>
      <c r="BJ9">
        <v>2.4003840969999999</v>
      </c>
      <c r="BK9">
        <v>2.4525360850000002</v>
      </c>
      <c r="BL9">
        <v>2.5060167089999998</v>
      </c>
      <c r="BM9">
        <v>2.5593346459999999</v>
      </c>
      <c r="BN9">
        <v>2.6184459659999999</v>
      </c>
      <c r="BO9">
        <v>2.6765490230000002</v>
      </c>
      <c r="BP9">
        <v>2.7311859360000001</v>
      </c>
      <c r="BQ9">
        <v>2.7770029699999998</v>
      </c>
      <c r="BR9">
        <v>2.8192908229999998</v>
      </c>
      <c r="BS9">
        <v>2.8603119229999998</v>
      </c>
      <c r="BT9">
        <v>2.9011333750000001</v>
      </c>
      <c r="BU9">
        <v>2.946358075</v>
      </c>
      <c r="BV9">
        <v>2.993054742</v>
      </c>
      <c r="BW9">
        <v>3.0403142719999998</v>
      </c>
      <c r="BX9">
        <v>3.0907673720000002</v>
      </c>
      <c r="BY9">
        <v>3.1413454719999998</v>
      </c>
      <c r="BZ9">
        <v>3.1906685499999998</v>
      </c>
      <c r="CA9">
        <v>3.2416557090000002</v>
      </c>
      <c r="CB9">
        <v>3.2923793049999999</v>
      </c>
      <c r="CC9">
        <v>3.3347751419999998</v>
      </c>
      <c r="CD9">
        <v>3.378964742</v>
      </c>
      <c r="CE9">
        <v>3.4224623420000002</v>
      </c>
      <c r="CF9">
        <v>3.469190309</v>
      </c>
      <c r="CG9">
        <v>3.5152192090000001</v>
      </c>
      <c r="CH9">
        <v>3.5624257419999998</v>
      </c>
      <c r="CI9">
        <v>3.6151035070000002</v>
      </c>
      <c r="CJ9">
        <v>3.6684352850000002</v>
      </c>
      <c r="CK9">
        <v>3.7213432850000001</v>
      </c>
      <c r="CL9">
        <v>3.767892003</v>
      </c>
      <c r="CM9">
        <v>3.8082574029999998</v>
      </c>
      <c r="CN9">
        <v>3.8479575029999999</v>
      </c>
      <c r="CO9">
        <v>3.8909654090000001</v>
      </c>
      <c r="CP9">
        <v>3.9348176750000001</v>
      </c>
      <c r="CQ9">
        <v>3.980240491</v>
      </c>
      <c r="CR9">
        <v>4.026416964</v>
      </c>
      <c r="CS9">
        <v>4.068390183</v>
      </c>
      <c r="CT9">
        <v>4.1169399420000001</v>
      </c>
      <c r="CU9">
        <v>4.167767542</v>
      </c>
      <c r="CV9">
        <v>4.2181204479999996</v>
      </c>
      <c r="CW9">
        <v>4.2707074479999996</v>
      </c>
      <c r="CX9">
        <v>4.3217038480000003</v>
      </c>
      <c r="CY9">
        <v>4.3728282500000004</v>
      </c>
      <c r="CZ9">
        <v>4.4247119619999999</v>
      </c>
      <c r="DA9">
        <v>4.4795981620000003</v>
      </c>
      <c r="DB9">
        <v>4.5254279420000003</v>
      </c>
      <c r="DC9">
        <v>4.5699626169999998</v>
      </c>
      <c r="DD9">
        <v>4.6181764279999999</v>
      </c>
      <c r="DE9">
        <v>4.6646797170000003</v>
      </c>
      <c r="DF9">
        <v>4.7176709170000004</v>
      </c>
      <c r="DG9">
        <v>4.7720107829999998</v>
      </c>
      <c r="DH9">
        <v>4.8277416830000002</v>
      </c>
      <c r="DI9">
        <v>4.8794991830000001</v>
      </c>
      <c r="DJ9">
        <v>4.9258596829999997</v>
      </c>
      <c r="DK9">
        <v>4.9751687499999999</v>
      </c>
      <c r="DL9">
        <v>5.0186247829999999</v>
      </c>
      <c r="DM9">
        <v>5.0618122830000001</v>
      </c>
      <c r="DN9">
        <v>5.1058354829999999</v>
      </c>
      <c r="DO9">
        <v>5.1521991829999996</v>
      </c>
      <c r="DP9">
        <v>5.2021343829999998</v>
      </c>
    </row>
    <row r="10" spans="1:120" x14ac:dyDescent="0.25">
      <c r="A10" t="s">
        <v>125</v>
      </c>
      <c r="B10" t="s">
        <v>126</v>
      </c>
      <c r="C10" t="s">
        <v>69</v>
      </c>
      <c r="D10" t="s">
        <v>128</v>
      </c>
      <c r="E10">
        <v>95</v>
      </c>
      <c r="F10" t="s">
        <v>129</v>
      </c>
      <c r="G10" t="s">
        <v>130</v>
      </c>
      <c r="H10">
        <v>1850</v>
      </c>
      <c r="I10">
        <v>1900</v>
      </c>
      <c r="J10">
        <v>354.07299999999998</v>
      </c>
      <c r="K10">
        <v>355.35300000000001</v>
      </c>
      <c r="L10">
        <v>356.22899999999998</v>
      </c>
      <c r="M10">
        <v>356.92500000000001</v>
      </c>
      <c r="N10">
        <v>358.25400000000002</v>
      </c>
      <c r="O10">
        <v>360.23899999999998</v>
      </c>
      <c r="P10">
        <v>362.005</v>
      </c>
      <c r="Q10">
        <v>363.25200000000001</v>
      </c>
      <c r="R10">
        <v>365.93299999999999</v>
      </c>
      <c r="S10">
        <v>367.84500000000003</v>
      </c>
      <c r="T10">
        <v>369.125</v>
      </c>
      <c r="U10">
        <v>370.673</v>
      </c>
      <c r="V10">
        <v>372.83499999999998</v>
      </c>
      <c r="W10">
        <v>375.411</v>
      </c>
      <c r="X10">
        <v>376.98700000000002</v>
      </c>
      <c r="Y10">
        <v>378.90699999999998</v>
      </c>
      <c r="Z10">
        <v>381.01</v>
      </c>
      <c r="AA10">
        <v>382.60300000000001</v>
      </c>
      <c r="AB10">
        <v>384.73899999999998</v>
      </c>
      <c r="AC10">
        <v>386.28</v>
      </c>
      <c r="AD10">
        <v>388.71699999999998</v>
      </c>
      <c r="AE10">
        <v>390.94400000000002</v>
      </c>
      <c r="AF10">
        <v>393.01600000000002</v>
      </c>
      <c r="AG10">
        <v>395.72500000000002</v>
      </c>
      <c r="AH10">
        <v>397.54700000000003</v>
      </c>
      <c r="AI10">
        <v>399.94900000000001</v>
      </c>
      <c r="AJ10">
        <v>403.07559099999997</v>
      </c>
      <c r="AK10">
        <v>406.23773399999999</v>
      </c>
      <c r="AL10">
        <v>409.47539949999998</v>
      </c>
      <c r="AM10">
        <v>412.77100000000002</v>
      </c>
      <c r="AN10">
        <v>416.16337449999997</v>
      </c>
      <c r="AO10">
        <v>419.67321049999998</v>
      </c>
      <c r="AP10">
        <v>423.24290999999999</v>
      </c>
      <c r="AQ10">
        <v>426.86756550000001</v>
      </c>
      <c r="AR10">
        <v>430.62819300000001</v>
      </c>
      <c r="AS10">
        <v>434.48091799999997</v>
      </c>
      <c r="AT10">
        <v>438.41414099999997</v>
      </c>
      <c r="AU10">
        <v>442.4001705</v>
      </c>
      <c r="AV10">
        <v>446.5010565</v>
      </c>
      <c r="AW10">
        <v>450.67409249999997</v>
      </c>
      <c r="AX10">
        <v>454.97441450000002</v>
      </c>
      <c r="AY10">
        <v>459.35042600000003</v>
      </c>
      <c r="AZ10">
        <v>463.71802600000001</v>
      </c>
      <c r="BA10">
        <v>468.258848</v>
      </c>
      <c r="BB10">
        <v>472.82877400000001</v>
      </c>
      <c r="BC10">
        <v>477.30503750000003</v>
      </c>
      <c r="BD10">
        <v>481.9340335</v>
      </c>
      <c r="BE10">
        <v>486.9306775</v>
      </c>
      <c r="BF10">
        <v>491.87118249999997</v>
      </c>
      <c r="BG10">
        <v>496.80230899999998</v>
      </c>
      <c r="BH10">
        <v>501.86756150000002</v>
      </c>
      <c r="BI10">
        <v>507.170052</v>
      </c>
      <c r="BJ10">
        <v>512.34797149999997</v>
      </c>
      <c r="BK10">
        <v>517.61582399999998</v>
      </c>
      <c r="BL10">
        <v>523.2241315</v>
      </c>
      <c r="BM10">
        <v>528.59287600000005</v>
      </c>
      <c r="BN10">
        <v>534.19575299999997</v>
      </c>
      <c r="BO10">
        <v>539.93487749999997</v>
      </c>
      <c r="BP10">
        <v>545.36927449999996</v>
      </c>
      <c r="BQ10">
        <v>551.06806200000005</v>
      </c>
      <c r="BR10">
        <v>557.10195199999998</v>
      </c>
      <c r="BS10">
        <v>563.11438799999996</v>
      </c>
      <c r="BT10">
        <v>569.36835450000001</v>
      </c>
      <c r="BU10">
        <v>575.39436049999995</v>
      </c>
      <c r="BV10">
        <v>581.67911600000002</v>
      </c>
      <c r="BW10">
        <v>588.03531299999997</v>
      </c>
      <c r="BX10">
        <v>594.46049149999999</v>
      </c>
      <c r="BY10">
        <v>600.94395250000002</v>
      </c>
      <c r="BZ10">
        <v>607.46630849999997</v>
      </c>
      <c r="CA10">
        <v>614.03752550000002</v>
      </c>
      <c r="CB10">
        <v>620.66562899999997</v>
      </c>
      <c r="CC10">
        <v>627.0034885</v>
      </c>
      <c r="CD10">
        <v>633.26752050000005</v>
      </c>
      <c r="CE10">
        <v>639.53906500000005</v>
      </c>
      <c r="CF10">
        <v>645.83906049999996</v>
      </c>
      <c r="CG10">
        <v>652.171648</v>
      </c>
      <c r="CH10">
        <v>658.54199549999998</v>
      </c>
      <c r="CI10">
        <v>664.9606665</v>
      </c>
      <c r="CJ10">
        <v>671.4343705</v>
      </c>
      <c r="CK10">
        <v>678.25349400000005</v>
      </c>
      <c r="CL10">
        <v>685.19185549999997</v>
      </c>
      <c r="CM10">
        <v>692.28456800000004</v>
      </c>
      <c r="CN10">
        <v>699.40825949999999</v>
      </c>
      <c r="CO10">
        <v>706.26759849999996</v>
      </c>
      <c r="CP10">
        <v>713.35868000000005</v>
      </c>
      <c r="CQ10">
        <v>721.04329099999995</v>
      </c>
      <c r="CR10">
        <v>728.35628499999996</v>
      </c>
      <c r="CS10">
        <v>735.709069</v>
      </c>
      <c r="CT10">
        <v>743.10570250000001</v>
      </c>
      <c r="CU10">
        <v>750.56030899999996</v>
      </c>
      <c r="CV10">
        <v>758.17818699999998</v>
      </c>
      <c r="CW10">
        <v>765.83996500000001</v>
      </c>
      <c r="CX10">
        <v>773.578217</v>
      </c>
      <c r="CY10">
        <v>781.38908049999998</v>
      </c>
      <c r="CZ10">
        <v>789.26805349999995</v>
      </c>
      <c r="DA10">
        <v>797.21429699999999</v>
      </c>
      <c r="DB10">
        <v>805.22455349999996</v>
      </c>
      <c r="DC10">
        <v>813.298765</v>
      </c>
      <c r="DD10">
        <v>821.44097399999998</v>
      </c>
      <c r="DE10">
        <v>829.65436050000005</v>
      </c>
      <c r="DF10">
        <v>837.9445935</v>
      </c>
      <c r="DG10">
        <v>846.31773350000003</v>
      </c>
      <c r="DH10">
        <v>854.78914599999996</v>
      </c>
      <c r="DI10">
        <v>863.35562600000003</v>
      </c>
      <c r="DJ10">
        <v>872.00550599999997</v>
      </c>
      <c r="DK10">
        <v>880.72587099999998</v>
      </c>
      <c r="DL10">
        <v>889.86675000000002</v>
      </c>
      <c r="DM10">
        <v>899.19890799999996</v>
      </c>
      <c r="DN10">
        <v>908.12154450000003</v>
      </c>
      <c r="DO10">
        <v>917.06967199999997</v>
      </c>
      <c r="DP10">
        <v>926.12084200000004</v>
      </c>
    </row>
    <row r="11" spans="1:120" x14ac:dyDescent="0.25">
      <c r="A11" t="s">
        <v>125</v>
      </c>
      <c r="B11" t="s">
        <v>126</v>
      </c>
      <c r="C11" t="s">
        <v>69</v>
      </c>
      <c r="D11" t="s">
        <v>128</v>
      </c>
      <c r="E11">
        <v>95</v>
      </c>
      <c r="F11" t="s">
        <v>131</v>
      </c>
      <c r="G11" t="s">
        <v>132</v>
      </c>
      <c r="H11">
        <v>1850</v>
      </c>
      <c r="I11">
        <v>1900</v>
      </c>
      <c r="J11">
        <v>0.73983441699999997</v>
      </c>
      <c r="K11">
        <v>0.72867084800000004</v>
      </c>
      <c r="L11">
        <v>0.66162922999999996</v>
      </c>
      <c r="M11">
        <v>0.56622075999999999</v>
      </c>
      <c r="N11">
        <v>0.576830387</v>
      </c>
      <c r="O11">
        <v>0.64421668099999996</v>
      </c>
      <c r="P11">
        <v>0.70487001500000002</v>
      </c>
      <c r="Q11">
        <v>0.73139427899999998</v>
      </c>
      <c r="R11">
        <v>0.76957346599999998</v>
      </c>
      <c r="S11">
        <v>0.82697551499999999</v>
      </c>
      <c r="T11">
        <v>0.87938012300000001</v>
      </c>
      <c r="U11">
        <v>0.92114194599999999</v>
      </c>
      <c r="V11">
        <v>0.95179014200000001</v>
      </c>
      <c r="W11">
        <v>0.97344022100000005</v>
      </c>
      <c r="X11">
        <v>0.98845803399999999</v>
      </c>
      <c r="Y11">
        <v>1.0022002400000001</v>
      </c>
      <c r="Z11">
        <v>1.0176139259999999</v>
      </c>
      <c r="AA11">
        <v>1.033775015</v>
      </c>
      <c r="AB11">
        <v>1.063328711</v>
      </c>
      <c r="AC11">
        <v>1.093091123</v>
      </c>
      <c r="AD11">
        <v>1.1185275830000001</v>
      </c>
      <c r="AE11">
        <v>1.1617718969999999</v>
      </c>
      <c r="AF11">
        <v>1.195411877</v>
      </c>
      <c r="AG11">
        <v>1.2355869559999999</v>
      </c>
      <c r="AH11">
        <v>1.268221338</v>
      </c>
      <c r="AI11">
        <v>1.2955971420000001</v>
      </c>
      <c r="AJ11">
        <v>1.321092505</v>
      </c>
      <c r="AK11">
        <v>1.3444545050000001</v>
      </c>
      <c r="AL11">
        <v>1.371091603</v>
      </c>
      <c r="AM11">
        <v>1.399716103</v>
      </c>
      <c r="AN11">
        <v>1.437215583</v>
      </c>
      <c r="AO11">
        <v>1.482338642</v>
      </c>
      <c r="AP11">
        <v>1.534453995</v>
      </c>
      <c r="AQ11">
        <v>1.5868874850000001</v>
      </c>
      <c r="AR11">
        <v>1.639723662</v>
      </c>
      <c r="AS11">
        <v>1.6991297110000001</v>
      </c>
      <c r="AT11">
        <v>1.7430673189999999</v>
      </c>
      <c r="AU11">
        <v>1.7986743279999999</v>
      </c>
      <c r="AV11">
        <v>1.8469377789999999</v>
      </c>
      <c r="AW11">
        <v>1.9004968090000001</v>
      </c>
      <c r="AX11">
        <v>1.953765779</v>
      </c>
      <c r="AY11">
        <v>2.0083562599999998</v>
      </c>
      <c r="AZ11">
        <v>2.0621885249999998</v>
      </c>
      <c r="BA11">
        <v>2.1179932890000002</v>
      </c>
      <c r="BB11">
        <v>2.1800083090000002</v>
      </c>
      <c r="BC11">
        <v>2.2445736319999998</v>
      </c>
      <c r="BD11">
        <v>2.307539132</v>
      </c>
      <c r="BE11">
        <v>2.3727485150000001</v>
      </c>
      <c r="BF11">
        <v>2.4365531420000002</v>
      </c>
      <c r="BG11">
        <v>2.5011411419999998</v>
      </c>
      <c r="BH11">
        <v>2.5627806419999999</v>
      </c>
      <c r="BI11">
        <v>2.623082642</v>
      </c>
      <c r="BJ11">
        <v>2.6841386319999998</v>
      </c>
      <c r="BK11">
        <v>2.7435479260000002</v>
      </c>
      <c r="BL11">
        <v>2.8017239260000002</v>
      </c>
      <c r="BM11">
        <v>2.864505426</v>
      </c>
      <c r="BN11">
        <v>2.9296734259999999</v>
      </c>
      <c r="BO11">
        <v>2.9957170739999999</v>
      </c>
      <c r="BP11">
        <v>3.0597150740000001</v>
      </c>
      <c r="BQ11">
        <v>3.1184415740000002</v>
      </c>
      <c r="BR11">
        <v>3.1710630740000001</v>
      </c>
      <c r="BS11">
        <v>3.2213555739999999</v>
      </c>
      <c r="BT11">
        <v>3.27530674</v>
      </c>
      <c r="BU11">
        <v>3.3298852889999999</v>
      </c>
      <c r="BV11">
        <v>3.3885232890000001</v>
      </c>
      <c r="BW11">
        <v>3.452340789</v>
      </c>
      <c r="BX11">
        <v>3.520893289</v>
      </c>
      <c r="BY11">
        <v>3.5884562299999998</v>
      </c>
      <c r="BZ11">
        <v>3.653370368</v>
      </c>
      <c r="CA11">
        <v>3.7192472890000001</v>
      </c>
      <c r="CB11">
        <v>3.7815342209999998</v>
      </c>
      <c r="CC11">
        <v>3.8398749849999998</v>
      </c>
      <c r="CD11">
        <v>3.8977509850000001</v>
      </c>
      <c r="CE11">
        <v>3.9549378279999998</v>
      </c>
      <c r="CF11">
        <v>4.0061212890000002</v>
      </c>
      <c r="CG11">
        <v>4.0655202890000002</v>
      </c>
      <c r="CH11">
        <v>4.1321925049999999</v>
      </c>
      <c r="CI11">
        <v>4.2019880049999996</v>
      </c>
      <c r="CJ11">
        <v>4.272243005</v>
      </c>
      <c r="CK11">
        <v>4.3372744460000003</v>
      </c>
      <c r="CL11">
        <v>4.3994629459999999</v>
      </c>
      <c r="CM11">
        <v>4.4592896910000004</v>
      </c>
      <c r="CN11">
        <v>4.5179916909999998</v>
      </c>
      <c r="CO11">
        <v>4.5771391909999997</v>
      </c>
      <c r="CP11">
        <v>4.6333621620000001</v>
      </c>
      <c r="CQ11">
        <v>4.6859481619999999</v>
      </c>
      <c r="CR11">
        <v>4.7390041619999996</v>
      </c>
      <c r="CS11">
        <v>4.7940642889999996</v>
      </c>
      <c r="CT11">
        <v>4.8570767889999997</v>
      </c>
      <c r="CU11">
        <v>4.9233662889999996</v>
      </c>
      <c r="CV11">
        <v>4.9906876520000001</v>
      </c>
      <c r="CW11">
        <v>5.0563946519999998</v>
      </c>
      <c r="CX11">
        <v>5.1201866520000001</v>
      </c>
      <c r="CY11">
        <v>5.1806641520000003</v>
      </c>
      <c r="CZ11">
        <v>5.2396586520000001</v>
      </c>
      <c r="DA11">
        <v>5.2958551519999997</v>
      </c>
      <c r="DB11">
        <v>5.3508896520000002</v>
      </c>
      <c r="DC11">
        <v>5.4076796519999997</v>
      </c>
      <c r="DD11">
        <v>5.4665176520000003</v>
      </c>
      <c r="DE11">
        <v>5.5291456520000004</v>
      </c>
      <c r="DF11">
        <v>5.5968756519999996</v>
      </c>
      <c r="DG11">
        <v>5.6671791520000001</v>
      </c>
      <c r="DH11">
        <v>5.739676652</v>
      </c>
      <c r="DI11">
        <v>5.805691564</v>
      </c>
      <c r="DJ11">
        <v>5.8662090640000004</v>
      </c>
      <c r="DK11">
        <v>5.9244875639999997</v>
      </c>
      <c r="DL11">
        <v>5.9812385639999999</v>
      </c>
      <c r="DM11">
        <v>6.0370811519999998</v>
      </c>
      <c r="DN11">
        <v>6.0935481520000003</v>
      </c>
      <c r="DO11">
        <v>6.1532176520000004</v>
      </c>
      <c r="DP11">
        <v>6.2179061520000003</v>
      </c>
    </row>
    <row r="12" spans="1:120" x14ac:dyDescent="0.25">
      <c r="A12" t="s">
        <v>125</v>
      </c>
      <c r="B12" t="s">
        <v>126</v>
      </c>
      <c r="C12" t="s">
        <v>136</v>
      </c>
      <c r="D12" t="s">
        <v>128</v>
      </c>
      <c r="E12">
        <v>5</v>
      </c>
      <c r="F12" t="s">
        <v>129</v>
      </c>
      <c r="G12" t="s">
        <v>130</v>
      </c>
      <c r="H12">
        <v>1850</v>
      </c>
      <c r="I12">
        <v>1900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 s="101">
        <v>0</v>
      </c>
      <c r="AV12" s="101">
        <v>0</v>
      </c>
      <c r="AW12">
        <v>0</v>
      </c>
      <c r="AX12" s="101">
        <v>0</v>
      </c>
      <c r="AY12" s="101">
        <v>-1.0000000000000001E-5</v>
      </c>
      <c r="AZ12" s="101">
        <v>3.0000000000000001E-5</v>
      </c>
      <c r="BA12" s="101">
        <v>1.1E-4</v>
      </c>
      <c r="BB12">
        <v>2.1000000000000001E-4</v>
      </c>
      <c r="BC12">
        <v>3.6000000000000002E-4</v>
      </c>
      <c r="BD12">
        <v>5.3950000000000005E-4</v>
      </c>
      <c r="BE12">
        <v>8.0000000000000004E-4</v>
      </c>
      <c r="BF12">
        <v>1.14E-3</v>
      </c>
      <c r="BG12">
        <v>1.5100000000000001E-3</v>
      </c>
      <c r="BH12">
        <v>1.98E-3</v>
      </c>
      <c r="BI12">
        <v>2.48E-3</v>
      </c>
      <c r="BJ12">
        <v>3.0100000000000001E-3</v>
      </c>
      <c r="BK12">
        <v>3.5799999999999998E-3</v>
      </c>
      <c r="BL12">
        <v>4.15E-3</v>
      </c>
      <c r="BM12">
        <v>4.7499999999999999E-3</v>
      </c>
      <c r="BN12">
        <v>5.2399999999999999E-3</v>
      </c>
      <c r="BO12">
        <v>5.8399999999999997E-3</v>
      </c>
      <c r="BP12">
        <v>6.3600000000000002E-3</v>
      </c>
      <c r="BQ12">
        <v>6.8900000000000003E-3</v>
      </c>
      <c r="BR12">
        <v>7.4099999999999999E-3</v>
      </c>
      <c r="BS12">
        <v>7.8200000000000006E-3</v>
      </c>
      <c r="BT12">
        <v>8.2199999999999999E-3</v>
      </c>
      <c r="BU12">
        <v>8.6599999999999993E-3</v>
      </c>
      <c r="BV12">
        <v>9.1199999999999996E-3</v>
      </c>
      <c r="BW12">
        <v>9.4994999999999993E-3</v>
      </c>
      <c r="BX12">
        <v>9.8995000000000003E-3</v>
      </c>
      <c r="BY12">
        <v>1.03295E-2</v>
      </c>
      <c r="BZ12">
        <v>1.074E-2</v>
      </c>
      <c r="CA12">
        <v>1.1129999999999999E-2</v>
      </c>
      <c r="CB12">
        <v>1.15E-2</v>
      </c>
      <c r="CC12">
        <v>1.1949E-2</v>
      </c>
      <c r="CD12">
        <v>1.231E-2</v>
      </c>
      <c r="CE12">
        <v>1.274E-2</v>
      </c>
      <c r="CF12">
        <v>1.3119499999999999E-2</v>
      </c>
      <c r="CG12">
        <v>1.3549500000000001E-2</v>
      </c>
      <c r="CH12">
        <v>1.3939500000000001E-2</v>
      </c>
      <c r="CI12">
        <v>1.4338999999999999E-2</v>
      </c>
      <c r="CJ12">
        <v>1.47195E-2</v>
      </c>
      <c r="CK12">
        <v>1.5169999999999999E-2</v>
      </c>
      <c r="CL12">
        <v>1.5549500000000001E-2</v>
      </c>
      <c r="CM12">
        <v>1.6018999999999999E-2</v>
      </c>
      <c r="CN12">
        <v>1.6389500000000001E-2</v>
      </c>
      <c r="CO12">
        <v>1.67495E-2</v>
      </c>
      <c r="CP12">
        <v>1.7149999999999999E-2</v>
      </c>
      <c r="CQ12">
        <v>1.7479999999999999E-2</v>
      </c>
      <c r="CR12">
        <v>1.7979499999999999E-2</v>
      </c>
      <c r="CS12">
        <v>1.839E-2</v>
      </c>
      <c r="CT12">
        <v>1.8759999999999999E-2</v>
      </c>
      <c r="CU12">
        <v>1.9269499999999998E-2</v>
      </c>
      <c r="CV12">
        <v>1.959E-2</v>
      </c>
      <c r="CW12">
        <v>1.9958500000000001E-2</v>
      </c>
      <c r="CX12">
        <v>2.0539499999999999E-2</v>
      </c>
      <c r="CY12">
        <v>2.0820000000000002E-2</v>
      </c>
      <c r="CZ12">
        <v>2.1259E-2</v>
      </c>
      <c r="DA12">
        <v>2.1679500000000001E-2</v>
      </c>
      <c r="DB12">
        <v>2.2068999999999998E-2</v>
      </c>
      <c r="DC12">
        <v>2.247E-2</v>
      </c>
      <c r="DD12">
        <v>2.28895E-2</v>
      </c>
      <c r="DE12">
        <v>2.3209500000000001E-2</v>
      </c>
      <c r="DF12">
        <v>2.3720000000000001E-2</v>
      </c>
      <c r="DG12">
        <v>2.4088499999999999E-2</v>
      </c>
      <c r="DH12">
        <v>2.44195E-2</v>
      </c>
      <c r="DI12">
        <v>2.4749500000000001E-2</v>
      </c>
      <c r="DJ12">
        <v>2.5058500000000001E-2</v>
      </c>
      <c r="DK12">
        <v>2.5478000000000001E-2</v>
      </c>
      <c r="DL12">
        <v>2.5655000000000001E-2</v>
      </c>
      <c r="DM12">
        <v>2.6387000000000001E-2</v>
      </c>
      <c r="DN12">
        <v>2.67085E-2</v>
      </c>
      <c r="DO12">
        <v>2.7258999999999999E-2</v>
      </c>
      <c r="DP12">
        <v>2.7299E-2</v>
      </c>
    </row>
    <row r="13" spans="1:120" x14ac:dyDescent="0.25">
      <c r="A13" t="s">
        <v>125</v>
      </c>
      <c r="B13" t="s">
        <v>126</v>
      </c>
      <c r="C13" t="s">
        <v>136</v>
      </c>
      <c r="D13" t="s">
        <v>128</v>
      </c>
      <c r="E13">
        <v>5</v>
      </c>
      <c r="F13" t="s">
        <v>131</v>
      </c>
      <c r="G13" t="s">
        <v>134</v>
      </c>
      <c r="H13">
        <v>1850</v>
      </c>
      <c r="I13">
        <v>1900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v>0</v>
      </c>
      <c r="BA13" s="101">
        <v>0</v>
      </c>
      <c r="BB13" s="101">
        <v>0</v>
      </c>
      <c r="BC13" s="101">
        <v>1.0000000000000001E-5</v>
      </c>
      <c r="BD13" s="101">
        <v>1.0000000000000001E-5</v>
      </c>
      <c r="BE13" s="101">
        <v>1.0000000000000001E-5</v>
      </c>
      <c r="BF13" s="101">
        <v>1.0000000000000001E-5</v>
      </c>
      <c r="BG13" s="101">
        <v>1.0000000000000001E-5</v>
      </c>
      <c r="BH13" s="101">
        <v>1.0000000000000001E-5</v>
      </c>
      <c r="BI13" s="101">
        <v>2.0000000000000002E-5</v>
      </c>
      <c r="BJ13" s="101">
        <v>2.0000000000000002E-5</v>
      </c>
      <c r="BK13" s="101">
        <v>2.0000000000000002E-5</v>
      </c>
      <c r="BL13" s="101">
        <v>2.0000000000000002E-5</v>
      </c>
      <c r="BM13" s="101">
        <v>2.0000000000000002E-5</v>
      </c>
      <c r="BN13" s="101">
        <v>2.0000000000000002E-5</v>
      </c>
      <c r="BO13" s="101">
        <v>2.0000000000000002E-5</v>
      </c>
      <c r="BP13" s="101">
        <v>3.0000000000000001E-5</v>
      </c>
      <c r="BQ13" s="101">
        <v>3.0000000000000001E-5</v>
      </c>
      <c r="BR13" s="101">
        <v>3.0000000000000001E-5</v>
      </c>
      <c r="BS13" s="101">
        <v>3.0000000000000001E-5</v>
      </c>
      <c r="BT13" s="101">
        <v>3.0000000000000001E-5</v>
      </c>
      <c r="BU13" s="101">
        <v>3.0000000000000001E-5</v>
      </c>
      <c r="BV13" s="101">
        <v>3.0000000000000001E-5</v>
      </c>
      <c r="BW13" s="101">
        <v>4.0000000000000003E-5</v>
      </c>
      <c r="BX13" s="101">
        <v>4.0000000000000003E-5</v>
      </c>
      <c r="BY13" s="101">
        <v>4.0000000000000003E-5</v>
      </c>
      <c r="BZ13" s="101">
        <v>4.0000000000000003E-5</v>
      </c>
      <c r="CA13" s="101">
        <v>4.0000000000000003E-5</v>
      </c>
      <c r="CB13" s="101">
        <v>4.0000000000000003E-5</v>
      </c>
      <c r="CC13" s="101">
        <v>4.0000000000000003E-5</v>
      </c>
      <c r="CD13" s="101">
        <v>5.0000000000000002E-5</v>
      </c>
      <c r="CE13" s="101">
        <v>5.0000000000000002E-5</v>
      </c>
      <c r="CF13" s="101">
        <v>5.0000000000000002E-5</v>
      </c>
      <c r="CG13" s="101">
        <v>5.0000000000000002E-5</v>
      </c>
      <c r="CH13" s="101">
        <v>5.0000000000000002E-5</v>
      </c>
      <c r="CI13" s="101">
        <v>5.0000000000000002E-5</v>
      </c>
      <c r="CJ13" s="101">
        <v>5.0000000000000002E-5</v>
      </c>
      <c r="CK13" s="101">
        <v>5.0000000000000002E-5</v>
      </c>
      <c r="CL13" s="101">
        <v>6.0000000000000002E-5</v>
      </c>
      <c r="CM13" s="101">
        <v>6.0000000000000002E-5</v>
      </c>
      <c r="CN13" s="101">
        <v>6.0000000000000002E-5</v>
      </c>
      <c r="CO13" s="101">
        <v>6.0000000000000002E-5</v>
      </c>
      <c r="CP13" s="101">
        <v>6.0000000000000002E-5</v>
      </c>
      <c r="CQ13" s="101">
        <v>6.0000000000000002E-5</v>
      </c>
      <c r="CR13" s="101">
        <v>6.0000000000000002E-5</v>
      </c>
      <c r="CS13" s="101">
        <v>6.9999999999999994E-5</v>
      </c>
      <c r="CT13" s="101">
        <v>6.9999999999999994E-5</v>
      </c>
      <c r="CU13" s="101">
        <v>6.9999999999999994E-5</v>
      </c>
      <c r="CV13" s="101">
        <v>6.9999999999999994E-5</v>
      </c>
      <c r="CW13" s="101">
        <v>6.9999999999999994E-5</v>
      </c>
      <c r="CX13" s="101">
        <v>6.9999999999999994E-5</v>
      </c>
      <c r="CY13" s="101">
        <v>6.9999999999999994E-5</v>
      </c>
      <c r="CZ13" s="101">
        <v>6.9999999999999994E-5</v>
      </c>
      <c r="DA13" s="101">
        <v>8.0000000000000007E-5</v>
      </c>
      <c r="DB13" s="101">
        <v>8.0000000000000007E-5</v>
      </c>
      <c r="DC13" s="101">
        <v>8.0000000000000007E-5</v>
      </c>
      <c r="DD13" s="101">
        <v>8.0000000000000007E-5</v>
      </c>
      <c r="DE13" s="101">
        <v>8.0000000000000007E-5</v>
      </c>
      <c r="DF13" s="101">
        <v>8.0000000000000007E-5</v>
      </c>
      <c r="DG13" s="101">
        <v>8.0000000000000007E-5</v>
      </c>
      <c r="DH13" s="101">
        <v>8.0000000000000007E-5</v>
      </c>
      <c r="DI13" s="101">
        <v>8.0000000000000007E-5</v>
      </c>
      <c r="DJ13" s="101">
        <v>8.0000000000000007E-5</v>
      </c>
      <c r="DK13" s="101">
        <v>8.0000000000000007E-5</v>
      </c>
      <c r="DL13" s="101">
        <v>8.0000000000000007E-5</v>
      </c>
      <c r="DM13" s="101">
        <v>8.9499999999999994E-5</v>
      </c>
      <c r="DN13" s="101">
        <v>9.0000000000000006E-5</v>
      </c>
      <c r="DO13" s="101">
        <v>9.0000000000000006E-5</v>
      </c>
      <c r="DP13" s="101">
        <v>9.0000000000000006E-5</v>
      </c>
    </row>
    <row r="14" spans="1:120" x14ac:dyDescent="0.25">
      <c r="A14" t="s">
        <v>125</v>
      </c>
      <c r="B14" t="s">
        <v>126</v>
      </c>
      <c r="C14" t="s">
        <v>136</v>
      </c>
      <c r="D14" t="s">
        <v>128</v>
      </c>
      <c r="E14">
        <v>17</v>
      </c>
      <c r="F14" t="s">
        <v>129</v>
      </c>
      <c r="G14" t="s">
        <v>130</v>
      </c>
      <c r="H14">
        <v>1850</v>
      </c>
      <c r="I14">
        <v>1900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 s="101">
        <v>0</v>
      </c>
      <c r="AY14" s="101">
        <v>0</v>
      </c>
      <c r="AZ14" s="101">
        <v>4.0000000000000003E-5</v>
      </c>
      <c r="BA14" s="101">
        <v>1.2999999999999999E-4</v>
      </c>
      <c r="BB14">
        <v>2.5000000000000001E-4</v>
      </c>
      <c r="BC14">
        <v>4.0999999999999999E-4</v>
      </c>
      <c r="BD14">
        <v>6.0999999999999997E-4</v>
      </c>
      <c r="BE14">
        <v>8.8999999999999995E-4</v>
      </c>
      <c r="BF14">
        <v>1.2600000000000001E-3</v>
      </c>
      <c r="BG14">
        <v>1.65E-3</v>
      </c>
      <c r="BH14">
        <v>2.1299999999999999E-3</v>
      </c>
      <c r="BI14">
        <v>2.63E-3</v>
      </c>
      <c r="BJ14">
        <v>3.1700000000000001E-3</v>
      </c>
      <c r="BK14">
        <v>3.7399999999999998E-3</v>
      </c>
      <c r="BL14">
        <v>4.3E-3</v>
      </c>
      <c r="BM14">
        <v>4.8900000000000002E-3</v>
      </c>
      <c r="BN14">
        <v>5.3699999999999998E-3</v>
      </c>
      <c r="BO14">
        <v>5.9500000000000004E-3</v>
      </c>
      <c r="BP14">
        <v>6.4799999999999996E-3</v>
      </c>
      <c r="BQ14">
        <v>6.9899999999999997E-3</v>
      </c>
      <c r="BR14">
        <v>7.4999999999999997E-3</v>
      </c>
      <c r="BS14">
        <v>7.9100000000000004E-3</v>
      </c>
      <c r="BT14">
        <v>8.3099999999999997E-3</v>
      </c>
      <c r="BU14">
        <v>8.77E-3</v>
      </c>
      <c r="BV14">
        <v>9.2200000000000008E-3</v>
      </c>
      <c r="BW14">
        <v>9.6182999999999998E-3</v>
      </c>
      <c r="BX14">
        <v>1.0018300000000001E-2</v>
      </c>
      <c r="BY14">
        <v>1.0460000000000001E-2</v>
      </c>
      <c r="BZ14">
        <v>1.089E-2</v>
      </c>
      <c r="CA14">
        <v>1.129E-2</v>
      </c>
      <c r="CB14">
        <v>1.1678300000000001E-2</v>
      </c>
      <c r="CC14">
        <v>1.2120000000000001E-2</v>
      </c>
      <c r="CD14">
        <v>1.25083E-2</v>
      </c>
      <c r="CE14">
        <v>1.294E-2</v>
      </c>
      <c r="CF14">
        <v>1.33283E-2</v>
      </c>
      <c r="CG14">
        <v>1.376E-2</v>
      </c>
      <c r="CH14">
        <v>1.4149999999999999E-2</v>
      </c>
      <c r="CI14">
        <v>1.45883E-2</v>
      </c>
      <c r="CJ14">
        <v>1.49783E-2</v>
      </c>
      <c r="CK14">
        <v>1.542E-2</v>
      </c>
      <c r="CL14">
        <v>1.584E-2</v>
      </c>
      <c r="CM14">
        <v>1.6289999999999999E-2</v>
      </c>
      <c r="CN14">
        <v>1.668E-2</v>
      </c>
      <c r="CO14">
        <v>1.7069999999999998E-2</v>
      </c>
      <c r="CP14">
        <v>1.7469999999999999E-2</v>
      </c>
      <c r="CQ14">
        <v>1.7860000000000001E-2</v>
      </c>
      <c r="CR14">
        <v>1.8319999999999999E-2</v>
      </c>
      <c r="CS14">
        <v>1.8769999999999998E-2</v>
      </c>
      <c r="CT14">
        <v>1.9188299999999998E-2</v>
      </c>
      <c r="CU14">
        <v>1.967E-2</v>
      </c>
      <c r="CV14">
        <v>2.0039999999999999E-2</v>
      </c>
      <c r="CW14">
        <v>2.0459999999999999E-2</v>
      </c>
      <c r="CX14">
        <v>2.0978299999999998E-2</v>
      </c>
      <c r="CY14">
        <v>2.1328300000000001E-2</v>
      </c>
      <c r="CZ14">
        <v>2.1758300000000001E-2</v>
      </c>
      <c r="DA14">
        <v>2.2200000000000001E-2</v>
      </c>
      <c r="DB14">
        <v>2.2620000000000001E-2</v>
      </c>
      <c r="DC14">
        <v>2.3029999999999998E-2</v>
      </c>
      <c r="DD14">
        <v>2.3460000000000002E-2</v>
      </c>
      <c r="DE14">
        <v>2.3868299999999999E-2</v>
      </c>
      <c r="DF14">
        <v>2.4328300000000001E-2</v>
      </c>
      <c r="DG14">
        <v>2.4698299999999999E-2</v>
      </c>
      <c r="DH14">
        <v>2.5066600000000001E-2</v>
      </c>
      <c r="DI14">
        <v>2.54383E-2</v>
      </c>
      <c r="DJ14">
        <v>2.5808299999999999E-2</v>
      </c>
      <c r="DK14">
        <v>2.6258299999999998E-2</v>
      </c>
      <c r="DL14">
        <v>2.6686600000000001E-2</v>
      </c>
      <c r="DM14">
        <v>2.716E-2</v>
      </c>
      <c r="DN14">
        <v>2.75783E-2</v>
      </c>
      <c r="DO14">
        <v>2.8028299999999999E-2</v>
      </c>
      <c r="DP14">
        <v>2.836E-2</v>
      </c>
    </row>
    <row r="15" spans="1:120" x14ac:dyDescent="0.25">
      <c r="A15" t="s">
        <v>125</v>
      </c>
      <c r="B15" t="s">
        <v>126</v>
      </c>
      <c r="C15" t="s">
        <v>136</v>
      </c>
      <c r="D15" t="s">
        <v>128</v>
      </c>
      <c r="E15">
        <v>17</v>
      </c>
      <c r="F15" t="s">
        <v>131</v>
      </c>
      <c r="G15" t="s">
        <v>134</v>
      </c>
      <c r="H15">
        <v>1850</v>
      </c>
      <c r="I15">
        <v>1900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>
        <v>0</v>
      </c>
      <c r="BA15">
        <v>0</v>
      </c>
      <c r="BB15" s="101">
        <v>1.0000000000000001E-5</v>
      </c>
      <c r="BC15" s="101">
        <v>1.0000000000000001E-5</v>
      </c>
      <c r="BD15" s="101">
        <v>1.0000000000000001E-5</v>
      </c>
      <c r="BE15" s="101">
        <v>1.0000000000000001E-5</v>
      </c>
      <c r="BF15" s="101">
        <v>2.0000000000000002E-5</v>
      </c>
      <c r="BG15" s="101">
        <v>2.0000000000000002E-5</v>
      </c>
      <c r="BH15" s="101">
        <v>2.0000000000000002E-5</v>
      </c>
      <c r="BI15" s="101">
        <v>2.0000000000000002E-5</v>
      </c>
      <c r="BJ15" s="101">
        <v>2.0000000000000002E-5</v>
      </c>
      <c r="BK15" s="101">
        <v>2.0000000000000002E-5</v>
      </c>
      <c r="BL15" s="101">
        <v>3.0000000000000001E-5</v>
      </c>
      <c r="BM15" s="101">
        <v>3.0000000000000001E-5</v>
      </c>
      <c r="BN15" s="101">
        <v>3.0000000000000001E-5</v>
      </c>
      <c r="BO15" s="101">
        <v>3.0000000000000001E-5</v>
      </c>
      <c r="BP15" s="101">
        <v>3.0000000000000001E-5</v>
      </c>
      <c r="BQ15" s="101">
        <v>3.0000000000000001E-5</v>
      </c>
      <c r="BR15" s="101">
        <v>3.0000000000000001E-5</v>
      </c>
      <c r="BS15" s="101">
        <v>4.0000000000000003E-5</v>
      </c>
      <c r="BT15" s="101">
        <v>4.0000000000000003E-5</v>
      </c>
      <c r="BU15" s="101">
        <v>4.0000000000000003E-5</v>
      </c>
      <c r="BV15" s="101">
        <v>4.0000000000000003E-5</v>
      </c>
      <c r="BW15" s="101">
        <v>4.0000000000000003E-5</v>
      </c>
      <c r="BX15" s="101">
        <v>4.0000000000000003E-5</v>
      </c>
      <c r="BY15" s="101">
        <v>4.0000000000000003E-5</v>
      </c>
      <c r="BZ15" s="101">
        <v>5.0000000000000002E-5</v>
      </c>
      <c r="CA15" s="101">
        <v>5.0000000000000002E-5</v>
      </c>
      <c r="CB15" s="101">
        <v>5.0000000000000002E-5</v>
      </c>
      <c r="CC15" s="101">
        <v>5.0000000000000002E-5</v>
      </c>
      <c r="CD15" s="101">
        <v>5.0000000000000002E-5</v>
      </c>
      <c r="CE15" s="101">
        <v>5.0000000000000002E-5</v>
      </c>
      <c r="CF15" s="101">
        <v>6.0000000000000002E-5</v>
      </c>
      <c r="CG15" s="101">
        <v>6.0000000000000002E-5</v>
      </c>
      <c r="CH15" s="101">
        <v>6.0000000000000002E-5</v>
      </c>
      <c r="CI15" s="101">
        <v>6.0000000000000002E-5</v>
      </c>
      <c r="CJ15" s="101">
        <v>6.0000000000000002E-5</v>
      </c>
      <c r="CK15" s="101">
        <v>6.0000000000000002E-5</v>
      </c>
      <c r="CL15" s="101">
        <v>6.9999999999999994E-5</v>
      </c>
      <c r="CM15" s="101">
        <v>6.9999999999999994E-5</v>
      </c>
      <c r="CN15" s="101">
        <v>6.9999999999999994E-5</v>
      </c>
      <c r="CO15" s="101">
        <v>6.9999999999999994E-5</v>
      </c>
      <c r="CP15" s="101">
        <v>6.9999999999999994E-5</v>
      </c>
      <c r="CQ15" s="101">
        <v>6.9999999999999994E-5</v>
      </c>
      <c r="CR15" s="101">
        <v>6.9999999999999994E-5</v>
      </c>
      <c r="CS15" s="101">
        <v>6.9999999999999994E-5</v>
      </c>
      <c r="CT15" s="101">
        <v>8.0000000000000007E-5</v>
      </c>
      <c r="CU15" s="101">
        <v>8.0000000000000007E-5</v>
      </c>
      <c r="CV15" s="101">
        <v>8.0000000000000007E-5</v>
      </c>
      <c r="CW15" s="101">
        <v>8.0000000000000007E-5</v>
      </c>
      <c r="CX15" s="101">
        <v>8.0000000000000007E-5</v>
      </c>
      <c r="CY15" s="101">
        <v>8.0000000000000007E-5</v>
      </c>
      <c r="CZ15" s="101">
        <v>8.0000000000000007E-5</v>
      </c>
      <c r="DA15" s="101">
        <v>9.0000000000000006E-5</v>
      </c>
      <c r="DB15" s="101">
        <v>9.0000000000000006E-5</v>
      </c>
      <c r="DC15" s="101">
        <v>9.0000000000000006E-5</v>
      </c>
      <c r="DD15" s="101">
        <v>9.0000000000000006E-5</v>
      </c>
      <c r="DE15" s="101">
        <v>9.0000000000000006E-5</v>
      </c>
      <c r="DF15" s="101">
        <v>9.0000000000000006E-5</v>
      </c>
      <c r="DG15" s="101">
        <v>9.0000000000000006E-5</v>
      </c>
      <c r="DH15" s="101">
        <v>9.0000000000000006E-5</v>
      </c>
      <c r="DI15" s="101">
        <v>9.0000000000000006E-5</v>
      </c>
      <c r="DJ15" s="101">
        <v>9.0000000000000006E-5</v>
      </c>
      <c r="DK15" s="101">
        <v>1E-4</v>
      </c>
      <c r="DL15" s="101">
        <v>1E-4</v>
      </c>
      <c r="DM15" s="101">
        <v>1E-4</v>
      </c>
      <c r="DN15" s="101">
        <v>1E-4</v>
      </c>
      <c r="DO15" s="101">
        <v>1E-4</v>
      </c>
      <c r="DP15" s="101">
        <v>1E-4</v>
      </c>
    </row>
    <row r="16" spans="1:120" x14ac:dyDescent="0.25">
      <c r="A16" t="s">
        <v>125</v>
      </c>
      <c r="B16" t="s">
        <v>126</v>
      </c>
      <c r="C16" t="s">
        <v>136</v>
      </c>
      <c r="D16" t="s">
        <v>128</v>
      </c>
      <c r="E16">
        <v>50</v>
      </c>
      <c r="F16" t="s">
        <v>129</v>
      </c>
      <c r="G16" t="s">
        <v>130</v>
      </c>
      <c r="H16">
        <v>1850</v>
      </c>
      <c r="I16">
        <v>1900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 s="101">
        <v>0</v>
      </c>
      <c r="AV16">
        <v>0</v>
      </c>
      <c r="AW16">
        <v>0</v>
      </c>
      <c r="AX16">
        <v>0</v>
      </c>
      <c r="AY16">
        <v>0</v>
      </c>
      <c r="AZ16" s="101">
        <v>5.0000000000000002E-5</v>
      </c>
      <c r="BA16" s="101">
        <v>1.3999999999999999E-4</v>
      </c>
      <c r="BB16">
        <v>2.7E-4</v>
      </c>
      <c r="BC16">
        <v>4.4000000000000002E-4</v>
      </c>
      <c r="BD16">
        <v>6.4999999999999997E-4</v>
      </c>
      <c r="BE16">
        <v>9.3999999999999997E-4</v>
      </c>
      <c r="BF16">
        <v>1.32E-3</v>
      </c>
      <c r="BG16">
        <v>1.72E-3</v>
      </c>
      <c r="BH16">
        <v>2.2000000000000001E-3</v>
      </c>
      <c r="BI16">
        <v>2.7100000000000002E-3</v>
      </c>
      <c r="BJ16">
        <v>3.2499999999999999E-3</v>
      </c>
      <c r="BK16">
        <v>3.82E-3</v>
      </c>
      <c r="BL16">
        <v>4.3800000000000002E-3</v>
      </c>
      <c r="BM16">
        <v>4.9800000000000001E-3</v>
      </c>
      <c r="BN16">
        <v>5.4799999999999996E-3</v>
      </c>
      <c r="BO16">
        <v>6.0600000000000003E-3</v>
      </c>
      <c r="BP16">
        <v>6.5799999999999999E-3</v>
      </c>
      <c r="BQ16">
        <v>7.11E-3</v>
      </c>
      <c r="BR16">
        <v>7.6299999999999996E-3</v>
      </c>
      <c r="BS16">
        <v>8.0499999999999999E-3</v>
      </c>
      <c r="BT16">
        <v>8.4799999999999997E-3</v>
      </c>
      <c r="BU16">
        <v>8.9599999999999992E-3</v>
      </c>
      <c r="BV16">
        <v>9.4400000000000005E-3</v>
      </c>
      <c r="BW16">
        <v>9.8700000000000003E-3</v>
      </c>
      <c r="BX16">
        <v>1.031E-2</v>
      </c>
      <c r="BY16">
        <v>1.078E-2</v>
      </c>
      <c r="BZ16">
        <v>1.1259999999999999E-2</v>
      </c>
      <c r="CA16">
        <v>1.1690000000000001E-2</v>
      </c>
      <c r="CB16">
        <v>1.2125E-2</v>
      </c>
      <c r="CC16">
        <v>1.2605E-2</v>
      </c>
      <c r="CD16">
        <v>1.303E-2</v>
      </c>
      <c r="CE16">
        <v>1.3509999999999999E-2</v>
      </c>
      <c r="CF16">
        <v>1.3939999999999999E-2</v>
      </c>
      <c r="CG16">
        <v>1.4420000000000001E-2</v>
      </c>
      <c r="CH16">
        <v>1.4845000000000001E-2</v>
      </c>
      <c r="CI16">
        <v>1.533E-2</v>
      </c>
      <c r="CJ16">
        <v>1.5765000000000001E-2</v>
      </c>
      <c r="CK16">
        <v>1.6250000000000001E-2</v>
      </c>
      <c r="CL16">
        <v>1.6725E-2</v>
      </c>
      <c r="CM16">
        <v>1.7225000000000001E-2</v>
      </c>
      <c r="CN16">
        <v>1.7675E-2</v>
      </c>
      <c r="CO16">
        <v>1.8124999999999999E-2</v>
      </c>
      <c r="CP16">
        <v>1.856E-2</v>
      </c>
      <c r="CQ16">
        <v>1.9E-2</v>
      </c>
      <c r="CR16">
        <v>1.95E-2</v>
      </c>
      <c r="CS16">
        <v>1.9984999999999999E-2</v>
      </c>
      <c r="CT16">
        <v>2.0475E-2</v>
      </c>
      <c r="CU16">
        <v>2.1024999999999999E-2</v>
      </c>
      <c r="CV16">
        <v>2.1454999999999998E-2</v>
      </c>
      <c r="CW16">
        <v>2.1935E-2</v>
      </c>
      <c r="CX16">
        <v>2.2505000000000001E-2</v>
      </c>
      <c r="CY16">
        <v>2.29E-2</v>
      </c>
      <c r="CZ16">
        <v>2.3394999999999999E-2</v>
      </c>
      <c r="DA16">
        <v>2.3885E-2</v>
      </c>
      <c r="DB16">
        <v>2.4369999999999999E-2</v>
      </c>
      <c r="DC16">
        <v>2.4825E-2</v>
      </c>
      <c r="DD16">
        <v>2.5305000000000001E-2</v>
      </c>
      <c r="DE16">
        <v>2.5755E-2</v>
      </c>
      <c r="DF16">
        <v>2.6224999999999998E-2</v>
      </c>
      <c r="DG16">
        <v>2.6679999999999999E-2</v>
      </c>
      <c r="DH16">
        <v>2.7064999999999999E-2</v>
      </c>
      <c r="DI16">
        <v>2.7470000000000001E-2</v>
      </c>
      <c r="DJ16">
        <v>2.7959999999999999E-2</v>
      </c>
      <c r="DK16">
        <v>2.8395E-2</v>
      </c>
      <c r="DL16">
        <v>2.887E-2</v>
      </c>
      <c r="DM16">
        <v>2.9399999999999999E-2</v>
      </c>
      <c r="DN16">
        <v>2.9905000000000001E-2</v>
      </c>
      <c r="DO16">
        <v>3.0405000000000001E-2</v>
      </c>
      <c r="DP16">
        <v>3.0765000000000001E-2</v>
      </c>
    </row>
    <row r="17" spans="1:120" x14ac:dyDescent="0.25">
      <c r="A17" t="s">
        <v>125</v>
      </c>
      <c r="B17" t="s">
        <v>126</v>
      </c>
      <c r="C17" t="s">
        <v>136</v>
      </c>
      <c r="D17" t="s">
        <v>128</v>
      </c>
      <c r="E17">
        <v>50</v>
      </c>
      <c r="F17" t="s">
        <v>131</v>
      </c>
      <c r="G17" t="s">
        <v>134</v>
      </c>
      <c r="H17">
        <v>1850</v>
      </c>
      <c r="I17">
        <v>1900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 s="101">
        <v>0</v>
      </c>
      <c r="AU17" s="101">
        <v>0</v>
      </c>
      <c r="AV17" s="101">
        <v>0</v>
      </c>
      <c r="AW17" s="101">
        <v>0</v>
      </c>
      <c r="AX17">
        <v>0</v>
      </c>
      <c r="AY17">
        <v>0</v>
      </c>
      <c r="AZ17">
        <v>0</v>
      </c>
      <c r="BA17" s="101">
        <v>1.0000000000000001E-5</v>
      </c>
      <c r="BB17" s="101">
        <v>1.0000000000000001E-5</v>
      </c>
      <c r="BC17" s="101">
        <v>1.0000000000000001E-5</v>
      </c>
      <c r="BD17" s="101">
        <v>2.0000000000000002E-5</v>
      </c>
      <c r="BE17" s="101">
        <v>2.0000000000000002E-5</v>
      </c>
      <c r="BF17" s="101">
        <v>2.0000000000000002E-5</v>
      </c>
      <c r="BG17" s="101">
        <v>3.0000000000000001E-5</v>
      </c>
      <c r="BH17" s="101">
        <v>3.0000000000000001E-5</v>
      </c>
      <c r="BI17" s="101">
        <v>3.0000000000000001E-5</v>
      </c>
      <c r="BJ17" s="101">
        <v>3.0000000000000001E-5</v>
      </c>
      <c r="BK17" s="101">
        <v>3.0000000000000001E-5</v>
      </c>
      <c r="BL17" s="101">
        <v>3.0000000000000001E-5</v>
      </c>
      <c r="BM17" s="101">
        <v>4.0000000000000003E-5</v>
      </c>
      <c r="BN17" s="101">
        <v>4.0000000000000003E-5</v>
      </c>
      <c r="BO17" s="101">
        <v>4.0000000000000003E-5</v>
      </c>
      <c r="BP17" s="101">
        <v>4.0000000000000003E-5</v>
      </c>
      <c r="BQ17" s="101">
        <v>4.0000000000000003E-5</v>
      </c>
      <c r="BR17" s="101">
        <v>4.0000000000000003E-5</v>
      </c>
      <c r="BS17" s="101">
        <v>4.0000000000000003E-5</v>
      </c>
      <c r="BT17" s="101">
        <v>5.0000000000000002E-5</v>
      </c>
      <c r="BU17" s="101">
        <v>5.0000000000000002E-5</v>
      </c>
      <c r="BV17" s="101">
        <v>5.0000000000000002E-5</v>
      </c>
      <c r="BW17" s="101">
        <v>5.0000000000000002E-5</v>
      </c>
      <c r="BX17" s="101">
        <v>5.0000000000000002E-5</v>
      </c>
      <c r="BY17" s="101">
        <v>5.0000000000000002E-5</v>
      </c>
      <c r="BZ17" s="101">
        <v>6.0000000000000002E-5</v>
      </c>
      <c r="CA17" s="101">
        <v>6.0000000000000002E-5</v>
      </c>
      <c r="CB17" s="101">
        <v>6.0000000000000002E-5</v>
      </c>
      <c r="CC17" s="101">
        <v>6.0000000000000002E-5</v>
      </c>
      <c r="CD17" s="101">
        <v>6.0000000000000002E-5</v>
      </c>
      <c r="CE17" s="101">
        <v>6.9999999999999994E-5</v>
      </c>
      <c r="CF17" s="101">
        <v>6.9999999999999994E-5</v>
      </c>
      <c r="CG17" s="101">
        <v>6.9999999999999994E-5</v>
      </c>
      <c r="CH17" s="101">
        <v>6.9999999999999994E-5</v>
      </c>
      <c r="CI17" s="101">
        <v>6.9999999999999994E-5</v>
      </c>
      <c r="CJ17" s="101">
        <v>8.0000000000000007E-5</v>
      </c>
      <c r="CK17" s="101">
        <v>8.0000000000000007E-5</v>
      </c>
      <c r="CL17" s="101">
        <v>8.0000000000000007E-5</v>
      </c>
      <c r="CM17" s="101">
        <v>8.0000000000000007E-5</v>
      </c>
      <c r="CN17" s="101">
        <v>8.0000000000000007E-5</v>
      </c>
      <c r="CO17" s="101">
        <v>8.0000000000000007E-5</v>
      </c>
      <c r="CP17" s="101">
        <v>9.0000000000000006E-5</v>
      </c>
      <c r="CQ17" s="101">
        <v>9.0000000000000006E-5</v>
      </c>
      <c r="CR17" s="101">
        <v>9.0000000000000006E-5</v>
      </c>
      <c r="CS17" s="101">
        <v>9.0000000000000006E-5</v>
      </c>
      <c r="CT17" s="101">
        <v>9.0000000000000006E-5</v>
      </c>
      <c r="CU17" s="101">
        <v>9.0000000000000006E-5</v>
      </c>
      <c r="CV17" s="101">
        <v>1E-4</v>
      </c>
      <c r="CW17" s="101">
        <v>1E-4</v>
      </c>
      <c r="CX17" s="101">
        <v>1E-4</v>
      </c>
      <c r="CY17" s="101">
        <v>1E-4</v>
      </c>
      <c r="CZ17">
        <v>1E-4</v>
      </c>
      <c r="DA17">
        <v>1E-4</v>
      </c>
      <c r="DB17">
        <v>1.1E-4</v>
      </c>
      <c r="DC17">
        <v>1.1E-4</v>
      </c>
      <c r="DD17">
        <v>1.1E-4</v>
      </c>
      <c r="DE17">
        <v>1.1E-4</v>
      </c>
      <c r="DF17">
        <v>1.1E-4</v>
      </c>
      <c r="DG17">
        <v>1.1E-4</v>
      </c>
      <c r="DH17">
        <v>1.1E-4</v>
      </c>
      <c r="DI17">
        <v>1.2E-4</v>
      </c>
      <c r="DJ17">
        <v>1.2E-4</v>
      </c>
      <c r="DK17">
        <v>1.2E-4</v>
      </c>
      <c r="DL17">
        <v>1.2E-4</v>
      </c>
      <c r="DM17">
        <v>1.2E-4</v>
      </c>
      <c r="DN17">
        <v>1.2E-4</v>
      </c>
      <c r="DO17">
        <v>1.2E-4</v>
      </c>
      <c r="DP17">
        <v>1.25E-4</v>
      </c>
    </row>
    <row r="18" spans="1:120" x14ac:dyDescent="0.25">
      <c r="A18" t="s">
        <v>125</v>
      </c>
      <c r="B18" t="s">
        <v>126</v>
      </c>
      <c r="C18" t="s">
        <v>136</v>
      </c>
      <c r="D18" t="s">
        <v>128</v>
      </c>
      <c r="E18">
        <v>83</v>
      </c>
      <c r="F18" t="s">
        <v>129</v>
      </c>
      <c r="G18" t="s">
        <v>130</v>
      </c>
      <c r="H18">
        <v>1850</v>
      </c>
      <c r="I18">
        <v>1900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 s="101">
        <v>0</v>
      </c>
      <c r="AV18">
        <v>0</v>
      </c>
      <c r="AW18">
        <v>0</v>
      </c>
      <c r="AX18">
        <v>0</v>
      </c>
      <c r="AY18" s="101">
        <v>1.0000000000000001E-5</v>
      </c>
      <c r="AZ18" s="101">
        <v>6.0000000000000002E-5</v>
      </c>
      <c r="BA18">
        <v>1.4999999999999999E-4</v>
      </c>
      <c r="BB18">
        <v>2.7999999999999998E-4</v>
      </c>
      <c r="BC18">
        <v>4.6999999999999999E-4</v>
      </c>
      <c r="BD18">
        <v>6.8000000000000005E-4</v>
      </c>
      <c r="BE18">
        <v>9.8999999999999999E-4</v>
      </c>
      <c r="BF18">
        <v>1.3699999999999999E-3</v>
      </c>
      <c r="BG18">
        <v>1.7899999999999999E-3</v>
      </c>
      <c r="BH18">
        <v>2.2799999999999999E-3</v>
      </c>
      <c r="BI18">
        <v>2.8E-3</v>
      </c>
      <c r="BJ18">
        <v>3.3500000000000001E-3</v>
      </c>
      <c r="BK18">
        <v>3.9300000000000003E-3</v>
      </c>
      <c r="BL18">
        <v>4.5100000000000001E-3</v>
      </c>
      <c r="BM18">
        <v>5.11E-3</v>
      </c>
      <c r="BN18">
        <v>5.6100000000000004E-3</v>
      </c>
      <c r="BO18">
        <v>6.2217000000000001E-3</v>
      </c>
      <c r="BP18">
        <v>6.7616999999999998E-3</v>
      </c>
      <c r="BQ18">
        <v>7.3099999999999997E-3</v>
      </c>
      <c r="BR18">
        <v>7.8600000000000007E-3</v>
      </c>
      <c r="BS18">
        <v>8.3117E-3</v>
      </c>
      <c r="BT18">
        <v>8.7617000000000007E-3</v>
      </c>
      <c r="BU18">
        <v>9.2700000000000005E-3</v>
      </c>
      <c r="BV18">
        <v>9.7917000000000004E-3</v>
      </c>
      <c r="BW18">
        <v>1.0241699999999999E-2</v>
      </c>
      <c r="BX18">
        <v>1.072E-2</v>
      </c>
      <c r="BY18">
        <v>1.1231700000000001E-2</v>
      </c>
      <c r="BZ18">
        <v>1.17517E-2</v>
      </c>
      <c r="CA18">
        <v>1.222E-2</v>
      </c>
      <c r="CB18">
        <v>1.27017E-2</v>
      </c>
      <c r="CC18">
        <v>1.323E-2</v>
      </c>
      <c r="CD18">
        <v>1.371E-2</v>
      </c>
      <c r="CE18">
        <v>1.42317E-2</v>
      </c>
      <c r="CF18">
        <v>1.4735099999999999E-2</v>
      </c>
      <c r="CG18">
        <v>1.52617E-2</v>
      </c>
      <c r="CH18">
        <v>1.5720000000000001E-2</v>
      </c>
      <c r="CI18">
        <v>1.6305099999999999E-2</v>
      </c>
      <c r="CJ18">
        <v>1.67917E-2</v>
      </c>
      <c r="CK18">
        <v>1.7330000000000002E-2</v>
      </c>
      <c r="CL18">
        <v>1.7840000000000002E-2</v>
      </c>
      <c r="CM18">
        <v>1.8451700000000001E-2</v>
      </c>
      <c r="CN18">
        <v>1.90017E-2</v>
      </c>
      <c r="CO18">
        <v>1.9439999999999999E-2</v>
      </c>
      <c r="CP18">
        <v>1.9951699999999999E-2</v>
      </c>
      <c r="CQ18">
        <v>2.0445100000000001E-2</v>
      </c>
      <c r="CR18">
        <v>2.1001700000000002E-2</v>
      </c>
      <c r="CS18">
        <v>2.1511700000000002E-2</v>
      </c>
      <c r="CT18">
        <v>2.2069999999999999E-2</v>
      </c>
      <c r="CU18">
        <v>2.2681699999999999E-2</v>
      </c>
      <c r="CV18">
        <v>2.31817E-2</v>
      </c>
      <c r="CW18">
        <v>2.3703399999999999E-2</v>
      </c>
      <c r="CX18">
        <v>2.44885E-2</v>
      </c>
      <c r="CY18">
        <v>2.46917E-2</v>
      </c>
      <c r="CZ18">
        <v>2.5603399999999998E-2</v>
      </c>
      <c r="DA18">
        <v>2.5953400000000001E-2</v>
      </c>
      <c r="DB18">
        <v>2.64817E-2</v>
      </c>
      <c r="DC18">
        <v>2.7101900000000002E-2</v>
      </c>
      <c r="DD18">
        <v>2.77717E-2</v>
      </c>
      <c r="DE18">
        <v>2.809E-2</v>
      </c>
      <c r="DF18">
        <v>2.8745099999999999E-2</v>
      </c>
      <c r="DG18">
        <v>2.9366799999999998E-2</v>
      </c>
      <c r="DH18">
        <v>2.9800199999999999E-2</v>
      </c>
      <c r="DI18">
        <v>3.032E-2</v>
      </c>
      <c r="DJ18">
        <v>3.0980000000000001E-2</v>
      </c>
      <c r="DK18">
        <v>3.1481700000000001E-2</v>
      </c>
      <c r="DL18">
        <v>3.2100200000000002E-2</v>
      </c>
      <c r="DM18">
        <v>3.2750000000000001E-2</v>
      </c>
      <c r="DN18">
        <v>3.32234E-2</v>
      </c>
      <c r="DO18">
        <v>3.3895099999999997E-2</v>
      </c>
      <c r="DP18">
        <v>3.4320000000000003E-2</v>
      </c>
    </row>
    <row r="19" spans="1:120" x14ac:dyDescent="0.25">
      <c r="A19" t="s">
        <v>125</v>
      </c>
      <c r="B19" t="s">
        <v>126</v>
      </c>
      <c r="C19" t="s">
        <v>136</v>
      </c>
      <c r="D19" t="s">
        <v>128</v>
      </c>
      <c r="E19">
        <v>83</v>
      </c>
      <c r="F19" t="s">
        <v>131</v>
      </c>
      <c r="G19" t="s">
        <v>134</v>
      </c>
      <c r="H19">
        <v>1850</v>
      </c>
      <c r="I19">
        <v>1900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 s="101">
        <v>0</v>
      </c>
      <c r="AU19" s="101">
        <v>0</v>
      </c>
      <c r="AV19" s="101">
        <v>0</v>
      </c>
      <c r="AW19" s="101">
        <v>0</v>
      </c>
      <c r="AX19" s="101">
        <v>1.0000000000000001E-5</v>
      </c>
      <c r="AY19" s="101">
        <v>1.0000000000000001E-5</v>
      </c>
      <c r="AZ19" s="101">
        <v>1.0000000000000001E-5</v>
      </c>
      <c r="BA19" s="101">
        <v>1.0000000000000001E-5</v>
      </c>
      <c r="BB19" s="101">
        <v>2.0000000000000002E-5</v>
      </c>
      <c r="BC19" s="101">
        <v>2.0000000000000002E-5</v>
      </c>
      <c r="BD19" s="101">
        <v>2.1699999999999999E-5</v>
      </c>
      <c r="BE19" s="101">
        <v>3.0000000000000001E-5</v>
      </c>
      <c r="BF19" s="101">
        <v>3.0000000000000001E-5</v>
      </c>
      <c r="BG19" s="101">
        <v>4.0000000000000003E-5</v>
      </c>
      <c r="BH19" s="101">
        <v>4.0000000000000003E-5</v>
      </c>
      <c r="BI19" s="101">
        <v>4.0000000000000003E-5</v>
      </c>
      <c r="BJ19" s="101">
        <v>4.0000000000000003E-5</v>
      </c>
      <c r="BK19" s="101">
        <v>4.0000000000000003E-5</v>
      </c>
      <c r="BL19" s="101">
        <v>4.0000000000000003E-5</v>
      </c>
      <c r="BM19" s="101">
        <v>5.0000000000000002E-5</v>
      </c>
      <c r="BN19" s="101">
        <v>5.0000000000000002E-5</v>
      </c>
      <c r="BO19" s="101">
        <v>5.0000000000000002E-5</v>
      </c>
      <c r="BP19" s="101">
        <v>5.0000000000000002E-5</v>
      </c>
      <c r="BQ19" s="101">
        <v>5.0000000000000002E-5</v>
      </c>
      <c r="BR19" s="101">
        <v>5.0000000000000002E-5</v>
      </c>
      <c r="BS19" s="101">
        <v>5.0000000000000002E-5</v>
      </c>
      <c r="BT19" s="101">
        <v>6.0000000000000002E-5</v>
      </c>
      <c r="BU19" s="101">
        <v>6.0000000000000002E-5</v>
      </c>
      <c r="BV19" s="101">
        <v>6.0000000000000002E-5</v>
      </c>
      <c r="BW19" s="101">
        <v>6.0000000000000002E-5</v>
      </c>
      <c r="BX19" s="101">
        <v>6.0000000000000002E-5</v>
      </c>
      <c r="BY19" s="101">
        <v>6.9999999999999994E-5</v>
      </c>
      <c r="BZ19" s="101">
        <v>6.9999999999999994E-5</v>
      </c>
      <c r="CA19" s="101">
        <v>6.9999999999999994E-5</v>
      </c>
      <c r="CB19" s="101">
        <v>6.9999999999999994E-5</v>
      </c>
      <c r="CC19" s="101">
        <v>8.0000000000000007E-5</v>
      </c>
      <c r="CD19" s="101">
        <v>8.0000000000000007E-5</v>
      </c>
      <c r="CE19" s="101">
        <v>8.0000000000000007E-5</v>
      </c>
      <c r="CF19" s="101">
        <v>8.0000000000000007E-5</v>
      </c>
      <c r="CG19" s="101">
        <v>8.0000000000000007E-5</v>
      </c>
      <c r="CH19" s="101">
        <v>9.0000000000000006E-5</v>
      </c>
      <c r="CI19" s="101">
        <v>9.0000000000000006E-5</v>
      </c>
      <c r="CJ19" s="101">
        <v>9.0000000000000006E-5</v>
      </c>
      <c r="CK19" s="101">
        <v>9.0000000000000006E-5</v>
      </c>
      <c r="CL19" s="101">
        <v>1E-4</v>
      </c>
      <c r="CM19" s="101">
        <v>1E-4</v>
      </c>
      <c r="CN19" s="101">
        <v>1E-4</v>
      </c>
      <c r="CO19">
        <v>1E-4</v>
      </c>
      <c r="CP19">
        <v>1.1E-4</v>
      </c>
      <c r="CQ19">
        <v>1.1E-4</v>
      </c>
      <c r="CR19">
        <v>1.1E-4</v>
      </c>
      <c r="CS19">
        <v>1.1E-4</v>
      </c>
      <c r="CT19">
        <v>1.1E-4</v>
      </c>
      <c r="CU19">
        <v>1.2E-4</v>
      </c>
      <c r="CV19">
        <v>1.2E-4</v>
      </c>
      <c r="CW19">
        <v>1.2E-4</v>
      </c>
      <c r="CX19">
        <v>1.2E-4</v>
      </c>
      <c r="CY19">
        <v>1.2E-4</v>
      </c>
      <c r="CZ19">
        <v>1.2999999999999999E-4</v>
      </c>
      <c r="DA19">
        <v>1.2999999999999999E-4</v>
      </c>
      <c r="DB19">
        <v>1.2999999999999999E-4</v>
      </c>
      <c r="DC19">
        <v>1.2999999999999999E-4</v>
      </c>
      <c r="DD19">
        <v>1.2999999999999999E-4</v>
      </c>
      <c r="DE19">
        <v>1.3999999999999999E-4</v>
      </c>
      <c r="DF19">
        <v>1.3999999999999999E-4</v>
      </c>
      <c r="DG19">
        <v>1.3999999999999999E-4</v>
      </c>
      <c r="DH19">
        <v>1.3999999999999999E-4</v>
      </c>
      <c r="DI19">
        <v>1.3999999999999999E-4</v>
      </c>
      <c r="DJ19">
        <v>1.4999999999999999E-4</v>
      </c>
      <c r="DK19">
        <v>1.4999999999999999E-4</v>
      </c>
      <c r="DL19">
        <v>1.4999999999999999E-4</v>
      </c>
      <c r="DM19">
        <v>1.4999999999999999E-4</v>
      </c>
      <c r="DN19">
        <v>1.4999999999999999E-4</v>
      </c>
      <c r="DO19">
        <v>1.6000000000000001E-4</v>
      </c>
      <c r="DP19">
        <v>1.6000000000000001E-4</v>
      </c>
    </row>
    <row r="20" spans="1:120" x14ac:dyDescent="0.25">
      <c r="A20" t="s">
        <v>125</v>
      </c>
      <c r="B20" t="s">
        <v>126</v>
      </c>
      <c r="C20" t="s">
        <v>136</v>
      </c>
      <c r="D20" t="s">
        <v>128</v>
      </c>
      <c r="E20">
        <v>95</v>
      </c>
      <c r="F20" t="s">
        <v>129</v>
      </c>
      <c r="G20" t="s">
        <v>130</v>
      </c>
      <c r="H20">
        <v>1850</v>
      </c>
      <c r="I20">
        <v>1900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 s="101">
        <v>0</v>
      </c>
      <c r="AV20">
        <v>0</v>
      </c>
      <c r="AW20">
        <v>0</v>
      </c>
      <c r="AX20" s="101">
        <v>0</v>
      </c>
      <c r="AY20" s="101">
        <v>1.0000000000000001E-5</v>
      </c>
      <c r="AZ20" s="101">
        <v>6.0000000000000002E-5</v>
      </c>
      <c r="BA20">
        <v>1.6000000000000001E-4</v>
      </c>
      <c r="BB20">
        <v>3.1E-4</v>
      </c>
      <c r="BC20">
        <v>5.0000000000000001E-4</v>
      </c>
      <c r="BD20">
        <v>7.3999999999999999E-4</v>
      </c>
      <c r="BE20">
        <v>1.06E-3</v>
      </c>
      <c r="BF20">
        <v>1.47E-3</v>
      </c>
      <c r="BG20">
        <v>1.92E-3</v>
      </c>
      <c r="BH20">
        <v>2.4605E-3</v>
      </c>
      <c r="BI20">
        <v>3.0105000000000002E-3</v>
      </c>
      <c r="BJ20">
        <v>3.6105E-3</v>
      </c>
      <c r="BK20">
        <v>4.2205000000000003E-3</v>
      </c>
      <c r="BL20">
        <v>4.8805000000000003E-3</v>
      </c>
      <c r="BM20">
        <v>5.5304999999999998E-3</v>
      </c>
      <c r="BN20">
        <v>6.0899999999999999E-3</v>
      </c>
      <c r="BO20">
        <v>6.7609999999999996E-3</v>
      </c>
      <c r="BP20">
        <v>7.3604999999999999E-3</v>
      </c>
      <c r="BQ20">
        <v>7.9509999999999997E-3</v>
      </c>
      <c r="BR20">
        <v>8.5699999999999995E-3</v>
      </c>
      <c r="BS20">
        <v>9.0805E-3</v>
      </c>
      <c r="BT20">
        <v>9.58E-3</v>
      </c>
      <c r="BU20">
        <v>1.0082000000000001E-2</v>
      </c>
      <c r="BV20">
        <v>1.07105E-2</v>
      </c>
      <c r="BW20">
        <v>1.1131500000000001E-2</v>
      </c>
      <c r="BX20">
        <v>1.17305E-2</v>
      </c>
      <c r="BY20">
        <v>1.22805E-2</v>
      </c>
      <c r="BZ20">
        <v>1.2810999999999999E-2</v>
      </c>
      <c r="CA20">
        <v>1.3292E-2</v>
      </c>
      <c r="CB20">
        <v>1.3780499999999999E-2</v>
      </c>
      <c r="CC20">
        <v>1.4371E-2</v>
      </c>
      <c r="CD20">
        <v>1.48605E-2</v>
      </c>
      <c r="CE20">
        <v>1.54015E-2</v>
      </c>
      <c r="CF20">
        <v>1.5980000000000001E-2</v>
      </c>
      <c r="CG20">
        <v>1.6492E-2</v>
      </c>
      <c r="CH20">
        <v>1.6920000000000001E-2</v>
      </c>
      <c r="CI20">
        <v>1.7621000000000001E-2</v>
      </c>
      <c r="CJ20">
        <v>1.8024999999999999E-2</v>
      </c>
      <c r="CK20">
        <v>1.87615E-2</v>
      </c>
      <c r="CL20">
        <v>1.93505E-2</v>
      </c>
      <c r="CM20">
        <v>1.9861500000000001E-2</v>
      </c>
      <c r="CN20">
        <v>2.0636499999999999E-2</v>
      </c>
      <c r="CO20">
        <v>2.0882499999999998E-2</v>
      </c>
      <c r="CP20">
        <v>2.2112E-2</v>
      </c>
      <c r="CQ20">
        <v>2.2172999999999998E-2</v>
      </c>
      <c r="CR20">
        <v>2.2769999999999999E-2</v>
      </c>
      <c r="CS20">
        <v>2.3161500000000002E-2</v>
      </c>
      <c r="CT20">
        <v>2.3584999999999998E-2</v>
      </c>
      <c r="CU20">
        <v>2.43985E-2</v>
      </c>
      <c r="CV20">
        <v>2.4968500000000001E-2</v>
      </c>
      <c r="CW20">
        <v>2.5474E-2</v>
      </c>
      <c r="CX20">
        <v>2.66115E-2</v>
      </c>
      <c r="CY20">
        <v>2.6551499999999999E-2</v>
      </c>
      <c r="CZ20">
        <v>2.8469000000000001E-2</v>
      </c>
      <c r="DA20">
        <v>2.8371500000000001E-2</v>
      </c>
      <c r="DB20">
        <v>2.8882499999999998E-2</v>
      </c>
      <c r="DC20">
        <v>2.94425E-2</v>
      </c>
      <c r="DD20">
        <v>3.0891999999999999E-2</v>
      </c>
      <c r="DE20">
        <v>3.0634000000000002E-2</v>
      </c>
      <c r="DF20">
        <v>3.1565000000000003E-2</v>
      </c>
      <c r="DG20">
        <v>3.2152E-2</v>
      </c>
      <c r="DH20">
        <v>3.3131500000000001E-2</v>
      </c>
      <c r="DI20">
        <v>3.3672000000000001E-2</v>
      </c>
      <c r="DJ20">
        <v>3.4271000000000003E-2</v>
      </c>
      <c r="DK20">
        <v>3.4639499999999997E-2</v>
      </c>
      <c r="DL20">
        <v>3.5741000000000002E-2</v>
      </c>
      <c r="DM20">
        <v>3.6534999999999998E-2</v>
      </c>
      <c r="DN20">
        <v>3.6784999999999998E-2</v>
      </c>
      <c r="DO20">
        <v>3.8093500000000002E-2</v>
      </c>
      <c r="DP20">
        <v>3.8047999999999998E-2</v>
      </c>
    </row>
    <row r="21" spans="1:120" x14ac:dyDescent="0.25">
      <c r="A21" t="s">
        <v>125</v>
      </c>
      <c r="B21" t="s">
        <v>126</v>
      </c>
      <c r="C21" s="101" t="s">
        <v>136</v>
      </c>
      <c r="D21" s="101" t="s">
        <v>128</v>
      </c>
      <c r="E21">
        <v>95</v>
      </c>
      <c r="F21" s="101" t="s">
        <v>131</v>
      </c>
      <c r="G21" s="101" t="s">
        <v>134</v>
      </c>
      <c r="H21">
        <v>1850</v>
      </c>
      <c r="I21">
        <v>1900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 s="101">
        <v>0</v>
      </c>
      <c r="AT21" s="101">
        <v>0</v>
      </c>
      <c r="AU21" s="101">
        <v>0</v>
      </c>
      <c r="AV21" s="101">
        <v>0</v>
      </c>
      <c r="AW21">
        <v>0</v>
      </c>
      <c r="AX21" s="101">
        <v>1.0000000000000001E-5</v>
      </c>
      <c r="AY21" s="101">
        <v>1.0000000000000001E-5</v>
      </c>
      <c r="AZ21" s="101">
        <v>1.0000000000000001E-5</v>
      </c>
      <c r="BA21" s="101">
        <v>1.0000000000000001E-5</v>
      </c>
      <c r="BB21" s="101">
        <v>2.0000000000000002E-5</v>
      </c>
      <c r="BC21" s="101">
        <v>2.0000000000000002E-5</v>
      </c>
      <c r="BD21" s="101">
        <v>3.0000000000000001E-5</v>
      </c>
      <c r="BE21" s="101">
        <v>3.0000000000000001E-5</v>
      </c>
      <c r="BF21" s="101">
        <v>4.0000000000000003E-5</v>
      </c>
      <c r="BG21" s="101">
        <v>4.0000000000000003E-5</v>
      </c>
      <c r="BH21" s="101">
        <v>4.0000000000000003E-5</v>
      </c>
      <c r="BI21" s="101">
        <v>5.0000000000000002E-5</v>
      </c>
      <c r="BJ21" s="101">
        <v>5.0000000000000002E-5</v>
      </c>
      <c r="BK21" s="101">
        <v>5.0000000000000002E-5</v>
      </c>
      <c r="BL21" s="101">
        <v>5.0000000000000002E-5</v>
      </c>
      <c r="BM21" s="101">
        <v>5.0000000000000002E-5</v>
      </c>
      <c r="BN21" s="101">
        <v>6.0000000000000002E-5</v>
      </c>
      <c r="BO21" s="101">
        <v>6.0000000000000002E-5</v>
      </c>
      <c r="BP21" s="101">
        <v>6.0000000000000002E-5</v>
      </c>
      <c r="BQ21" s="101">
        <v>6.0000000000000002E-5</v>
      </c>
      <c r="BR21" s="101">
        <v>6.0000000000000002E-5</v>
      </c>
      <c r="BS21" s="101">
        <v>6.0000000000000002E-5</v>
      </c>
      <c r="BT21" s="101">
        <v>6.05E-5</v>
      </c>
      <c r="BU21" s="101">
        <v>6.9999999999999994E-5</v>
      </c>
      <c r="BV21" s="101">
        <v>6.9999999999999994E-5</v>
      </c>
      <c r="BW21" s="101">
        <v>6.9999999999999994E-5</v>
      </c>
      <c r="BX21" s="101">
        <v>6.9999999999999994E-5</v>
      </c>
      <c r="BY21" s="101">
        <v>8.0000000000000007E-5</v>
      </c>
      <c r="BZ21" s="101">
        <v>8.0000000000000007E-5</v>
      </c>
      <c r="CA21" s="101">
        <v>8.0000000000000007E-5</v>
      </c>
      <c r="CB21" s="101">
        <v>9.0000000000000006E-5</v>
      </c>
      <c r="CC21" s="101">
        <v>9.0000000000000006E-5</v>
      </c>
      <c r="CD21" s="101">
        <v>9.0000000000000006E-5</v>
      </c>
      <c r="CE21" s="101">
        <v>1E-4</v>
      </c>
      <c r="CF21" s="101">
        <v>1E-4</v>
      </c>
      <c r="CG21">
        <v>1E-4</v>
      </c>
      <c r="CH21">
        <v>1.1E-4</v>
      </c>
      <c r="CI21">
        <v>1.1E-4</v>
      </c>
      <c r="CJ21">
        <v>1.1E-4</v>
      </c>
      <c r="CK21">
        <v>1.2E-4</v>
      </c>
      <c r="CL21">
        <v>1.2E-4</v>
      </c>
      <c r="CM21">
        <v>1.2E-4</v>
      </c>
      <c r="CN21">
        <v>1.2E-4</v>
      </c>
      <c r="CO21">
        <v>1.2999999999999999E-4</v>
      </c>
      <c r="CP21">
        <v>1.2999999999999999E-4</v>
      </c>
      <c r="CQ21">
        <v>1.2999999999999999E-4</v>
      </c>
      <c r="CR21">
        <v>1.305E-4</v>
      </c>
      <c r="CS21">
        <v>1.3999999999999999E-4</v>
      </c>
      <c r="CT21">
        <v>1.3999999999999999E-4</v>
      </c>
      <c r="CU21">
        <v>1.3999999999999999E-4</v>
      </c>
      <c r="CV21">
        <v>1.4999999999999999E-4</v>
      </c>
      <c r="CW21">
        <v>1.4999999999999999E-4</v>
      </c>
      <c r="CX21">
        <v>1.4999999999999999E-4</v>
      </c>
      <c r="CY21">
        <v>1.4999999999999999E-4</v>
      </c>
      <c r="CZ21">
        <v>1.6000000000000001E-4</v>
      </c>
      <c r="DA21">
        <v>1.6000000000000001E-4</v>
      </c>
      <c r="DB21">
        <v>1.605E-4</v>
      </c>
      <c r="DC21">
        <v>1.7000000000000001E-4</v>
      </c>
      <c r="DD21">
        <v>1.7000000000000001E-4</v>
      </c>
      <c r="DE21">
        <v>1.7000000000000001E-4</v>
      </c>
      <c r="DF21">
        <v>1.8000000000000001E-4</v>
      </c>
      <c r="DG21">
        <v>1.8000000000000001E-4</v>
      </c>
      <c r="DH21">
        <v>1.7000000000000001E-4</v>
      </c>
      <c r="DI21">
        <v>1.8000000000000001E-4</v>
      </c>
      <c r="DJ21">
        <v>1.8000000000000001E-4</v>
      </c>
      <c r="DK21">
        <v>1.8000000000000001E-4</v>
      </c>
      <c r="DL21">
        <v>1.9000000000000001E-4</v>
      </c>
      <c r="DM21">
        <v>1.9000000000000001E-4</v>
      </c>
      <c r="DN21">
        <v>1.9000000000000001E-4</v>
      </c>
      <c r="DO21">
        <v>1.9000000000000001E-4</v>
      </c>
      <c r="DP21">
        <v>1.9000000000000001E-4</v>
      </c>
    </row>
    <row r="22" spans="1:120" x14ac:dyDescent="0.25">
      <c r="A22" t="s">
        <v>125</v>
      </c>
      <c r="B22" t="s">
        <v>126</v>
      </c>
      <c r="C22" s="101" t="s">
        <v>87</v>
      </c>
      <c r="D22" s="101" t="s">
        <v>128</v>
      </c>
      <c r="E22" s="101">
        <v>5</v>
      </c>
      <c r="F22" s="101" t="s">
        <v>129</v>
      </c>
      <c r="G22" s="101" t="s">
        <v>130</v>
      </c>
      <c r="H22">
        <v>1850</v>
      </c>
      <c r="I22">
        <v>1900</v>
      </c>
      <c r="J22">
        <v>354.07299999999998</v>
      </c>
      <c r="K22">
        <v>355.35300000000001</v>
      </c>
      <c r="L22">
        <v>356.22899999999998</v>
      </c>
      <c r="M22">
        <v>356.92500000000001</v>
      </c>
      <c r="N22">
        <v>358.25400000000002</v>
      </c>
      <c r="O22">
        <v>360.23899999999998</v>
      </c>
      <c r="P22">
        <v>362.005</v>
      </c>
      <c r="Q22">
        <v>363.25200000000001</v>
      </c>
      <c r="R22">
        <v>365.93299999999999</v>
      </c>
      <c r="S22">
        <v>367.84500000000003</v>
      </c>
      <c r="T22">
        <v>369.125</v>
      </c>
      <c r="U22">
        <v>370.673</v>
      </c>
      <c r="V22">
        <v>372.83499999999998</v>
      </c>
      <c r="W22">
        <v>375.411</v>
      </c>
      <c r="X22">
        <v>376.98700000000002</v>
      </c>
      <c r="Y22">
        <v>378.90699999999998</v>
      </c>
      <c r="Z22">
        <v>381.01</v>
      </c>
      <c r="AA22">
        <v>382.60300000000001</v>
      </c>
      <c r="AB22">
        <v>384.73899999999998</v>
      </c>
      <c r="AC22">
        <v>386.28</v>
      </c>
      <c r="AD22">
        <v>388.71699999999998</v>
      </c>
      <c r="AE22">
        <v>390.94400000000002</v>
      </c>
      <c r="AF22">
        <v>393.01600000000002</v>
      </c>
      <c r="AG22">
        <v>395.72500000000002</v>
      </c>
      <c r="AH22">
        <v>397.54700000000003</v>
      </c>
      <c r="AI22">
        <v>399.94900000000001</v>
      </c>
      <c r="AJ22">
        <v>402.49679200000003</v>
      </c>
      <c r="AK22">
        <v>405.12375900000001</v>
      </c>
      <c r="AL22">
        <v>407.83293600000002</v>
      </c>
      <c r="AM22">
        <v>410.62873050000002</v>
      </c>
      <c r="AN22">
        <v>413.51847350000003</v>
      </c>
      <c r="AO22">
        <v>416.49516949999997</v>
      </c>
      <c r="AP22">
        <v>419.54312299999998</v>
      </c>
      <c r="AQ22">
        <v>422.65471300000002</v>
      </c>
      <c r="AR22">
        <v>425.78752850000001</v>
      </c>
      <c r="AS22">
        <v>428.99762650000002</v>
      </c>
      <c r="AT22">
        <v>432.267042</v>
      </c>
      <c r="AU22">
        <v>435.54690449999998</v>
      </c>
      <c r="AV22">
        <v>438.88433149999997</v>
      </c>
      <c r="AW22">
        <v>442.28183849999999</v>
      </c>
      <c r="AX22">
        <v>445.74171899999999</v>
      </c>
      <c r="AY22">
        <v>449.29505599999999</v>
      </c>
      <c r="AZ22">
        <v>452.86654850000002</v>
      </c>
      <c r="BA22">
        <v>456.44793049999998</v>
      </c>
      <c r="BB22">
        <v>460.08945849999998</v>
      </c>
      <c r="BC22">
        <v>463.74869649999999</v>
      </c>
      <c r="BD22">
        <v>467.48162400000001</v>
      </c>
      <c r="BE22">
        <v>471.24399549999998</v>
      </c>
      <c r="BF22">
        <v>475.04972750000002</v>
      </c>
      <c r="BG22">
        <v>478.90013399999998</v>
      </c>
      <c r="BH22">
        <v>482.79504250000002</v>
      </c>
      <c r="BI22">
        <v>486.73322999999999</v>
      </c>
      <c r="BJ22">
        <v>490.70092799999998</v>
      </c>
      <c r="BK22">
        <v>494.70165050000003</v>
      </c>
      <c r="BL22">
        <v>498.71524049999999</v>
      </c>
      <c r="BM22">
        <v>502.73483549999997</v>
      </c>
      <c r="BN22">
        <v>506.78578649999997</v>
      </c>
      <c r="BO22">
        <v>510.87402650000001</v>
      </c>
      <c r="BP22">
        <v>515.02373599999999</v>
      </c>
      <c r="BQ22">
        <v>519.19621549999999</v>
      </c>
      <c r="BR22">
        <v>523.46244349999995</v>
      </c>
      <c r="BS22">
        <v>527.78288499999996</v>
      </c>
      <c r="BT22">
        <v>532.09950449999997</v>
      </c>
      <c r="BU22">
        <v>536.39124400000003</v>
      </c>
      <c r="BV22">
        <v>540.71902850000004</v>
      </c>
      <c r="BW22">
        <v>545.06188350000002</v>
      </c>
      <c r="BX22">
        <v>549.42850099999998</v>
      </c>
      <c r="BY22">
        <v>553.83371150000005</v>
      </c>
      <c r="BZ22">
        <v>558.27386950000005</v>
      </c>
      <c r="CA22">
        <v>562.78706699999998</v>
      </c>
      <c r="CB22">
        <v>567.32801700000005</v>
      </c>
      <c r="CC22">
        <v>571.89120300000002</v>
      </c>
      <c r="CD22">
        <v>576.48189850000006</v>
      </c>
      <c r="CE22">
        <v>581.10119399999996</v>
      </c>
      <c r="CF22">
        <v>585.75101800000004</v>
      </c>
      <c r="CG22">
        <v>590.43275149999999</v>
      </c>
      <c r="CH22">
        <v>595.14814750000005</v>
      </c>
      <c r="CI22">
        <v>599.89998100000003</v>
      </c>
      <c r="CJ22">
        <v>604.67948200000001</v>
      </c>
      <c r="CK22">
        <v>609.48532699999998</v>
      </c>
      <c r="CL22">
        <v>614.32501400000001</v>
      </c>
      <c r="CM22">
        <v>619.19614650000005</v>
      </c>
      <c r="CN22">
        <v>624.09634100000005</v>
      </c>
      <c r="CO22">
        <v>629.02813100000003</v>
      </c>
      <c r="CP22">
        <v>633.96697600000005</v>
      </c>
      <c r="CQ22">
        <v>638.90160500000002</v>
      </c>
      <c r="CR22">
        <v>643.86964450000005</v>
      </c>
      <c r="CS22">
        <v>648.90140250000002</v>
      </c>
      <c r="CT22">
        <v>654.02534500000002</v>
      </c>
      <c r="CU22">
        <v>659.19169150000005</v>
      </c>
      <c r="CV22">
        <v>664.40119849999996</v>
      </c>
      <c r="CW22">
        <v>669.61642400000005</v>
      </c>
      <c r="CX22">
        <v>674.85482100000002</v>
      </c>
      <c r="CY22">
        <v>680.146388</v>
      </c>
      <c r="CZ22">
        <v>685.48784049999995</v>
      </c>
      <c r="DA22">
        <v>690.87906999999996</v>
      </c>
      <c r="DB22">
        <v>696.31966950000003</v>
      </c>
      <c r="DC22">
        <v>701.80954399999996</v>
      </c>
      <c r="DD22">
        <v>707.34947950000003</v>
      </c>
      <c r="DE22">
        <v>712.94029399999999</v>
      </c>
      <c r="DF22">
        <v>718.62791100000004</v>
      </c>
      <c r="DG22">
        <v>724.37997099999995</v>
      </c>
      <c r="DH22">
        <v>730.20172149999996</v>
      </c>
      <c r="DI22">
        <v>736.09059049999996</v>
      </c>
      <c r="DJ22">
        <v>742.04173049999997</v>
      </c>
      <c r="DK22">
        <v>748.09358150000003</v>
      </c>
      <c r="DL22">
        <v>754.223614</v>
      </c>
      <c r="DM22">
        <v>760.41123100000004</v>
      </c>
      <c r="DN22">
        <v>766.60124350000001</v>
      </c>
      <c r="DO22">
        <v>772.86555150000004</v>
      </c>
      <c r="DP22">
        <v>779.21101099999998</v>
      </c>
    </row>
    <row r="23" spans="1:120" x14ac:dyDescent="0.25">
      <c r="A23" t="s">
        <v>125</v>
      </c>
      <c r="B23" t="s">
        <v>126</v>
      </c>
      <c r="C23" s="101" t="s">
        <v>87</v>
      </c>
      <c r="D23" s="101" t="s">
        <v>128</v>
      </c>
      <c r="E23" s="101">
        <v>5</v>
      </c>
      <c r="F23" s="101" t="s">
        <v>131</v>
      </c>
      <c r="G23" s="101" t="s">
        <v>132</v>
      </c>
      <c r="H23">
        <v>1850</v>
      </c>
      <c r="I23">
        <v>1900</v>
      </c>
      <c r="J23">
        <v>0.52989976000000005</v>
      </c>
      <c r="K23">
        <v>0.51393388699999998</v>
      </c>
      <c r="L23">
        <v>0.44245322999999998</v>
      </c>
      <c r="M23">
        <v>0.30301851499999999</v>
      </c>
      <c r="N23">
        <v>0.33804292600000002</v>
      </c>
      <c r="O23">
        <v>0.43651754399999998</v>
      </c>
      <c r="P23">
        <v>0.499803887</v>
      </c>
      <c r="Q23">
        <v>0.526194995</v>
      </c>
      <c r="R23">
        <v>0.56007373000000005</v>
      </c>
      <c r="S23">
        <v>0.60593279899999997</v>
      </c>
      <c r="T23">
        <v>0.63672749500000003</v>
      </c>
      <c r="U23">
        <v>0.66218027899999998</v>
      </c>
      <c r="V23">
        <v>0.68041382800000005</v>
      </c>
      <c r="W23">
        <v>0.69713177900000001</v>
      </c>
      <c r="X23">
        <v>0.710185328</v>
      </c>
      <c r="Y23">
        <v>0.72173716200000004</v>
      </c>
      <c r="Z23">
        <v>0.73413230900000004</v>
      </c>
      <c r="AA23">
        <v>0.74894922100000005</v>
      </c>
      <c r="AB23">
        <v>0.76975348499999996</v>
      </c>
      <c r="AC23">
        <v>0.78909686800000001</v>
      </c>
      <c r="AD23">
        <v>0.80618456400000005</v>
      </c>
      <c r="AE23">
        <v>0.83083525000000003</v>
      </c>
      <c r="AF23">
        <v>0.85181642599999996</v>
      </c>
      <c r="AG23">
        <v>0.87608004399999995</v>
      </c>
      <c r="AH23">
        <v>0.89765004400000004</v>
      </c>
      <c r="AI23">
        <v>0.913613495</v>
      </c>
      <c r="AJ23">
        <v>0.927821907</v>
      </c>
      <c r="AK23">
        <v>0.94154131900000004</v>
      </c>
      <c r="AL23">
        <v>0.95723108300000004</v>
      </c>
      <c r="AM23">
        <v>0.97498658299999996</v>
      </c>
      <c r="AN23">
        <v>0.99412288699999996</v>
      </c>
      <c r="AO23">
        <v>1.018532397</v>
      </c>
      <c r="AP23">
        <v>1.047682966</v>
      </c>
      <c r="AQ23">
        <v>1.0763828280000001</v>
      </c>
      <c r="AR23">
        <v>1.106709779</v>
      </c>
      <c r="AS23">
        <v>1.1338711029999999</v>
      </c>
      <c r="AT23">
        <v>1.157810593</v>
      </c>
      <c r="AU23">
        <v>1.185909858</v>
      </c>
      <c r="AV23">
        <v>1.2116567789999999</v>
      </c>
      <c r="AW23">
        <v>1.237470407</v>
      </c>
      <c r="AX23">
        <v>1.2659018280000001</v>
      </c>
      <c r="AY23">
        <v>1.2958323279999999</v>
      </c>
      <c r="AZ23">
        <v>1.3240338679999999</v>
      </c>
      <c r="BA23">
        <v>1.3533626030000001</v>
      </c>
      <c r="BB23">
        <v>1.385971662</v>
      </c>
      <c r="BC23">
        <v>1.4211728480000001</v>
      </c>
      <c r="BD23">
        <v>1.4618493480000001</v>
      </c>
      <c r="BE23">
        <v>1.4911808280000001</v>
      </c>
      <c r="BF23">
        <v>1.513565475</v>
      </c>
      <c r="BG23">
        <v>1.5421104560000001</v>
      </c>
      <c r="BH23">
        <v>1.5660565930000001</v>
      </c>
      <c r="BI23">
        <v>1.5911316520000001</v>
      </c>
      <c r="BJ23">
        <v>1.6175804359999999</v>
      </c>
      <c r="BK23">
        <v>1.642594917</v>
      </c>
      <c r="BL23">
        <v>1.6696979169999999</v>
      </c>
      <c r="BM23">
        <v>1.701460975</v>
      </c>
      <c r="BN23">
        <v>1.739115789</v>
      </c>
      <c r="BO23">
        <v>1.7725317890000001</v>
      </c>
      <c r="BP23">
        <v>1.803376299</v>
      </c>
      <c r="BQ23">
        <v>1.830365799</v>
      </c>
      <c r="BR23">
        <v>1.854238338</v>
      </c>
      <c r="BS23">
        <v>1.8814276619999999</v>
      </c>
      <c r="BT23">
        <v>1.9095877109999999</v>
      </c>
      <c r="BU23">
        <v>1.9331706719999999</v>
      </c>
      <c r="BV23">
        <v>1.961360701</v>
      </c>
      <c r="BW23">
        <v>1.9907054070000001</v>
      </c>
      <c r="BX23">
        <v>2.021119025</v>
      </c>
      <c r="BY23">
        <v>2.0504730250000001</v>
      </c>
      <c r="BZ23">
        <v>2.0797510250000002</v>
      </c>
      <c r="CA23">
        <v>2.1074289749999999</v>
      </c>
      <c r="CB23">
        <v>2.1333854749999999</v>
      </c>
      <c r="CC23">
        <v>2.1566695249999999</v>
      </c>
      <c r="CD23">
        <v>2.1807954070000002</v>
      </c>
      <c r="CE23">
        <v>2.2055209069999999</v>
      </c>
      <c r="CF23">
        <v>2.2308856129999999</v>
      </c>
      <c r="CG23">
        <v>2.2572011129999998</v>
      </c>
      <c r="CH23">
        <v>2.2860589359999999</v>
      </c>
      <c r="CI23">
        <v>2.3173724259999999</v>
      </c>
      <c r="CJ23">
        <v>2.3481568679999998</v>
      </c>
      <c r="CK23">
        <v>2.3765207300000002</v>
      </c>
      <c r="CL23">
        <v>2.4032598190000001</v>
      </c>
      <c r="CM23">
        <v>2.429342025</v>
      </c>
      <c r="CN23">
        <v>2.4521615739999998</v>
      </c>
      <c r="CO23">
        <v>2.477789279</v>
      </c>
      <c r="CP23">
        <v>2.503295907</v>
      </c>
      <c r="CQ23">
        <v>2.525995054</v>
      </c>
      <c r="CR23">
        <v>2.553566446</v>
      </c>
      <c r="CS23">
        <v>2.5822944460000001</v>
      </c>
      <c r="CT23">
        <v>2.6103455250000001</v>
      </c>
      <c r="CU23">
        <v>2.639784025</v>
      </c>
      <c r="CV23">
        <v>2.6694055250000002</v>
      </c>
      <c r="CW23">
        <v>2.6996034259999999</v>
      </c>
      <c r="CX23">
        <v>2.7280114260000001</v>
      </c>
      <c r="CY23">
        <v>2.7554364260000002</v>
      </c>
      <c r="CZ23">
        <v>2.7828174259999998</v>
      </c>
      <c r="DA23">
        <v>2.8092769259999999</v>
      </c>
      <c r="DB23">
        <v>2.8357769259999999</v>
      </c>
      <c r="DC23">
        <v>2.863005426</v>
      </c>
      <c r="DD23">
        <v>2.8906744070000001</v>
      </c>
      <c r="DE23">
        <v>2.919839407</v>
      </c>
      <c r="DF23">
        <v>2.9505179259999998</v>
      </c>
      <c r="DG23">
        <v>2.9816349949999998</v>
      </c>
      <c r="DH23">
        <v>3.0131079070000002</v>
      </c>
      <c r="DI23">
        <v>3.0429739069999999</v>
      </c>
      <c r="DJ23">
        <v>3.0711739069999999</v>
      </c>
      <c r="DK23">
        <v>3.0976202700000002</v>
      </c>
      <c r="DL23">
        <v>3.1234342700000002</v>
      </c>
      <c r="DM23">
        <v>3.1497173580000002</v>
      </c>
      <c r="DN23">
        <v>3.17657927</v>
      </c>
      <c r="DO23">
        <v>3.2043723970000002</v>
      </c>
      <c r="DP23">
        <v>3.2347781229999999</v>
      </c>
    </row>
    <row r="24" spans="1:120" x14ac:dyDescent="0.25">
      <c r="A24" t="s">
        <v>125</v>
      </c>
      <c r="B24" t="s">
        <v>126</v>
      </c>
      <c r="C24" s="101" t="s">
        <v>87</v>
      </c>
      <c r="D24" s="101" t="s">
        <v>128</v>
      </c>
      <c r="E24" s="101">
        <v>17</v>
      </c>
      <c r="F24" s="101" t="s">
        <v>129</v>
      </c>
      <c r="G24" s="101" t="s">
        <v>130</v>
      </c>
      <c r="H24">
        <v>1850</v>
      </c>
      <c r="I24">
        <v>1900</v>
      </c>
      <c r="J24">
        <v>354.07299999999998</v>
      </c>
      <c r="K24">
        <v>355.35300000000001</v>
      </c>
      <c r="L24">
        <v>356.22899999999998</v>
      </c>
      <c r="M24">
        <v>356.92500000000001</v>
      </c>
      <c r="N24">
        <v>358.25400000000002</v>
      </c>
      <c r="O24">
        <v>360.23899999999998</v>
      </c>
      <c r="P24">
        <v>362.005</v>
      </c>
      <c r="Q24">
        <v>363.25200000000001</v>
      </c>
      <c r="R24">
        <v>365.93299999999999</v>
      </c>
      <c r="S24">
        <v>367.84500000000003</v>
      </c>
      <c r="T24">
        <v>369.125</v>
      </c>
      <c r="U24">
        <v>370.673</v>
      </c>
      <c r="V24">
        <v>372.83499999999998</v>
      </c>
      <c r="W24">
        <v>375.411</v>
      </c>
      <c r="X24">
        <v>376.98700000000002</v>
      </c>
      <c r="Y24">
        <v>378.90699999999998</v>
      </c>
      <c r="Z24">
        <v>381.01</v>
      </c>
      <c r="AA24">
        <v>382.60300000000001</v>
      </c>
      <c r="AB24">
        <v>384.73899999999998</v>
      </c>
      <c r="AC24">
        <v>386.28</v>
      </c>
      <c r="AD24">
        <v>388.71699999999998</v>
      </c>
      <c r="AE24">
        <v>390.94400000000002</v>
      </c>
      <c r="AF24">
        <v>393.01600000000002</v>
      </c>
      <c r="AG24">
        <v>395.72500000000002</v>
      </c>
      <c r="AH24">
        <v>397.54700000000003</v>
      </c>
      <c r="AI24">
        <v>399.94900000000001</v>
      </c>
      <c r="AJ24">
        <v>402.57249919999998</v>
      </c>
      <c r="AK24">
        <v>405.26998980000002</v>
      </c>
      <c r="AL24">
        <v>408.04885589999998</v>
      </c>
      <c r="AM24">
        <v>410.90651109999999</v>
      </c>
      <c r="AN24">
        <v>413.85177859999999</v>
      </c>
      <c r="AO24">
        <v>416.87982749999998</v>
      </c>
      <c r="AP24">
        <v>419.95723040000001</v>
      </c>
      <c r="AQ24">
        <v>423.10688679999998</v>
      </c>
      <c r="AR24">
        <v>426.31912560000001</v>
      </c>
      <c r="AS24">
        <v>429.56407300000001</v>
      </c>
      <c r="AT24">
        <v>432.90993580000003</v>
      </c>
      <c r="AU24">
        <v>436.27405820000001</v>
      </c>
      <c r="AV24">
        <v>439.70918640000002</v>
      </c>
      <c r="AW24">
        <v>443.16477359999999</v>
      </c>
      <c r="AX24">
        <v>446.7009971</v>
      </c>
      <c r="AY24">
        <v>450.31369189999998</v>
      </c>
      <c r="AZ24">
        <v>453.92964419999998</v>
      </c>
      <c r="BA24">
        <v>457.629749</v>
      </c>
      <c r="BB24">
        <v>461.37326030000003</v>
      </c>
      <c r="BC24">
        <v>465.14269539999998</v>
      </c>
      <c r="BD24">
        <v>468.95278480000002</v>
      </c>
      <c r="BE24">
        <v>472.82518729999998</v>
      </c>
      <c r="BF24">
        <v>476.76208170000001</v>
      </c>
      <c r="BG24">
        <v>480.63463309999997</v>
      </c>
      <c r="BH24">
        <v>484.63592790000001</v>
      </c>
      <c r="BI24">
        <v>488.69965059999998</v>
      </c>
      <c r="BJ24">
        <v>492.73156139999998</v>
      </c>
      <c r="BK24">
        <v>496.78277589999999</v>
      </c>
      <c r="BL24">
        <v>500.95221040000001</v>
      </c>
      <c r="BM24">
        <v>505.10206870000002</v>
      </c>
      <c r="BN24">
        <v>509.34995309999999</v>
      </c>
      <c r="BO24">
        <v>513.63604009999995</v>
      </c>
      <c r="BP24">
        <v>517.96592659999999</v>
      </c>
      <c r="BQ24">
        <v>522.33702940000001</v>
      </c>
      <c r="BR24">
        <v>526.7405665</v>
      </c>
      <c r="BS24">
        <v>531.14035339999998</v>
      </c>
      <c r="BT24">
        <v>535.54308579999997</v>
      </c>
      <c r="BU24">
        <v>539.96631669999999</v>
      </c>
      <c r="BV24">
        <v>544.41746220000005</v>
      </c>
      <c r="BW24">
        <v>548.8873284</v>
      </c>
      <c r="BX24">
        <v>553.41266240000004</v>
      </c>
      <c r="BY24">
        <v>557.96831929999996</v>
      </c>
      <c r="BZ24">
        <v>562.59345989999997</v>
      </c>
      <c r="CA24">
        <v>567.29186030000005</v>
      </c>
      <c r="CB24">
        <v>572.01106149999998</v>
      </c>
      <c r="CC24">
        <v>576.73108930000001</v>
      </c>
      <c r="CD24">
        <v>581.5297114</v>
      </c>
      <c r="CE24">
        <v>586.35072969999999</v>
      </c>
      <c r="CF24">
        <v>591.1005672</v>
      </c>
      <c r="CG24">
        <v>595.8922354</v>
      </c>
      <c r="CH24">
        <v>600.77691579999998</v>
      </c>
      <c r="CI24">
        <v>605.7003929</v>
      </c>
      <c r="CJ24">
        <v>610.64989879999996</v>
      </c>
      <c r="CK24">
        <v>615.61740550000002</v>
      </c>
      <c r="CL24">
        <v>620.65817430000004</v>
      </c>
      <c r="CM24">
        <v>625.73596559999999</v>
      </c>
      <c r="CN24">
        <v>630.84835369999996</v>
      </c>
      <c r="CO24">
        <v>635.9826587</v>
      </c>
      <c r="CP24">
        <v>641.15755469999999</v>
      </c>
      <c r="CQ24">
        <v>646.39589339999998</v>
      </c>
      <c r="CR24">
        <v>651.61074459999998</v>
      </c>
      <c r="CS24">
        <v>656.84587109999995</v>
      </c>
      <c r="CT24">
        <v>662.11912789999997</v>
      </c>
      <c r="CU24">
        <v>667.46633499999996</v>
      </c>
      <c r="CV24">
        <v>672.87811069999998</v>
      </c>
      <c r="CW24">
        <v>678.30843760000005</v>
      </c>
      <c r="CX24">
        <v>683.79382740000005</v>
      </c>
      <c r="CY24">
        <v>689.3319444</v>
      </c>
      <c r="CZ24">
        <v>694.91908950000004</v>
      </c>
      <c r="DA24">
        <v>700.55628479999996</v>
      </c>
      <c r="DB24">
        <v>706.2305265</v>
      </c>
      <c r="DC24">
        <v>711.90138290000004</v>
      </c>
      <c r="DD24">
        <v>717.71889820000001</v>
      </c>
      <c r="DE24">
        <v>723.56255590000001</v>
      </c>
      <c r="DF24">
        <v>729.45131800000001</v>
      </c>
      <c r="DG24">
        <v>735.41308040000001</v>
      </c>
      <c r="DH24">
        <v>741.43536099999994</v>
      </c>
      <c r="DI24">
        <v>747.47403450000002</v>
      </c>
      <c r="DJ24">
        <v>753.58730830000002</v>
      </c>
      <c r="DK24">
        <v>759.82413799999995</v>
      </c>
      <c r="DL24">
        <v>766.13671880000004</v>
      </c>
      <c r="DM24">
        <v>772.48840299999995</v>
      </c>
      <c r="DN24">
        <v>778.86877960000004</v>
      </c>
      <c r="DO24">
        <v>785.31449980000002</v>
      </c>
      <c r="DP24">
        <v>791.85715579999999</v>
      </c>
    </row>
    <row r="25" spans="1:120" x14ac:dyDescent="0.25">
      <c r="A25" t="s">
        <v>125</v>
      </c>
      <c r="B25" t="s">
        <v>126</v>
      </c>
      <c r="C25" s="101" t="s">
        <v>87</v>
      </c>
      <c r="D25" s="101" t="s">
        <v>128</v>
      </c>
      <c r="E25" s="101">
        <v>17</v>
      </c>
      <c r="F25" s="101" t="s">
        <v>131</v>
      </c>
      <c r="G25" s="101" t="s">
        <v>132</v>
      </c>
      <c r="H25">
        <v>1850</v>
      </c>
      <c r="I25">
        <v>1900</v>
      </c>
      <c r="J25">
        <v>0.57380192500000005</v>
      </c>
      <c r="K25">
        <v>0.56153332099999997</v>
      </c>
      <c r="L25">
        <v>0.49029959699999998</v>
      </c>
      <c r="M25">
        <v>0.36480231099999999</v>
      </c>
      <c r="N25">
        <v>0.39193043799999999</v>
      </c>
      <c r="O25">
        <v>0.47903165399999997</v>
      </c>
      <c r="P25">
        <v>0.544123044</v>
      </c>
      <c r="Q25">
        <v>0.57289721299999996</v>
      </c>
      <c r="R25">
        <v>0.60943696000000003</v>
      </c>
      <c r="S25">
        <v>0.65763106599999999</v>
      </c>
      <c r="T25">
        <v>0.69519793399999996</v>
      </c>
      <c r="U25">
        <v>0.72155330500000003</v>
      </c>
      <c r="V25">
        <v>0.74305023999999997</v>
      </c>
      <c r="W25">
        <v>0.75863147500000006</v>
      </c>
      <c r="X25">
        <v>0.77407546599999999</v>
      </c>
      <c r="Y25">
        <v>0.78674854800000005</v>
      </c>
      <c r="Z25">
        <v>0.80008252599999996</v>
      </c>
      <c r="AA25">
        <v>0.813066556</v>
      </c>
      <c r="AB25">
        <v>0.83732130100000002</v>
      </c>
      <c r="AC25">
        <v>0.85934200100000002</v>
      </c>
      <c r="AD25">
        <v>0.87702149900000004</v>
      </c>
      <c r="AE25">
        <v>0.90395465399999997</v>
      </c>
      <c r="AF25">
        <v>0.927549599</v>
      </c>
      <c r="AG25">
        <v>0.95684965600000005</v>
      </c>
      <c r="AH25">
        <v>0.98192942500000002</v>
      </c>
      <c r="AI25">
        <v>1.0015203319999999</v>
      </c>
      <c r="AJ25">
        <v>1.0121058169999999</v>
      </c>
      <c r="AK25">
        <v>1.028821728</v>
      </c>
      <c r="AL25">
        <v>1.047466834</v>
      </c>
      <c r="AM25">
        <v>1.065796572</v>
      </c>
      <c r="AN25">
        <v>1.0891289479999999</v>
      </c>
      <c r="AO25">
        <v>1.1188307479999999</v>
      </c>
      <c r="AP25">
        <v>1.152693323</v>
      </c>
      <c r="AQ25">
        <v>1.1864386769999999</v>
      </c>
      <c r="AR25">
        <v>1.216521577</v>
      </c>
      <c r="AS25">
        <v>1.249789297</v>
      </c>
      <c r="AT25" s="101">
        <v>1.278330148</v>
      </c>
      <c r="AU25" s="101">
        <v>1.31077566</v>
      </c>
      <c r="AV25" s="101">
        <v>1.343301726</v>
      </c>
      <c r="AW25">
        <v>1.3717188810000001</v>
      </c>
      <c r="AX25">
        <v>1.40090264</v>
      </c>
      <c r="AY25" s="101">
        <v>1.4322636849999999</v>
      </c>
      <c r="AZ25" s="101">
        <v>1.4603356320000001</v>
      </c>
      <c r="BA25" s="101">
        <v>1.4908790279999999</v>
      </c>
      <c r="BB25">
        <v>1.525803515</v>
      </c>
      <c r="BC25">
        <v>1.563156875</v>
      </c>
      <c r="BD25">
        <v>1.6012186049999999</v>
      </c>
      <c r="BE25">
        <v>1.6358639399999999</v>
      </c>
      <c r="BF25">
        <v>1.670454213</v>
      </c>
      <c r="BG25">
        <v>1.7008274210000001</v>
      </c>
      <c r="BH25">
        <v>1.7365135540000001</v>
      </c>
      <c r="BI25">
        <v>1.7687308559999999</v>
      </c>
      <c r="BJ25">
        <v>1.7994310849999999</v>
      </c>
      <c r="BK25">
        <v>1.83088184</v>
      </c>
      <c r="BL25">
        <v>1.867368828</v>
      </c>
      <c r="BM25">
        <v>1.905806517</v>
      </c>
      <c r="BN25">
        <v>1.943176617</v>
      </c>
      <c r="BO25">
        <v>1.9840562260000001</v>
      </c>
      <c r="BP25">
        <v>2.0205259889999998</v>
      </c>
      <c r="BQ25">
        <v>2.0547934890000001</v>
      </c>
      <c r="BR25">
        <v>2.0843446889999999</v>
      </c>
      <c r="BS25">
        <v>2.1129784890000001</v>
      </c>
      <c r="BT25">
        <v>2.1398274740000001</v>
      </c>
      <c r="BU25">
        <v>2.1659605260000001</v>
      </c>
      <c r="BV25">
        <v>2.1952726259999999</v>
      </c>
      <c r="BW25">
        <v>2.2298819619999999</v>
      </c>
      <c r="BX25">
        <v>2.2633993600000002</v>
      </c>
      <c r="BY25">
        <v>2.2955773769999999</v>
      </c>
      <c r="BZ25">
        <v>2.3279794260000002</v>
      </c>
      <c r="CA25">
        <v>2.36031726</v>
      </c>
      <c r="CB25">
        <v>2.3896077600000001</v>
      </c>
      <c r="CC25">
        <v>2.4150507989999999</v>
      </c>
      <c r="CD25">
        <v>2.4435583259999998</v>
      </c>
      <c r="CE25">
        <v>2.4709872260000001</v>
      </c>
      <c r="CF25">
        <v>2.4994466499999999</v>
      </c>
      <c r="CG25">
        <v>2.5296099170000002</v>
      </c>
      <c r="CH25">
        <v>2.564914205</v>
      </c>
      <c r="CI25">
        <v>2.5970173499999998</v>
      </c>
      <c r="CJ25">
        <v>2.6312660170000002</v>
      </c>
      <c r="CK25">
        <v>2.6639977749999999</v>
      </c>
      <c r="CL25">
        <v>2.6943040260000002</v>
      </c>
      <c r="CM25">
        <v>2.7221803260000002</v>
      </c>
      <c r="CN25">
        <v>2.7500585499999999</v>
      </c>
      <c r="CO25">
        <v>2.7788483749999999</v>
      </c>
      <c r="CP25">
        <v>2.8073183749999999</v>
      </c>
      <c r="CQ25">
        <v>2.8362543750000002</v>
      </c>
      <c r="CR25">
        <v>2.865525409</v>
      </c>
      <c r="CS25">
        <v>2.8960154440000001</v>
      </c>
      <c r="CT25">
        <v>2.9277230439999999</v>
      </c>
      <c r="CU25">
        <v>2.9612954440000001</v>
      </c>
      <c r="CV25">
        <v>2.9948528259999998</v>
      </c>
      <c r="CW25">
        <v>3.0278640440000002</v>
      </c>
      <c r="CX25">
        <v>3.0592971439999999</v>
      </c>
      <c r="CY25">
        <v>3.0885160439999999</v>
      </c>
      <c r="CZ25">
        <v>3.11802885</v>
      </c>
      <c r="DA25">
        <v>3.1461733500000002</v>
      </c>
      <c r="DB25">
        <v>3.1740868500000001</v>
      </c>
      <c r="DC25">
        <v>3.203249617</v>
      </c>
      <c r="DD25">
        <v>3.231092023</v>
      </c>
      <c r="DE25">
        <v>3.2601119230000002</v>
      </c>
      <c r="DF25">
        <v>3.296059987</v>
      </c>
      <c r="DG25">
        <v>3.3319016640000001</v>
      </c>
      <c r="DH25">
        <v>3.3701029770000002</v>
      </c>
      <c r="DI25">
        <v>3.4032591769999998</v>
      </c>
      <c r="DJ25">
        <v>3.43330746</v>
      </c>
      <c r="DK25">
        <v>3.4642314600000002</v>
      </c>
      <c r="DL25">
        <v>3.4941735600000001</v>
      </c>
      <c r="DM25">
        <v>3.5229393500000001</v>
      </c>
      <c r="DN25">
        <v>3.5490032399999998</v>
      </c>
      <c r="DO25">
        <v>3.5773182399999999</v>
      </c>
      <c r="DP25">
        <v>3.6100262070000002</v>
      </c>
    </row>
    <row r="26" spans="1:120" x14ac:dyDescent="0.25">
      <c r="A26" t="s">
        <v>125</v>
      </c>
      <c r="B26" t="s">
        <v>126</v>
      </c>
      <c r="C26" s="101" t="s">
        <v>87</v>
      </c>
      <c r="D26" s="101" t="s">
        <v>128</v>
      </c>
      <c r="E26" s="101">
        <v>50</v>
      </c>
      <c r="F26" s="101" t="s">
        <v>129</v>
      </c>
      <c r="G26" s="101" t="s">
        <v>130</v>
      </c>
      <c r="H26">
        <v>1850</v>
      </c>
      <c r="I26">
        <v>1900</v>
      </c>
      <c r="J26">
        <v>354.07299999999998</v>
      </c>
      <c r="K26">
        <v>355.35300000000001</v>
      </c>
      <c r="L26">
        <v>356.22899999999998</v>
      </c>
      <c r="M26">
        <v>356.92500000000001</v>
      </c>
      <c r="N26">
        <v>358.25400000000002</v>
      </c>
      <c r="O26">
        <v>360.23899999999998</v>
      </c>
      <c r="P26">
        <v>362.005</v>
      </c>
      <c r="Q26">
        <v>363.25200000000001</v>
      </c>
      <c r="R26">
        <v>365.93299999999999</v>
      </c>
      <c r="S26">
        <v>367.84500000000003</v>
      </c>
      <c r="T26">
        <v>369.125</v>
      </c>
      <c r="U26">
        <v>370.673</v>
      </c>
      <c r="V26">
        <v>372.83499999999998</v>
      </c>
      <c r="W26">
        <v>375.411</v>
      </c>
      <c r="X26">
        <v>376.98700000000002</v>
      </c>
      <c r="Y26">
        <v>378.90699999999998</v>
      </c>
      <c r="Z26">
        <v>381.01</v>
      </c>
      <c r="AA26">
        <v>382.60300000000001</v>
      </c>
      <c r="AB26">
        <v>384.73899999999998</v>
      </c>
      <c r="AC26">
        <v>386.28</v>
      </c>
      <c r="AD26">
        <v>388.71699999999998</v>
      </c>
      <c r="AE26">
        <v>390.94400000000002</v>
      </c>
      <c r="AF26">
        <v>393.01600000000002</v>
      </c>
      <c r="AG26">
        <v>395.72500000000002</v>
      </c>
      <c r="AH26">
        <v>397.54700000000003</v>
      </c>
      <c r="AI26">
        <v>399.94900000000001</v>
      </c>
      <c r="AJ26">
        <v>402.72071999999997</v>
      </c>
      <c r="AK26">
        <v>405.54852</v>
      </c>
      <c r="AL26">
        <v>408.46171500000003</v>
      </c>
      <c r="AM26">
        <v>411.451235</v>
      </c>
      <c r="AN26">
        <v>414.52581500000002</v>
      </c>
      <c r="AO26">
        <v>417.68987499999997</v>
      </c>
      <c r="AP26">
        <v>420.93246499999998</v>
      </c>
      <c r="AQ26">
        <v>424.21940000000001</v>
      </c>
      <c r="AR26">
        <v>427.58485000000002</v>
      </c>
      <c r="AS26">
        <v>431.05778500000002</v>
      </c>
      <c r="AT26">
        <v>434.55179500000003</v>
      </c>
      <c r="AU26">
        <v>438.08300500000001</v>
      </c>
      <c r="AV26">
        <v>441.70218999999997</v>
      </c>
      <c r="AW26">
        <v>445.40823999999998</v>
      </c>
      <c r="AX26">
        <v>449.16010499999999</v>
      </c>
      <c r="AY26">
        <v>453.01137</v>
      </c>
      <c r="AZ26">
        <v>456.86845499999998</v>
      </c>
      <c r="BA26">
        <v>460.880405</v>
      </c>
      <c r="BB26">
        <v>464.89332999999999</v>
      </c>
      <c r="BC26">
        <v>468.95227999999997</v>
      </c>
      <c r="BD26">
        <v>473.07756000000001</v>
      </c>
      <c r="BE26">
        <v>477.22800000000001</v>
      </c>
      <c r="BF26">
        <v>481.50583999999998</v>
      </c>
      <c r="BG26">
        <v>485.80866500000002</v>
      </c>
      <c r="BH26">
        <v>490.18788000000001</v>
      </c>
      <c r="BI26">
        <v>494.71516500000001</v>
      </c>
      <c r="BJ26">
        <v>499.20727499999998</v>
      </c>
      <c r="BK26">
        <v>503.78866499999998</v>
      </c>
      <c r="BL26">
        <v>508.32368000000002</v>
      </c>
      <c r="BM26">
        <v>512.92562499999997</v>
      </c>
      <c r="BN26">
        <v>517.59806000000003</v>
      </c>
      <c r="BO26">
        <v>522.26352999999995</v>
      </c>
      <c r="BP26">
        <v>527.02745000000004</v>
      </c>
      <c r="BQ26">
        <v>531.84034499999996</v>
      </c>
      <c r="BR26">
        <v>536.73421499999995</v>
      </c>
      <c r="BS26">
        <v>541.77228500000001</v>
      </c>
      <c r="BT26">
        <v>546.77397499999995</v>
      </c>
      <c r="BU26">
        <v>551.76004999999998</v>
      </c>
      <c r="BV26">
        <v>556.87576999999999</v>
      </c>
      <c r="BW26">
        <v>561.97852</v>
      </c>
      <c r="BX26">
        <v>567.06064000000003</v>
      </c>
      <c r="BY26">
        <v>572.15543500000001</v>
      </c>
      <c r="BZ26">
        <v>577.36552500000005</v>
      </c>
      <c r="CA26">
        <v>582.51455499999997</v>
      </c>
      <c r="CB26">
        <v>587.74043500000005</v>
      </c>
      <c r="CC26">
        <v>593.076145</v>
      </c>
      <c r="CD26">
        <v>598.45713000000001</v>
      </c>
      <c r="CE26">
        <v>603.90179999999998</v>
      </c>
      <c r="CF26">
        <v>609.37268500000005</v>
      </c>
      <c r="CG26">
        <v>614.86444500000005</v>
      </c>
      <c r="CH26">
        <v>620.50603999999998</v>
      </c>
      <c r="CI26">
        <v>626.10722999999996</v>
      </c>
      <c r="CJ26">
        <v>631.77436499999999</v>
      </c>
      <c r="CK26">
        <v>637.35990000000004</v>
      </c>
      <c r="CL26">
        <v>643.06269999999995</v>
      </c>
      <c r="CM26">
        <v>648.71748500000001</v>
      </c>
      <c r="CN26">
        <v>654.57604000000003</v>
      </c>
      <c r="CO26">
        <v>660.43190500000003</v>
      </c>
      <c r="CP26">
        <v>666.31556499999999</v>
      </c>
      <c r="CQ26">
        <v>672.21794</v>
      </c>
      <c r="CR26">
        <v>678.27683999999999</v>
      </c>
      <c r="CS26">
        <v>684.25918999999999</v>
      </c>
      <c r="CT26">
        <v>690.22796000000005</v>
      </c>
      <c r="CU26">
        <v>696.31669499999998</v>
      </c>
      <c r="CV26">
        <v>702.44970499999999</v>
      </c>
      <c r="CW26">
        <v>708.65000499999996</v>
      </c>
      <c r="CX26">
        <v>714.78988500000003</v>
      </c>
      <c r="CY26">
        <v>721.06179499999996</v>
      </c>
      <c r="CZ26">
        <v>727.47242000000006</v>
      </c>
      <c r="DA26">
        <v>733.76990999999998</v>
      </c>
      <c r="DB26">
        <v>740.40202499999998</v>
      </c>
      <c r="DC26">
        <v>747.23523999999998</v>
      </c>
      <c r="DD26">
        <v>753.91136500000005</v>
      </c>
      <c r="DE26">
        <v>760.64823999999999</v>
      </c>
      <c r="DF26">
        <v>767.44739500000003</v>
      </c>
      <c r="DG26">
        <v>774.23444500000005</v>
      </c>
      <c r="DH26">
        <v>781.06742499999996</v>
      </c>
      <c r="DI26">
        <v>787.97756000000004</v>
      </c>
      <c r="DJ26">
        <v>794.81159500000001</v>
      </c>
      <c r="DK26">
        <v>801.75444500000003</v>
      </c>
      <c r="DL26">
        <v>808.756935</v>
      </c>
      <c r="DM26">
        <v>815.98310500000002</v>
      </c>
      <c r="DN26">
        <v>823.39365999999995</v>
      </c>
      <c r="DO26">
        <v>830.80034000000001</v>
      </c>
      <c r="DP26">
        <v>838.26962000000003</v>
      </c>
    </row>
    <row r="27" spans="1:120" x14ac:dyDescent="0.25">
      <c r="A27" t="s">
        <v>125</v>
      </c>
      <c r="B27" t="s">
        <v>126</v>
      </c>
      <c r="C27" s="101" t="s">
        <v>87</v>
      </c>
      <c r="D27" s="101" t="s">
        <v>128</v>
      </c>
      <c r="E27" s="101">
        <v>50</v>
      </c>
      <c r="F27" s="101" t="s">
        <v>131</v>
      </c>
      <c r="G27" s="101" t="s">
        <v>132</v>
      </c>
      <c r="H27">
        <v>1850</v>
      </c>
      <c r="I27">
        <v>1900</v>
      </c>
      <c r="J27">
        <v>0.63959318099999996</v>
      </c>
      <c r="K27">
        <v>0.62626769100000002</v>
      </c>
      <c r="L27">
        <v>0.55519514199999997</v>
      </c>
      <c r="M27">
        <v>0.44137553400000001</v>
      </c>
      <c r="N27">
        <v>0.46432965199999998</v>
      </c>
      <c r="O27">
        <v>0.54236465199999995</v>
      </c>
      <c r="P27">
        <v>0.60639955400000001</v>
      </c>
      <c r="Q27">
        <v>0.63513043599999996</v>
      </c>
      <c r="R27">
        <v>0.67230004399999999</v>
      </c>
      <c r="S27">
        <v>0.72653376999999997</v>
      </c>
      <c r="T27">
        <v>0.77213053399999998</v>
      </c>
      <c r="U27">
        <v>0.80566239699999997</v>
      </c>
      <c r="V27">
        <v>0.82714141699999999</v>
      </c>
      <c r="W27">
        <v>0.84429769099999996</v>
      </c>
      <c r="X27">
        <v>0.857233672</v>
      </c>
      <c r="Y27">
        <v>0.86815092599999999</v>
      </c>
      <c r="Z27">
        <v>0.88190671099999995</v>
      </c>
      <c r="AA27">
        <v>0.89890827900000003</v>
      </c>
      <c r="AB27">
        <v>0.92780406400000004</v>
      </c>
      <c r="AC27">
        <v>0.95397602500000001</v>
      </c>
      <c r="AD27">
        <v>0.97556141699999999</v>
      </c>
      <c r="AE27">
        <v>1.0063758279999999</v>
      </c>
      <c r="AF27">
        <v>1.033264358</v>
      </c>
      <c r="AG27">
        <v>1.0659286720000001</v>
      </c>
      <c r="AH27">
        <v>1.093619554</v>
      </c>
      <c r="AI27">
        <v>1.1153566130000001</v>
      </c>
      <c r="AJ27">
        <v>1.1305858280000001</v>
      </c>
      <c r="AK27">
        <v>1.1499395539999999</v>
      </c>
      <c r="AL27">
        <v>1.169091417</v>
      </c>
      <c r="AM27">
        <v>1.19150475</v>
      </c>
      <c r="AN27">
        <v>1.2183734749999999</v>
      </c>
      <c r="AO27">
        <v>1.2531030830000001</v>
      </c>
      <c r="AP27">
        <v>1.292293181</v>
      </c>
      <c r="AQ27">
        <v>1.336305828</v>
      </c>
      <c r="AR27">
        <v>1.3750415149999999</v>
      </c>
      <c r="AS27" s="101">
        <v>1.410985436</v>
      </c>
      <c r="AT27">
        <v>1.446327887</v>
      </c>
      <c r="AU27">
        <v>1.481101123</v>
      </c>
      <c r="AV27">
        <v>1.5189045539999999</v>
      </c>
      <c r="AW27">
        <v>1.555842103</v>
      </c>
      <c r="AX27" s="101">
        <v>1.5939998479999999</v>
      </c>
      <c r="AY27">
        <v>1.630054946</v>
      </c>
      <c r="AZ27">
        <v>1.667261025</v>
      </c>
      <c r="BA27">
        <v>1.712168181</v>
      </c>
      <c r="BB27">
        <v>1.7581234750000001</v>
      </c>
      <c r="BC27">
        <v>1.803244946</v>
      </c>
      <c r="BD27">
        <v>1.846654652</v>
      </c>
      <c r="BE27">
        <v>1.888702495</v>
      </c>
      <c r="BF27">
        <v>1.9320096520000001</v>
      </c>
      <c r="BG27">
        <v>1.9714068090000001</v>
      </c>
      <c r="BH27">
        <v>2.0079312210000002</v>
      </c>
      <c r="BI27">
        <v>2.045705044</v>
      </c>
      <c r="BJ27">
        <v>2.083462495</v>
      </c>
      <c r="BK27">
        <v>2.1243274950000002</v>
      </c>
      <c r="BL27">
        <v>2.1655249460000001</v>
      </c>
      <c r="BM27">
        <v>2.2076680830000002</v>
      </c>
      <c r="BN27">
        <v>2.2488830829999999</v>
      </c>
      <c r="BO27">
        <v>2.2904530830000001</v>
      </c>
      <c r="BP27">
        <v>2.3344062210000001</v>
      </c>
      <c r="BQ27">
        <v>2.3758323969999999</v>
      </c>
      <c r="BR27">
        <v>2.4136044559999998</v>
      </c>
      <c r="BS27">
        <v>2.4486894559999999</v>
      </c>
      <c r="BT27">
        <v>2.4827973970000001</v>
      </c>
      <c r="BU27">
        <v>2.516082887</v>
      </c>
      <c r="BV27">
        <v>2.5529691620000001</v>
      </c>
      <c r="BW27">
        <v>2.5929385740000002</v>
      </c>
      <c r="BX27">
        <v>2.6348824949999998</v>
      </c>
      <c r="BY27">
        <v>2.6756172989999998</v>
      </c>
      <c r="BZ27">
        <v>2.7148373970000002</v>
      </c>
      <c r="CA27">
        <v>2.7532811229999998</v>
      </c>
      <c r="CB27">
        <v>2.7882306319999999</v>
      </c>
      <c r="CC27">
        <v>2.8208721030000001</v>
      </c>
      <c r="CD27">
        <v>2.8553081809999998</v>
      </c>
      <c r="CE27">
        <v>2.8916711230000001</v>
      </c>
      <c r="CF27">
        <v>2.9292081809999999</v>
      </c>
      <c r="CG27">
        <v>2.9649370049999999</v>
      </c>
      <c r="CH27">
        <v>3.0011734749999999</v>
      </c>
      <c r="CI27">
        <v>3.0429234749999998</v>
      </c>
      <c r="CJ27">
        <v>3.0826953380000002</v>
      </c>
      <c r="CK27">
        <v>3.1199403380000001</v>
      </c>
      <c r="CL27">
        <v>3.1569742600000001</v>
      </c>
      <c r="CM27">
        <v>3.194990534</v>
      </c>
      <c r="CN27">
        <v>3.2360766129999998</v>
      </c>
      <c r="CO27">
        <v>3.2681373969999998</v>
      </c>
      <c r="CP27">
        <v>3.304218868</v>
      </c>
      <c r="CQ27">
        <v>3.3406961229999999</v>
      </c>
      <c r="CR27">
        <v>3.3795361229999998</v>
      </c>
      <c r="CS27">
        <v>3.418835632</v>
      </c>
      <c r="CT27">
        <v>3.4598956319999998</v>
      </c>
      <c r="CU27">
        <v>3.5023056320000001</v>
      </c>
      <c r="CV27">
        <v>3.545030632</v>
      </c>
      <c r="CW27">
        <v>3.5856389659999999</v>
      </c>
      <c r="CX27">
        <v>3.624638966</v>
      </c>
      <c r="CY27">
        <v>3.6620089660000001</v>
      </c>
      <c r="CZ27">
        <v>3.6988789660000001</v>
      </c>
      <c r="DA27">
        <v>3.7344039659999999</v>
      </c>
      <c r="DB27">
        <v>3.7696189659999999</v>
      </c>
      <c r="DC27">
        <v>3.8072680829999999</v>
      </c>
      <c r="DD27">
        <v>3.8476230830000002</v>
      </c>
      <c r="DE27">
        <v>3.8885333769999999</v>
      </c>
      <c r="DF27">
        <v>3.934582593</v>
      </c>
      <c r="DG27">
        <v>3.9822073969999998</v>
      </c>
      <c r="DH27">
        <v>4.0297799459999997</v>
      </c>
      <c r="DI27">
        <v>4.0704714170000003</v>
      </c>
      <c r="DJ27">
        <v>4.107381417</v>
      </c>
      <c r="DK27">
        <v>4.1429357299999996</v>
      </c>
      <c r="DL27">
        <v>4.1810457300000001</v>
      </c>
      <c r="DM27">
        <v>4.2188330829999998</v>
      </c>
      <c r="DN27">
        <v>4.2569930830000002</v>
      </c>
      <c r="DO27">
        <v>4.2963148479999997</v>
      </c>
      <c r="DP27">
        <v>4.3393648479999998</v>
      </c>
    </row>
    <row r="28" spans="1:120" x14ac:dyDescent="0.25">
      <c r="A28" t="s">
        <v>125</v>
      </c>
      <c r="B28" t="s">
        <v>126</v>
      </c>
      <c r="C28" s="101" t="s">
        <v>87</v>
      </c>
      <c r="D28" s="101" t="s">
        <v>128</v>
      </c>
      <c r="E28" s="101">
        <v>83</v>
      </c>
      <c r="F28" s="101" t="s">
        <v>129</v>
      </c>
      <c r="G28" s="101" t="s">
        <v>130</v>
      </c>
      <c r="H28">
        <v>1850</v>
      </c>
      <c r="I28">
        <v>1900</v>
      </c>
      <c r="J28">
        <v>354.07299999999998</v>
      </c>
      <c r="K28">
        <v>355.35300000000001</v>
      </c>
      <c r="L28">
        <v>356.22899999999998</v>
      </c>
      <c r="M28">
        <v>356.92500000000001</v>
      </c>
      <c r="N28">
        <v>358.25400000000002</v>
      </c>
      <c r="O28">
        <v>360.23899999999998</v>
      </c>
      <c r="P28">
        <v>362.005</v>
      </c>
      <c r="Q28">
        <v>363.25200000000001</v>
      </c>
      <c r="R28">
        <v>365.93299999999999</v>
      </c>
      <c r="S28">
        <v>367.84500000000003</v>
      </c>
      <c r="T28">
        <v>369.125</v>
      </c>
      <c r="U28">
        <v>370.673</v>
      </c>
      <c r="V28">
        <v>372.83499999999998</v>
      </c>
      <c r="W28">
        <v>375.411</v>
      </c>
      <c r="X28">
        <v>376.98700000000002</v>
      </c>
      <c r="Y28">
        <v>378.90699999999998</v>
      </c>
      <c r="Z28">
        <v>381.01</v>
      </c>
      <c r="AA28">
        <v>382.60300000000001</v>
      </c>
      <c r="AB28">
        <v>384.73899999999998</v>
      </c>
      <c r="AC28">
        <v>386.28</v>
      </c>
      <c r="AD28">
        <v>388.71699999999998</v>
      </c>
      <c r="AE28">
        <v>390.94400000000002</v>
      </c>
      <c r="AF28">
        <v>393.01600000000002</v>
      </c>
      <c r="AG28">
        <v>395.72500000000002</v>
      </c>
      <c r="AH28">
        <v>397.54700000000003</v>
      </c>
      <c r="AI28">
        <v>399.94900000000001</v>
      </c>
      <c r="AJ28">
        <v>402.92042500000002</v>
      </c>
      <c r="AK28">
        <v>405.94771279999998</v>
      </c>
      <c r="AL28">
        <v>409.06795890000001</v>
      </c>
      <c r="AM28">
        <v>412.27545099999998</v>
      </c>
      <c r="AN28">
        <v>415.5612868</v>
      </c>
      <c r="AO28">
        <v>418.92499770000001</v>
      </c>
      <c r="AP28">
        <v>422.35510119999998</v>
      </c>
      <c r="AQ28">
        <v>425.83912149999998</v>
      </c>
      <c r="AR28">
        <v>429.41477680000003</v>
      </c>
      <c r="AS28">
        <v>433.03629369999999</v>
      </c>
      <c r="AT28">
        <v>436.77940489999997</v>
      </c>
      <c r="AU28">
        <v>440.57934330000001</v>
      </c>
      <c r="AV28">
        <v>444.44794510000003</v>
      </c>
      <c r="AW28">
        <v>448.39421399999998</v>
      </c>
      <c r="AX28">
        <v>452.43464749999998</v>
      </c>
      <c r="AY28">
        <v>456.52842349999997</v>
      </c>
      <c r="AZ28">
        <v>460.70945230000001</v>
      </c>
      <c r="BA28">
        <v>464.98820740000002</v>
      </c>
      <c r="BB28">
        <v>469.2561068</v>
      </c>
      <c r="BC28">
        <v>473.61344830000002</v>
      </c>
      <c r="BD28">
        <v>478.0202693</v>
      </c>
      <c r="BE28">
        <v>482.551895</v>
      </c>
      <c r="BF28">
        <v>487.25988189999998</v>
      </c>
      <c r="BG28">
        <v>491.85879690000002</v>
      </c>
      <c r="BH28">
        <v>496.64608770000001</v>
      </c>
      <c r="BI28">
        <v>501.64101620000002</v>
      </c>
      <c r="BJ28">
        <v>506.59530039999999</v>
      </c>
      <c r="BK28">
        <v>511.46653750000002</v>
      </c>
      <c r="BL28">
        <v>516.33572260000005</v>
      </c>
      <c r="BM28">
        <v>521.4380572</v>
      </c>
      <c r="BN28">
        <v>526.5926422</v>
      </c>
      <c r="BO28">
        <v>531.83004589999996</v>
      </c>
      <c r="BP28">
        <v>537.13349029999995</v>
      </c>
      <c r="BQ28">
        <v>542.54402540000001</v>
      </c>
      <c r="BR28">
        <v>547.96592780000003</v>
      </c>
      <c r="BS28">
        <v>553.52163210000003</v>
      </c>
      <c r="BT28">
        <v>559.02291539999999</v>
      </c>
      <c r="BU28">
        <v>564.58866579999994</v>
      </c>
      <c r="BV28">
        <v>570.19167870000001</v>
      </c>
      <c r="BW28">
        <v>575.82795169999997</v>
      </c>
      <c r="BX28">
        <v>581.54676289999998</v>
      </c>
      <c r="BY28">
        <v>587.3433943</v>
      </c>
      <c r="BZ28">
        <v>593.10269540000002</v>
      </c>
      <c r="CA28">
        <v>598.89093890000004</v>
      </c>
      <c r="CB28">
        <v>604.75194409999995</v>
      </c>
      <c r="CC28">
        <v>610.66210100000001</v>
      </c>
      <c r="CD28">
        <v>616.63409369999999</v>
      </c>
      <c r="CE28">
        <v>622.64697009999998</v>
      </c>
      <c r="CF28">
        <v>628.69960760000004</v>
      </c>
      <c r="CG28">
        <v>634.8224735</v>
      </c>
      <c r="CH28">
        <v>641.03404899999998</v>
      </c>
      <c r="CI28">
        <v>647.3424741</v>
      </c>
      <c r="CJ28">
        <v>653.71382960000005</v>
      </c>
      <c r="CK28">
        <v>660.22683359999996</v>
      </c>
      <c r="CL28">
        <v>666.62972249999996</v>
      </c>
      <c r="CM28">
        <v>673.15194859999997</v>
      </c>
      <c r="CN28">
        <v>679.68615130000001</v>
      </c>
      <c r="CO28">
        <v>686.05837469999994</v>
      </c>
      <c r="CP28">
        <v>692.67005630000006</v>
      </c>
      <c r="CQ28">
        <v>699.38941550000004</v>
      </c>
      <c r="CR28">
        <v>706.2361836</v>
      </c>
      <c r="CS28">
        <v>712.82704339999998</v>
      </c>
      <c r="CT28">
        <v>719.37736580000001</v>
      </c>
      <c r="CU28">
        <v>726.2419893</v>
      </c>
      <c r="CV28">
        <v>733.16001459999995</v>
      </c>
      <c r="CW28">
        <v>740.16159419999997</v>
      </c>
      <c r="CX28">
        <v>747.29263279999998</v>
      </c>
      <c r="CY28">
        <v>754.48775220000005</v>
      </c>
      <c r="CZ28">
        <v>761.78817560000005</v>
      </c>
      <c r="DA28">
        <v>769.07926420000001</v>
      </c>
      <c r="DB28">
        <v>776.51434129999996</v>
      </c>
      <c r="DC28">
        <v>783.97287500000004</v>
      </c>
      <c r="DD28">
        <v>791.41159889999994</v>
      </c>
      <c r="DE28">
        <v>799.07489380000004</v>
      </c>
      <c r="DF28">
        <v>806.53737079999996</v>
      </c>
      <c r="DG28">
        <v>814.14650719999997</v>
      </c>
      <c r="DH28">
        <v>822.15385719999995</v>
      </c>
      <c r="DI28">
        <v>829.95195139999998</v>
      </c>
      <c r="DJ28">
        <v>837.93812490000005</v>
      </c>
      <c r="DK28">
        <v>845.88545929999998</v>
      </c>
      <c r="DL28">
        <v>853.78302120000001</v>
      </c>
      <c r="DM28">
        <v>862.0065171</v>
      </c>
      <c r="DN28">
        <v>870.19618760000003</v>
      </c>
      <c r="DO28">
        <v>878.04558710000003</v>
      </c>
      <c r="DP28">
        <v>886.16700470000001</v>
      </c>
    </row>
    <row r="29" spans="1:120" x14ac:dyDescent="0.25">
      <c r="A29" t="s">
        <v>125</v>
      </c>
      <c r="B29" t="s">
        <v>126</v>
      </c>
      <c r="C29" s="101" t="s">
        <v>87</v>
      </c>
      <c r="D29" s="101" t="s">
        <v>128</v>
      </c>
      <c r="E29" s="101">
        <v>83</v>
      </c>
      <c r="F29" s="101" t="s">
        <v>131</v>
      </c>
      <c r="G29" s="101" t="s">
        <v>132</v>
      </c>
      <c r="H29">
        <v>1850</v>
      </c>
      <c r="I29">
        <v>1900</v>
      </c>
      <c r="J29">
        <v>0.693400617</v>
      </c>
      <c r="K29">
        <v>0.68159644799999997</v>
      </c>
      <c r="L29">
        <v>0.61817884999999995</v>
      </c>
      <c r="M29">
        <v>0.51897560499999995</v>
      </c>
      <c r="N29">
        <v>0.53197637900000005</v>
      </c>
      <c r="O29">
        <v>0.60087284399999996</v>
      </c>
      <c r="P29">
        <v>0.66388660700000002</v>
      </c>
      <c r="Q29">
        <v>0.69424485199999997</v>
      </c>
      <c r="R29">
        <v>0.73556263799999999</v>
      </c>
      <c r="S29">
        <v>0.78669550499999996</v>
      </c>
      <c r="T29">
        <v>0.83500323399999998</v>
      </c>
      <c r="U29">
        <v>0.87258067399999995</v>
      </c>
      <c r="V29">
        <v>0.89726342599999998</v>
      </c>
      <c r="W29">
        <v>0.91628902800000001</v>
      </c>
      <c r="X29">
        <v>0.93342181700000004</v>
      </c>
      <c r="Y29">
        <v>0.94525838900000003</v>
      </c>
      <c r="Z29">
        <v>0.96185547699999996</v>
      </c>
      <c r="AA29">
        <v>0.97812292099999998</v>
      </c>
      <c r="AB29">
        <v>1.0065317380000001</v>
      </c>
      <c r="AC29">
        <v>1.034730462</v>
      </c>
      <c r="AD29">
        <v>1.057970477</v>
      </c>
      <c r="AE29">
        <v>1.092924577</v>
      </c>
      <c r="AF29">
        <v>1.1252370380000001</v>
      </c>
      <c r="AG29">
        <v>1.1615518499999999</v>
      </c>
      <c r="AH29">
        <v>1.1926507850000001</v>
      </c>
      <c r="AI29">
        <v>1.2161785190000001</v>
      </c>
      <c r="AJ29">
        <v>1.23658695</v>
      </c>
      <c r="AK29">
        <v>1.2587825070000001</v>
      </c>
      <c r="AL29">
        <v>1.284802083</v>
      </c>
      <c r="AM29">
        <v>1.3104036720000001</v>
      </c>
      <c r="AN29">
        <v>1.339886213</v>
      </c>
      <c r="AO29">
        <v>1.381743838</v>
      </c>
      <c r="AP29">
        <v>1.429235756</v>
      </c>
      <c r="AQ29">
        <v>1.4798457300000001</v>
      </c>
      <c r="AR29">
        <v>1.52989123</v>
      </c>
      <c r="AS29">
        <v>1.5743968230000001</v>
      </c>
      <c r="AT29">
        <v>1.618879789</v>
      </c>
      <c r="AU29">
        <v>1.657241374</v>
      </c>
      <c r="AV29">
        <v>1.7002681070000001</v>
      </c>
      <c r="AW29">
        <v>1.7447436110000001</v>
      </c>
      <c r="AX29">
        <v>1.7888165869999999</v>
      </c>
      <c r="AY29">
        <v>1.8404591619999999</v>
      </c>
      <c r="AZ29">
        <v>1.887495562</v>
      </c>
      <c r="BA29">
        <v>1.9374352500000001</v>
      </c>
      <c r="BB29">
        <v>1.9883133209999999</v>
      </c>
      <c r="BC29">
        <v>2.03952175</v>
      </c>
      <c r="BD29">
        <v>2.0981954049999998</v>
      </c>
      <c r="BE29">
        <v>2.149524048</v>
      </c>
      <c r="BF29">
        <v>2.2068978129999999</v>
      </c>
      <c r="BG29">
        <v>2.2586966830000001</v>
      </c>
      <c r="BH29">
        <v>2.3082657969999998</v>
      </c>
      <c r="BI29">
        <v>2.3540736579999999</v>
      </c>
      <c r="BJ29">
        <v>2.4003523969999998</v>
      </c>
      <c r="BK29">
        <v>2.4524977849999998</v>
      </c>
      <c r="BL29">
        <v>2.5059850090000002</v>
      </c>
      <c r="BM29">
        <v>2.5592863459999999</v>
      </c>
      <c r="BN29">
        <v>2.6183876659999998</v>
      </c>
      <c r="BO29">
        <v>2.676507323</v>
      </c>
      <c r="BP29">
        <v>2.7311376360000001</v>
      </c>
      <c r="BQ29">
        <v>2.7769512700000001</v>
      </c>
      <c r="BR29">
        <v>2.8192408229999999</v>
      </c>
      <c r="BS29">
        <v>2.8602619229999999</v>
      </c>
      <c r="BT29">
        <v>2.901091675</v>
      </c>
      <c r="BU29">
        <v>2.9463246750000001</v>
      </c>
      <c r="BV29">
        <v>2.9930196420000001</v>
      </c>
      <c r="BW29">
        <v>3.0402559720000002</v>
      </c>
      <c r="BX29">
        <v>3.0907056719999999</v>
      </c>
      <c r="BY29">
        <v>3.141278872</v>
      </c>
      <c r="BZ29">
        <v>3.1906119500000001</v>
      </c>
      <c r="CA29">
        <v>3.2416106089999999</v>
      </c>
      <c r="CB29">
        <v>3.2923093049999999</v>
      </c>
      <c r="CC29">
        <v>3.3347200419999998</v>
      </c>
      <c r="CD29">
        <v>3.3789179420000002</v>
      </c>
      <c r="CE29">
        <v>3.422379142</v>
      </c>
      <c r="CF29">
        <v>3.4691269089999999</v>
      </c>
      <c r="CG29">
        <v>3.5151458089999998</v>
      </c>
      <c r="CH29">
        <v>3.5623623420000001</v>
      </c>
      <c r="CI29">
        <v>3.6150201069999999</v>
      </c>
      <c r="CJ29">
        <v>3.6683601850000001</v>
      </c>
      <c r="CK29">
        <v>3.721268185</v>
      </c>
      <c r="CL29">
        <v>3.7678054030000001</v>
      </c>
      <c r="CM29">
        <v>3.8081708029999999</v>
      </c>
      <c r="CN29">
        <v>3.8478609029999999</v>
      </c>
      <c r="CO29">
        <v>3.8908605089999999</v>
      </c>
      <c r="CP29">
        <v>3.9347093750000002</v>
      </c>
      <c r="CQ29">
        <v>3.9801238909999999</v>
      </c>
      <c r="CR29">
        <v>4.0263152639999999</v>
      </c>
      <c r="CS29">
        <v>4.0682718830000004</v>
      </c>
      <c r="CT29">
        <v>4.1168216419999997</v>
      </c>
      <c r="CU29">
        <v>4.1676409420000002</v>
      </c>
      <c r="CV29">
        <v>4.2180021480000001</v>
      </c>
      <c r="CW29">
        <v>4.2705874479999997</v>
      </c>
      <c r="CX29">
        <v>4.3215821480000001</v>
      </c>
      <c r="CY29">
        <v>4.3726999500000003</v>
      </c>
      <c r="CZ29">
        <v>4.4245753619999997</v>
      </c>
      <c r="DA29">
        <v>4.4794532619999998</v>
      </c>
      <c r="DB29">
        <v>4.5253028420000003</v>
      </c>
      <c r="DC29">
        <v>4.5698326170000003</v>
      </c>
      <c r="DD29">
        <v>4.618051328</v>
      </c>
      <c r="DE29">
        <v>4.6645463170000001</v>
      </c>
      <c r="DF29">
        <v>4.7175392169999997</v>
      </c>
      <c r="DG29">
        <v>4.7718807830000003</v>
      </c>
      <c r="DH29">
        <v>4.8276099830000003</v>
      </c>
      <c r="DI29">
        <v>4.8793674830000002</v>
      </c>
      <c r="DJ29">
        <v>4.9257262830000004</v>
      </c>
      <c r="DK29">
        <v>4.97502025</v>
      </c>
      <c r="DL29">
        <v>5.0184630830000003</v>
      </c>
      <c r="DM29">
        <v>5.0616588829999998</v>
      </c>
      <c r="DN29">
        <v>5.1056903829999998</v>
      </c>
      <c r="DO29">
        <v>5.1520540830000003</v>
      </c>
      <c r="DP29">
        <v>5.2019860830000004</v>
      </c>
    </row>
    <row r="30" spans="1:120" x14ac:dyDescent="0.25">
      <c r="A30" t="s">
        <v>125</v>
      </c>
      <c r="B30" t="s">
        <v>126</v>
      </c>
      <c r="C30" s="101" t="s">
        <v>87</v>
      </c>
      <c r="D30" s="101" t="s">
        <v>128</v>
      </c>
      <c r="E30" s="101">
        <v>95</v>
      </c>
      <c r="F30" s="101" t="s">
        <v>129</v>
      </c>
      <c r="G30" s="101" t="s">
        <v>130</v>
      </c>
      <c r="H30">
        <v>1850</v>
      </c>
      <c r="I30">
        <v>1900</v>
      </c>
      <c r="J30">
        <v>354.07299999999998</v>
      </c>
      <c r="K30">
        <v>355.35300000000001</v>
      </c>
      <c r="L30">
        <v>356.22899999999998</v>
      </c>
      <c r="M30">
        <v>356.92500000000001</v>
      </c>
      <c r="N30">
        <v>358.25400000000002</v>
      </c>
      <c r="O30">
        <v>360.23899999999998</v>
      </c>
      <c r="P30">
        <v>362.005</v>
      </c>
      <c r="Q30">
        <v>363.25200000000001</v>
      </c>
      <c r="R30">
        <v>365.93299999999999</v>
      </c>
      <c r="S30">
        <v>367.84500000000003</v>
      </c>
      <c r="T30">
        <v>369.125</v>
      </c>
      <c r="U30">
        <v>370.673</v>
      </c>
      <c r="V30">
        <v>372.83499999999998</v>
      </c>
      <c r="W30">
        <v>375.411</v>
      </c>
      <c r="X30">
        <v>376.98700000000002</v>
      </c>
      <c r="Y30">
        <v>378.90699999999998</v>
      </c>
      <c r="Z30">
        <v>381.01</v>
      </c>
      <c r="AA30">
        <v>382.60300000000001</v>
      </c>
      <c r="AB30">
        <v>384.73899999999998</v>
      </c>
      <c r="AC30">
        <v>386.28</v>
      </c>
      <c r="AD30">
        <v>388.71699999999998</v>
      </c>
      <c r="AE30">
        <v>390.94400000000002</v>
      </c>
      <c r="AF30">
        <v>393.01600000000002</v>
      </c>
      <c r="AG30">
        <v>395.72500000000002</v>
      </c>
      <c r="AH30">
        <v>397.54700000000003</v>
      </c>
      <c r="AI30">
        <v>399.94900000000001</v>
      </c>
      <c r="AJ30">
        <v>403.07559099999997</v>
      </c>
      <c r="AK30">
        <v>406.23773399999999</v>
      </c>
      <c r="AL30">
        <v>409.47539949999998</v>
      </c>
      <c r="AM30">
        <v>412.77100000000002</v>
      </c>
      <c r="AN30">
        <v>416.16337449999997</v>
      </c>
      <c r="AO30">
        <v>419.67321049999998</v>
      </c>
      <c r="AP30">
        <v>423.24290999999999</v>
      </c>
      <c r="AQ30">
        <v>426.86756550000001</v>
      </c>
      <c r="AR30">
        <v>430.62819300000001</v>
      </c>
      <c r="AS30">
        <v>434.48091799999997</v>
      </c>
      <c r="AT30">
        <v>438.41414099999997</v>
      </c>
      <c r="AU30">
        <v>442.4001705</v>
      </c>
      <c r="AV30">
        <v>446.5010565</v>
      </c>
      <c r="AW30">
        <v>450.67409249999997</v>
      </c>
      <c r="AX30">
        <v>454.97441450000002</v>
      </c>
      <c r="AY30">
        <v>459.350435</v>
      </c>
      <c r="AZ30">
        <v>463.71795700000001</v>
      </c>
      <c r="BA30">
        <v>468.25867899999997</v>
      </c>
      <c r="BB30">
        <v>472.828531</v>
      </c>
      <c r="BC30">
        <v>477.304643</v>
      </c>
      <c r="BD30">
        <v>481.93325700000003</v>
      </c>
      <c r="BE30">
        <v>486.92966699999999</v>
      </c>
      <c r="BF30">
        <v>491.86977200000001</v>
      </c>
      <c r="BG30">
        <v>496.800478</v>
      </c>
      <c r="BH30">
        <v>501.86512599999998</v>
      </c>
      <c r="BI30">
        <v>507.16715649999998</v>
      </c>
      <c r="BJ30">
        <v>512.34451449999995</v>
      </c>
      <c r="BK30">
        <v>517.611896</v>
      </c>
      <c r="BL30">
        <v>523.21807550000005</v>
      </c>
      <c r="BM30">
        <v>528.58759899999995</v>
      </c>
      <c r="BN30">
        <v>534.18950949999999</v>
      </c>
      <c r="BO30">
        <v>539.92844149999996</v>
      </c>
      <c r="BP30">
        <v>545.36228849999998</v>
      </c>
      <c r="BQ30">
        <v>551.06002249999995</v>
      </c>
      <c r="BR30">
        <v>557.09330599999998</v>
      </c>
      <c r="BS30">
        <v>563.10550249999994</v>
      </c>
      <c r="BT30">
        <v>569.35865449999994</v>
      </c>
      <c r="BU30">
        <v>575.38757699999996</v>
      </c>
      <c r="BV30">
        <v>581.66749700000003</v>
      </c>
      <c r="BW30">
        <v>588.02294600000005</v>
      </c>
      <c r="BX30">
        <v>594.44585600000005</v>
      </c>
      <c r="BY30">
        <v>600.93649849999997</v>
      </c>
      <c r="BZ30">
        <v>607.45309050000003</v>
      </c>
      <c r="CA30">
        <v>614.0242015</v>
      </c>
      <c r="CB30">
        <v>620.65152350000005</v>
      </c>
      <c r="CC30">
        <v>626.98910149999995</v>
      </c>
      <c r="CD30">
        <v>633.25268249999999</v>
      </c>
      <c r="CE30">
        <v>639.523687</v>
      </c>
      <c r="CF30">
        <v>645.82318250000003</v>
      </c>
      <c r="CG30">
        <v>652.15523050000002</v>
      </c>
      <c r="CH30">
        <v>658.52508750000004</v>
      </c>
      <c r="CI30">
        <v>664.94320849999997</v>
      </c>
      <c r="CJ30">
        <v>671.41641249999998</v>
      </c>
      <c r="CK30">
        <v>678.22312050000005</v>
      </c>
      <c r="CL30">
        <v>685.17238950000001</v>
      </c>
      <c r="CM30">
        <v>692.26455150000004</v>
      </c>
      <c r="CN30">
        <v>699.38773349999997</v>
      </c>
      <c r="CO30">
        <v>706.24717450000003</v>
      </c>
      <c r="CP30">
        <v>713.33765100000005</v>
      </c>
      <c r="CQ30">
        <v>721.02121699999998</v>
      </c>
      <c r="CR30">
        <v>728.33363899999995</v>
      </c>
      <c r="CS30">
        <v>735.68585900000005</v>
      </c>
      <c r="CT30">
        <v>743.08191999999997</v>
      </c>
      <c r="CU30">
        <v>750.53653250000002</v>
      </c>
      <c r="CV30">
        <v>758.15386999999998</v>
      </c>
      <c r="CW30">
        <v>765.81503850000001</v>
      </c>
      <c r="CX30">
        <v>773.55267149999997</v>
      </c>
      <c r="CY30">
        <v>781.36296549999997</v>
      </c>
      <c r="CZ30">
        <v>789.24136899999996</v>
      </c>
      <c r="DA30">
        <v>797.1869825</v>
      </c>
      <c r="DB30">
        <v>805.19664950000004</v>
      </c>
      <c r="DC30">
        <v>813.27028099999995</v>
      </c>
      <c r="DD30">
        <v>821.41189999999995</v>
      </c>
      <c r="DE30">
        <v>829.62469650000003</v>
      </c>
      <c r="DF30">
        <v>837.91433900000004</v>
      </c>
      <c r="DG30">
        <v>846.28691900000001</v>
      </c>
      <c r="DH30">
        <v>854.75826099999995</v>
      </c>
      <c r="DI30">
        <v>863.32372499999997</v>
      </c>
      <c r="DJ30">
        <v>871.97299499999997</v>
      </c>
      <c r="DK30">
        <v>880.69276000000002</v>
      </c>
      <c r="DL30">
        <v>889.83339899999999</v>
      </c>
      <c r="DM30">
        <v>899.15950150000003</v>
      </c>
      <c r="DN30">
        <v>908.08668</v>
      </c>
      <c r="DO30">
        <v>917.03394300000002</v>
      </c>
      <c r="DP30">
        <v>926.08551150000005</v>
      </c>
    </row>
    <row r="31" spans="1:120" x14ac:dyDescent="0.25">
      <c r="A31" t="s">
        <v>125</v>
      </c>
      <c r="B31" t="s">
        <v>126</v>
      </c>
      <c r="C31" s="101" t="s">
        <v>87</v>
      </c>
      <c r="D31" s="101" t="s">
        <v>128</v>
      </c>
      <c r="E31" s="101">
        <v>95</v>
      </c>
      <c r="F31" s="101" t="s">
        <v>131</v>
      </c>
      <c r="G31" s="101" t="s">
        <v>132</v>
      </c>
      <c r="H31">
        <v>1850</v>
      </c>
      <c r="I31">
        <v>1900</v>
      </c>
      <c r="J31">
        <v>0.73983441699999997</v>
      </c>
      <c r="K31">
        <v>0.72867084800000004</v>
      </c>
      <c r="L31">
        <v>0.66162922999999996</v>
      </c>
      <c r="M31">
        <v>0.56622075999999999</v>
      </c>
      <c r="N31">
        <v>0.576830387</v>
      </c>
      <c r="O31">
        <v>0.64421668099999996</v>
      </c>
      <c r="P31">
        <v>0.70487001500000002</v>
      </c>
      <c r="Q31">
        <v>0.73139427899999998</v>
      </c>
      <c r="R31">
        <v>0.76957346599999998</v>
      </c>
      <c r="S31">
        <v>0.82697551499999999</v>
      </c>
      <c r="T31">
        <v>0.87938012300000001</v>
      </c>
      <c r="U31">
        <v>0.92114194599999999</v>
      </c>
      <c r="V31">
        <v>0.95179014200000001</v>
      </c>
      <c r="W31">
        <v>0.97344022100000005</v>
      </c>
      <c r="X31">
        <v>0.98845803399999999</v>
      </c>
      <c r="Y31">
        <v>1.0022002400000001</v>
      </c>
      <c r="Z31">
        <v>1.0176139259999999</v>
      </c>
      <c r="AA31">
        <v>1.033775015</v>
      </c>
      <c r="AB31">
        <v>1.063328711</v>
      </c>
      <c r="AC31">
        <v>1.093091123</v>
      </c>
      <c r="AD31">
        <v>1.1185275830000001</v>
      </c>
      <c r="AE31">
        <v>1.1617718969999999</v>
      </c>
      <c r="AF31">
        <v>1.195411877</v>
      </c>
      <c r="AG31">
        <v>1.2355869559999999</v>
      </c>
      <c r="AH31">
        <v>1.268221338</v>
      </c>
      <c r="AI31">
        <v>1.2955971420000001</v>
      </c>
      <c r="AJ31">
        <v>1.321092505</v>
      </c>
      <c r="AK31">
        <v>1.3444545050000001</v>
      </c>
      <c r="AL31">
        <v>1.371091603</v>
      </c>
      <c r="AM31">
        <v>1.399716103</v>
      </c>
      <c r="AN31">
        <v>1.437215583</v>
      </c>
      <c r="AO31">
        <v>1.482338642</v>
      </c>
      <c r="AP31">
        <v>1.534453995</v>
      </c>
      <c r="AQ31">
        <v>1.5868874850000001</v>
      </c>
      <c r="AR31">
        <v>1.639723662</v>
      </c>
      <c r="AS31">
        <v>1.6991297110000001</v>
      </c>
      <c r="AT31" s="101">
        <v>1.7430673189999999</v>
      </c>
      <c r="AU31" s="101">
        <v>1.7986743279999999</v>
      </c>
      <c r="AV31" s="101">
        <v>1.8469377789999999</v>
      </c>
      <c r="AW31">
        <v>1.9004968090000001</v>
      </c>
      <c r="AX31">
        <v>1.953765279</v>
      </c>
      <c r="AY31" s="101">
        <v>2.0083462600000002</v>
      </c>
      <c r="AZ31" s="101">
        <v>2.0621880250000002</v>
      </c>
      <c r="BA31" s="101">
        <v>2.1179832890000001</v>
      </c>
      <c r="BB31">
        <v>2.1799888090000001</v>
      </c>
      <c r="BC31">
        <v>2.2445436320000001</v>
      </c>
      <c r="BD31">
        <v>2.3075186319999998</v>
      </c>
      <c r="BE31">
        <v>2.3727090149999999</v>
      </c>
      <c r="BF31">
        <v>2.4365226419999999</v>
      </c>
      <c r="BG31">
        <v>2.501110642</v>
      </c>
      <c r="BH31">
        <v>2.5627311420000001</v>
      </c>
      <c r="BI31">
        <v>2.6230326420000001</v>
      </c>
      <c r="BJ31">
        <v>2.6840886319999999</v>
      </c>
      <c r="BK31">
        <v>2.7434984259999999</v>
      </c>
      <c r="BL31">
        <v>2.8016739259999999</v>
      </c>
      <c r="BM31">
        <v>2.8644554260000001</v>
      </c>
      <c r="BN31">
        <v>2.929613926</v>
      </c>
      <c r="BO31">
        <v>2.9956665739999999</v>
      </c>
      <c r="BP31">
        <v>3.0596650740000002</v>
      </c>
      <c r="BQ31">
        <v>3.1183910739999998</v>
      </c>
      <c r="BR31">
        <v>3.1710125740000001</v>
      </c>
      <c r="BS31">
        <v>3.221295574</v>
      </c>
      <c r="BT31">
        <v>3.27523674</v>
      </c>
      <c r="BU31">
        <v>3.3298247889999999</v>
      </c>
      <c r="BV31">
        <v>3.3884532890000001</v>
      </c>
      <c r="BW31">
        <v>3.4522702889999999</v>
      </c>
      <c r="BX31">
        <v>3.5208227889999999</v>
      </c>
      <c r="BY31">
        <v>3.5883862299999998</v>
      </c>
      <c r="BZ31">
        <v>3.653280868</v>
      </c>
      <c r="CA31">
        <v>3.7191677890000001</v>
      </c>
      <c r="CB31">
        <v>3.7814447210000002</v>
      </c>
      <c r="CC31">
        <v>3.8397954849999998</v>
      </c>
      <c r="CD31">
        <v>3.8976609849999999</v>
      </c>
      <c r="CE31">
        <v>3.9548383280000001</v>
      </c>
      <c r="CF31">
        <v>4.0060212890000004</v>
      </c>
      <c r="CG31">
        <v>4.0654202890000004</v>
      </c>
      <c r="CH31">
        <v>4.1320830050000001</v>
      </c>
      <c r="CI31">
        <v>4.2018785049999998</v>
      </c>
      <c r="CJ31">
        <v>4.2721330049999997</v>
      </c>
      <c r="CK31">
        <v>4.3371639460000004</v>
      </c>
      <c r="CL31">
        <v>4.399352446</v>
      </c>
      <c r="CM31">
        <v>4.4591701910000001</v>
      </c>
      <c r="CN31">
        <v>4.5178721910000004</v>
      </c>
      <c r="CO31">
        <v>4.5770191909999998</v>
      </c>
      <c r="CP31">
        <v>4.6332416619999996</v>
      </c>
      <c r="CQ31">
        <v>4.6858276620000003</v>
      </c>
      <c r="CR31">
        <v>4.7388741620000001</v>
      </c>
      <c r="CS31">
        <v>4.7939242889999996</v>
      </c>
      <c r="CT31">
        <v>4.8569367889999997</v>
      </c>
      <c r="CU31">
        <v>4.9232262889999996</v>
      </c>
      <c r="CV31">
        <v>4.9905386519999997</v>
      </c>
      <c r="CW31">
        <v>5.0562456520000003</v>
      </c>
      <c r="CX31">
        <v>5.1200376519999997</v>
      </c>
      <c r="CY31">
        <v>5.1805151519999999</v>
      </c>
      <c r="CZ31">
        <v>5.2395091520000001</v>
      </c>
      <c r="DA31">
        <v>5.2956961519999997</v>
      </c>
      <c r="DB31">
        <v>5.3507306520000002</v>
      </c>
      <c r="DC31">
        <v>5.407510652</v>
      </c>
      <c r="DD31">
        <v>5.4663581519999997</v>
      </c>
      <c r="DE31">
        <v>5.528977652</v>
      </c>
      <c r="DF31">
        <v>5.5967071519999996</v>
      </c>
      <c r="DG31">
        <v>5.6670106520000001</v>
      </c>
      <c r="DH31">
        <v>5.7395076520000003</v>
      </c>
      <c r="DI31">
        <v>5.8055305639999997</v>
      </c>
      <c r="DJ31">
        <v>5.8660575640000001</v>
      </c>
      <c r="DK31">
        <v>5.9243170640000002</v>
      </c>
      <c r="DL31">
        <v>5.9810680639999996</v>
      </c>
      <c r="DM31">
        <v>6.0369021519999997</v>
      </c>
      <c r="DN31">
        <v>6.0933696519999998</v>
      </c>
      <c r="DO31">
        <v>6.1530391519999998</v>
      </c>
      <c r="DP31">
        <v>6.2177181519999998</v>
      </c>
    </row>
    <row r="32" spans="1:120" x14ac:dyDescent="0.25">
      <c r="C32" s="101"/>
      <c r="D32" s="101"/>
      <c r="E32" s="101"/>
      <c r="F32" s="101"/>
      <c r="G32" s="101"/>
    </row>
    <row r="33" spans="3:7" x14ac:dyDescent="0.25">
      <c r="C33" s="101"/>
      <c r="D33" s="101"/>
      <c r="E33" s="101"/>
      <c r="F33" s="101"/>
      <c r="G33" s="101"/>
    </row>
    <row r="34" spans="3:7" x14ac:dyDescent="0.25">
      <c r="C34" s="101"/>
      <c r="D34" s="101"/>
      <c r="E34" s="101"/>
      <c r="F34" s="101"/>
      <c r="G34" s="101"/>
    </row>
    <row r="35" spans="3:7" x14ac:dyDescent="0.25">
      <c r="C35" s="101"/>
      <c r="D35" s="101"/>
      <c r="E35" s="101"/>
      <c r="F35" s="101"/>
      <c r="G35" s="101"/>
    </row>
    <row r="36" spans="3:7" x14ac:dyDescent="0.25">
      <c r="C36" s="101"/>
      <c r="D36" s="101"/>
      <c r="E36" s="101"/>
      <c r="F36" s="101"/>
      <c r="G36" s="101"/>
    </row>
    <row r="37" spans="3:7" x14ac:dyDescent="0.25">
      <c r="C37" s="101"/>
      <c r="D37" s="101"/>
      <c r="E37" s="101"/>
      <c r="F37" s="101"/>
      <c r="G37" s="101"/>
    </row>
    <row r="38" spans="3:7" x14ac:dyDescent="0.25">
      <c r="C38" s="101"/>
      <c r="D38" s="101"/>
      <c r="E38" s="101"/>
      <c r="F38" s="101"/>
      <c r="G38" s="101"/>
    </row>
    <row r="39" spans="3:7" x14ac:dyDescent="0.25">
      <c r="C39" s="101"/>
      <c r="D39" s="101"/>
      <c r="E39" s="101"/>
      <c r="F39" s="101"/>
      <c r="G39" s="101"/>
    </row>
    <row r="40" spans="3:7" x14ac:dyDescent="0.25">
      <c r="C40" s="101"/>
      <c r="D40" s="101"/>
      <c r="E40" s="101"/>
      <c r="F40" s="101"/>
      <c r="G40" s="101"/>
    </row>
    <row r="41" spans="3:7" x14ac:dyDescent="0.25">
      <c r="C41" s="101"/>
      <c r="D41" s="101"/>
      <c r="E41" s="101"/>
      <c r="F41" s="101"/>
      <c r="G41" s="101"/>
    </row>
    <row r="42" spans="3:7" x14ac:dyDescent="0.25">
      <c r="C42" s="101"/>
      <c r="D42" s="101"/>
      <c r="E42" s="101"/>
      <c r="F42" s="101"/>
      <c r="G42" s="101"/>
    </row>
    <row r="43" spans="3:7" x14ac:dyDescent="0.25">
      <c r="C43" s="101"/>
      <c r="D43" s="101"/>
      <c r="E43" s="101"/>
      <c r="F43" s="101"/>
      <c r="G43" s="101"/>
    </row>
    <row r="44" spans="3:7" x14ac:dyDescent="0.25">
      <c r="C44" s="101"/>
      <c r="D44" s="101"/>
      <c r="E44" s="101"/>
      <c r="F44" s="101"/>
      <c r="G44" s="101"/>
    </row>
    <row r="45" spans="3:7" x14ac:dyDescent="0.25">
      <c r="C45" s="101"/>
      <c r="D45" s="101"/>
      <c r="E45" s="101"/>
      <c r="F45" s="101"/>
      <c r="G45" s="101"/>
    </row>
    <row r="46" spans="3:7" x14ac:dyDescent="0.25">
      <c r="C46" s="101"/>
      <c r="D46" s="101"/>
      <c r="E46" s="101"/>
      <c r="F46" s="101"/>
      <c r="G46" s="101"/>
    </row>
    <row r="47" spans="3:7" x14ac:dyDescent="0.25">
      <c r="C47" s="101"/>
      <c r="D47" s="101"/>
      <c r="E47" s="101"/>
      <c r="F47" s="101"/>
      <c r="G47" s="101"/>
    </row>
    <row r="48" spans="3:7" x14ac:dyDescent="0.25">
      <c r="C48" s="101"/>
      <c r="D48" s="101"/>
      <c r="E48" s="101"/>
      <c r="F48" s="101"/>
      <c r="G48" s="101"/>
    </row>
    <row r="49" spans="3:7" x14ac:dyDescent="0.25">
      <c r="C49" s="101"/>
      <c r="D49" s="101"/>
      <c r="E49" s="101"/>
      <c r="F49" s="101"/>
      <c r="G49" s="101"/>
    </row>
    <row r="50" spans="3:7" x14ac:dyDescent="0.25">
      <c r="C50" s="101"/>
      <c r="D50" s="101"/>
      <c r="E50" s="101"/>
      <c r="F50" s="101"/>
      <c r="G50" s="101"/>
    </row>
    <row r="51" spans="3:7" x14ac:dyDescent="0.25">
      <c r="C51" s="101"/>
      <c r="D51" s="101"/>
      <c r="E51" s="101"/>
      <c r="F51" s="101"/>
      <c r="G51" s="101"/>
    </row>
    <row r="52" spans="3:7" x14ac:dyDescent="0.25">
      <c r="C52" s="101"/>
      <c r="D52" s="101"/>
      <c r="E52" s="101"/>
      <c r="F52" s="101"/>
      <c r="G52" s="101"/>
    </row>
    <row r="53" spans="3:7" x14ac:dyDescent="0.25">
      <c r="C53" s="101"/>
      <c r="D53" s="101"/>
      <c r="E53" s="101"/>
      <c r="F53" s="101"/>
      <c r="G53" s="101"/>
    </row>
    <row r="54" spans="3:7" x14ac:dyDescent="0.25">
      <c r="C54" s="101"/>
      <c r="D54" s="101"/>
      <c r="E54" s="101"/>
      <c r="F54" s="101"/>
      <c r="G54" s="101"/>
    </row>
    <row r="55" spans="3:7" x14ac:dyDescent="0.25">
      <c r="C55" s="101"/>
      <c r="D55" s="101"/>
      <c r="E55" s="101"/>
      <c r="F55" s="101"/>
      <c r="G55" s="101"/>
    </row>
    <row r="56" spans="3:7" x14ac:dyDescent="0.25">
      <c r="C56" s="101"/>
      <c r="D56" s="101"/>
      <c r="E56" s="101"/>
      <c r="F56" s="101"/>
      <c r="G56" s="101"/>
    </row>
    <row r="57" spans="3:7" x14ac:dyDescent="0.25">
      <c r="C57" s="101"/>
      <c r="D57" s="101"/>
      <c r="E57" s="101"/>
      <c r="F57" s="101"/>
      <c r="G57" s="101"/>
    </row>
    <row r="58" spans="3:7" x14ac:dyDescent="0.25">
      <c r="C58" s="101"/>
      <c r="D58" s="101"/>
      <c r="E58" s="101"/>
      <c r="F58" s="101"/>
      <c r="G58" s="101"/>
    </row>
    <row r="59" spans="3:7" x14ac:dyDescent="0.25">
      <c r="C59" s="101"/>
      <c r="D59" s="101"/>
      <c r="E59" s="101"/>
      <c r="F59" s="101"/>
      <c r="G59" s="101"/>
    </row>
    <row r="60" spans="3:7" x14ac:dyDescent="0.25">
      <c r="C60" s="101"/>
      <c r="D60" s="101"/>
      <c r="E60" s="101"/>
      <c r="F60" s="101"/>
      <c r="G60" s="101"/>
    </row>
    <row r="61" spans="3:7" x14ac:dyDescent="0.25">
      <c r="C61" s="101"/>
      <c r="D61" s="101"/>
      <c r="E61" s="101"/>
      <c r="F61" s="101"/>
      <c r="G61" s="101"/>
    </row>
    <row r="62" spans="3:7" x14ac:dyDescent="0.25">
      <c r="C62" s="101"/>
      <c r="D62" s="101"/>
      <c r="E62" s="101"/>
      <c r="F62" s="101"/>
      <c r="G62" s="101"/>
    </row>
    <row r="63" spans="3:7" x14ac:dyDescent="0.25">
      <c r="C63" s="101"/>
      <c r="D63" s="101"/>
      <c r="E63" s="101"/>
      <c r="F63" s="101"/>
      <c r="G63" s="101"/>
    </row>
    <row r="64" spans="3:7" x14ac:dyDescent="0.25">
      <c r="C64" s="101"/>
      <c r="D64" s="101"/>
      <c r="E64" s="101"/>
      <c r="F64" s="101"/>
      <c r="G64" s="101"/>
    </row>
    <row r="65" spans="3:7" x14ac:dyDescent="0.25">
      <c r="C65" s="101"/>
      <c r="D65" s="101"/>
      <c r="E65" s="101"/>
      <c r="F65" s="101"/>
      <c r="G65" s="101"/>
    </row>
    <row r="66" spans="3:7" x14ac:dyDescent="0.25">
      <c r="C66" s="101"/>
      <c r="D66" s="101"/>
      <c r="E66" s="101"/>
      <c r="F66" s="101"/>
      <c r="G66" s="101"/>
    </row>
    <row r="67" spans="3:7" x14ac:dyDescent="0.25">
      <c r="C67" s="101"/>
      <c r="D67" s="101"/>
      <c r="E67" s="101"/>
      <c r="F67" s="101"/>
      <c r="G67" s="101"/>
    </row>
    <row r="68" spans="3:7" x14ac:dyDescent="0.25">
      <c r="C68" s="101"/>
      <c r="D68" s="101"/>
      <c r="E68" s="101"/>
      <c r="F68" s="101"/>
      <c r="G68" s="101"/>
    </row>
    <row r="69" spans="3:7" x14ac:dyDescent="0.25">
      <c r="C69" s="101"/>
      <c r="D69" s="101"/>
      <c r="E69" s="101"/>
      <c r="F69" s="101"/>
      <c r="G69" s="101"/>
    </row>
    <row r="70" spans="3:7" x14ac:dyDescent="0.25">
      <c r="C70" s="101"/>
      <c r="D70" s="101"/>
      <c r="E70" s="101"/>
      <c r="F70" s="101"/>
      <c r="G70" s="101"/>
    </row>
    <row r="71" spans="3:7" x14ac:dyDescent="0.25">
      <c r="C71" s="101"/>
      <c r="D71" s="101"/>
      <c r="E71" s="101"/>
      <c r="F71" s="101"/>
      <c r="G71" s="101"/>
    </row>
    <row r="72" spans="3:7" x14ac:dyDescent="0.25">
      <c r="C72" s="101"/>
      <c r="D72" s="101"/>
      <c r="E72" s="101"/>
      <c r="F72" s="101"/>
      <c r="G72" s="101"/>
    </row>
    <row r="73" spans="3:7" x14ac:dyDescent="0.25">
      <c r="C73" s="101"/>
      <c r="D73" s="101"/>
      <c r="E73" s="101"/>
      <c r="F73" s="101"/>
      <c r="G73" s="101"/>
    </row>
    <row r="74" spans="3:7" x14ac:dyDescent="0.25">
      <c r="C74" s="101"/>
      <c r="D74" s="101"/>
      <c r="E74" s="101"/>
      <c r="F74" s="101"/>
      <c r="G74" s="101"/>
    </row>
    <row r="75" spans="3:7" x14ac:dyDescent="0.25">
      <c r="C75" s="101"/>
      <c r="D75" s="101"/>
      <c r="E75" s="101"/>
      <c r="F75" s="101"/>
      <c r="G75" s="101"/>
    </row>
    <row r="76" spans="3:7" x14ac:dyDescent="0.25">
      <c r="C76" s="101"/>
      <c r="D76" s="101"/>
      <c r="E76" s="101"/>
      <c r="F76" s="101"/>
      <c r="G76" s="101"/>
    </row>
    <row r="77" spans="3:7" x14ac:dyDescent="0.25">
      <c r="C77" s="101"/>
      <c r="D77" s="101"/>
      <c r="E77" s="101"/>
      <c r="F77" s="101"/>
      <c r="G77" s="101"/>
    </row>
    <row r="78" spans="3:7" x14ac:dyDescent="0.25">
      <c r="C78" s="101"/>
      <c r="D78" s="101"/>
      <c r="E78" s="101"/>
      <c r="F78" s="101"/>
      <c r="G78" s="101"/>
    </row>
    <row r="79" spans="3:7" x14ac:dyDescent="0.25">
      <c r="C79" s="101"/>
      <c r="D79" s="101"/>
      <c r="E79" s="101"/>
      <c r="F79" s="101"/>
      <c r="G79" s="101"/>
    </row>
    <row r="80" spans="3:7" x14ac:dyDescent="0.25">
      <c r="C80" s="101"/>
      <c r="D80" s="101"/>
      <c r="E80" s="101"/>
      <c r="F80" s="101"/>
      <c r="G80" s="101"/>
    </row>
    <row r="81" spans="3:7" x14ac:dyDescent="0.25">
      <c r="C81" s="101"/>
      <c r="D81" s="101"/>
      <c r="E81" s="101"/>
      <c r="F81" s="101"/>
      <c r="G81" s="101"/>
    </row>
    <row r="82" spans="3:7" x14ac:dyDescent="0.25">
      <c r="C82" s="101"/>
      <c r="D82" s="101"/>
      <c r="E82" s="101"/>
      <c r="F82" s="101"/>
      <c r="G82" s="101"/>
    </row>
    <row r="83" spans="3:7" x14ac:dyDescent="0.25">
      <c r="C83" s="101"/>
      <c r="D83" s="101"/>
      <c r="E83" s="101"/>
      <c r="F83" s="101"/>
      <c r="G83" s="101"/>
    </row>
    <row r="84" spans="3:7" x14ac:dyDescent="0.25">
      <c r="C84" s="101"/>
      <c r="D84" s="101"/>
      <c r="E84" s="101"/>
      <c r="F84" s="101"/>
      <c r="G84" s="101"/>
    </row>
    <row r="85" spans="3:7" x14ac:dyDescent="0.25">
      <c r="C85" s="101"/>
      <c r="D85" s="101"/>
      <c r="E85" s="101"/>
      <c r="F85" s="101"/>
      <c r="G85" s="101"/>
    </row>
    <row r="86" spans="3:7" x14ac:dyDescent="0.25">
      <c r="C86" s="101"/>
      <c r="D86" s="101"/>
      <c r="E86" s="101"/>
      <c r="F86" s="101"/>
      <c r="G86" s="101"/>
    </row>
    <row r="87" spans="3:7" x14ac:dyDescent="0.25">
      <c r="C87" s="101"/>
      <c r="D87" s="101"/>
      <c r="E87" s="101"/>
      <c r="F87" s="101"/>
      <c r="G87" s="101"/>
    </row>
    <row r="88" spans="3:7" x14ac:dyDescent="0.25">
      <c r="C88" s="101"/>
      <c r="D88" s="101"/>
      <c r="E88" s="101"/>
      <c r="F88" s="101"/>
      <c r="G88" s="101"/>
    </row>
    <row r="89" spans="3:7" x14ac:dyDescent="0.25">
      <c r="C89" s="101"/>
      <c r="D89" s="101"/>
      <c r="E89" s="101"/>
      <c r="F89" s="101"/>
      <c r="G89" s="101"/>
    </row>
    <row r="90" spans="3:7" x14ac:dyDescent="0.25">
      <c r="C90" s="101"/>
      <c r="D90" s="101"/>
      <c r="E90" s="101"/>
      <c r="F90" s="101"/>
      <c r="G90" s="101"/>
    </row>
    <row r="91" spans="3:7" x14ac:dyDescent="0.25">
      <c r="C91" s="101"/>
      <c r="D91" s="101"/>
      <c r="E91" s="101"/>
      <c r="F91" s="101"/>
      <c r="G91" s="101"/>
    </row>
    <row r="92" spans="3:7" x14ac:dyDescent="0.25">
      <c r="C92" s="101"/>
      <c r="D92" s="101"/>
      <c r="E92" s="101"/>
      <c r="F92" s="101"/>
      <c r="G92" s="101"/>
    </row>
    <row r="93" spans="3:7" x14ac:dyDescent="0.25">
      <c r="C93" s="101"/>
      <c r="D93" s="101"/>
      <c r="E93" s="101"/>
      <c r="F93" s="101"/>
      <c r="G93" s="101"/>
    </row>
    <row r="94" spans="3:7" x14ac:dyDescent="0.25">
      <c r="C94" s="101"/>
      <c r="D94" s="101"/>
      <c r="E94" s="101"/>
      <c r="F94" s="101"/>
      <c r="G94" s="101"/>
    </row>
    <row r="95" spans="3:7" x14ac:dyDescent="0.25">
      <c r="C95" s="101"/>
      <c r="D95" s="101"/>
      <c r="E95" s="101"/>
      <c r="F95" s="101"/>
      <c r="G95" s="101"/>
    </row>
    <row r="96" spans="3:7" x14ac:dyDescent="0.25">
      <c r="C96" s="101"/>
      <c r="D96" s="101"/>
      <c r="E96" s="101"/>
      <c r="F96" s="101"/>
      <c r="G96" s="101"/>
    </row>
    <row r="97" spans="3:7" x14ac:dyDescent="0.25">
      <c r="C97" s="101"/>
      <c r="D97" s="101"/>
      <c r="E97" s="101"/>
      <c r="F97" s="101"/>
      <c r="G97" s="101"/>
    </row>
    <row r="98" spans="3:7" x14ac:dyDescent="0.25">
      <c r="C98" s="101"/>
      <c r="D98" s="101"/>
      <c r="E98" s="101"/>
      <c r="F98" s="101"/>
      <c r="G98" s="101"/>
    </row>
    <row r="99" spans="3:7" x14ac:dyDescent="0.25">
      <c r="C99" s="101"/>
      <c r="D99" s="101"/>
      <c r="E99" s="101"/>
      <c r="F99" s="101"/>
      <c r="G99" s="101"/>
    </row>
    <row r="100" spans="3:7" x14ac:dyDescent="0.25">
      <c r="C100" s="101"/>
      <c r="D100" s="101"/>
      <c r="E100" s="101"/>
      <c r="F100" s="101"/>
      <c r="G100" s="101"/>
    </row>
    <row r="101" spans="3:7" x14ac:dyDescent="0.25">
      <c r="C101" s="101"/>
      <c r="D101" s="101"/>
      <c r="E101" s="101"/>
      <c r="F101" s="101"/>
      <c r="G101" s="101"/>
    </row>
    <row r="102" spans="3:7" x14ac:dyDescent="0.25">
      <c r="C102" s="101"/>
      <c r="D102" s="101"/>
      <c r="E102" s="101"/>
      <c r="F102" s="101"/>
      <c r="G102" s="101"/>
    </row>
    <row r="103" spans="3:7" x14ac:dyDescent="0.25">
      <c r="C103" s="101"/>
      <c r="D103" s="101"/>
      <c r="E103" s="101"/>
      <c r="F103" s="101"/>
      <c r="G103" s="101"/>
    </row>
    <row r="104" spans="3:7" x14ac:dyDescent="0.25">
      <c r="C104" s="101"/>
      <c r="D104" s="101"/>
      <c r="E104" s="101"/>
      <c r="F104" s="101"/>
      <c r="G104" s="101"/>
    </row>
    <row r="105" spans="3:7" x14ac:dyDescent="0.25">
      <c r="C105" s="101"/>
      <c r="D105" s="101"/>
      <c r="E105" s="101"/>
      <c r="F105" s="101"/>
      <c r="G105" s="101"/>
    </row>
    <row r="106" spans="3:7" x14ac:dyDescent="0.25">
      <c r="C106" s="101"/>
      <c r="D106" s="101"/>
      <c r="E106" s="101"/>
      <c r="F106" s="101"/>
      <c r="G106" s="101"/>
    </row>
    <row r="107" spans="3:7" x14ac:dyDescent="0.25">
      <c r="C107" s="101"/>
      <c r="D107" s="101"/>
      <c r="E107" s="101"/>
      <c r="F107" s="101"/>
      <c r="G107" s="101"/>
    </row>
    <row r="108" spans="3:7" x14ac:dyDescent="0.25">
      <c r="C108" s="101"/>
      <c r="D108" s="101"/>
      <c r="E108" s="101"/>
      <c r="F108" s="101"/>
      <c r="G108" s="101"/>
    </row>
    <row r="109" spans="3:7" x14ac:dyDescent="0.25">
      <c r="C109" s="101"/>
      <c r="D109" s="101"/>
      <c r="E109" s="101"/>
      <c r="F109" s="101"/>
      <c r="G109" s="101"/>
    </row>
    <row r="110" spans="3:7" x14ac:dyDescent="0.25">
      <c r="C110" s="101"/>
      <c r="D110" s="101"/>
      <c r="E110" s="101"/>
      <c r="F110" s="101"/>
      <c r="G110" s="101"/>
    </row>
    <row r="111" spans="3:7" x14ac:dyDescent="0.25">
      <c r="C111" s="101"/>
      <c r="D111" s="101"/>
      <c r="E111" s="101"/>
      <c r="F111" s="101"/>
      <c r="G111" s="101"/>
    </row>
    <row r="112" spans="3:7" x14ac:dyDescent="0.25">
      <c r="C112" s="101"/>
      <c r="D112" s="101"/>
      <c r="E112" s="101"/>
      <c r="F112" s="101"/>
      <c r="G112" s="101"/>
    </row>
    <row r="113" spans="3:7" x14ac:dyDescent="0.25">
      <c r="C113" s="101"/>
      <c r="D113" s="101"/>
      <c r="E113" s="101"/>
      <c r="F113" s="101"/>
      <c r="G113" s="101"/>
    </row>
    <row r="114" spans="3:7" x14ac:dyDescent="0.25">
      <c r="C114" s="101"/>
      <c r="D114" s="101"/>
      <c r="E114" s="101"/>
      <c r="F114" s="101"/>
      <c r="G114" s="101"/>
    </row>
    <row r="115" spans="3:7" x14ac:dyDescent="0.25">
      <c r="C115" s="101"/>
      <c r="D115" s="101"/>
      <c r="E115" s="101"/>
      <c r="F115" s="101"/>
      <c r="G115" s="101"/>
    </row>
    <row r="116" spans="3:7" x14ac:dyDescent="0.25">
      <c r="C116" s="101"/>
      <c r="D116" s="101"/>
      <c r="E116" s="101"/>
      <c r="F116" s="101"/>
      <c r="G116" s="101"/>
    </row>
    <row r="117" spans="3:7" x14ac:dyDescent="0.25">
      <c r="C117" s="101"/>
      <c r="D117" s="101"/>
      <c r="E117" s="101"/>
      <c r="F117" s="101"/>
      <c r="G117" s="101"/>
    </row>
    <row r="118" spans="3:7" x14ac:dyDescent="0.25">
      <c r="C118" s="101"/>
      <c r="D118" s="101"/>
      <c r="E118" s="101"/>
      <c r="F118" s="101"/>
      <c r="G118" s="101"/>
    </row>
    <row r="119" spans="3:7" x14ac:dyDescent="0.25">
      <c r="C119" s="101"/>
      <c r="D119" s="101"/>
      <c r="E119" s="101"/>
      <c r="F119" s="101"/>
      <c r="G119" s="101"/>
    </row>
    <row r="120" spans="3:7" x14ac:dyDescent="0.25">
      <c r="C120" s="101"/>
      <c r="D120" s="101"/>
      <c r="E120" s="101"/>
      <c r="F120" s="101"/>
      <c r="G120" s="101"/>
    </row>
    <row r="121" spans="3:7" x14ac:dyDescent="0.25">
      <c r="C121" s="101"/>
      <c r="D121" s="101"/>
      <c r="E121" s="101"/>
      <c r="F121" s="101"/>
      <c r="G121" s="101"/>
    </row>
    <row r="122" spans="3:7" x14ac:dyDescent="0.25">
      <c r="C122" s="101"/>
      <c r="D122" s="101"/>
      <c r="E122" s="101"/>
      <c r="F122" s="101"/>
      <c r="G122" s="101"/>
    </row>
    <row r="123" spans="3:7" x14ac:dyDescent="0.25">
      <c r="C123" s="101"/>
      <c r="D123" s="101"/>
      <c r="E123" s="101"/>
      <c r="F123" s="101"/>
      <c r="G123" s="101"/>
    </row>
    <row r="124" spans="3:7" x14ac:dyDescent="0.25">
      <c r="C124" s="101"/>
      <c r="D124" s="101"/>
      <c r="E124" s="101"/>
      <c r="F124" s="101"/>
      <c r="G124" s="101"/>
    </row>
    <row r="125" spans="3:7" x14ac:dyDescent="0.25">
      <c r="C125" s="101"/>
      <c r="D125" s="101"/>
      <c r="E125" s="101"/>
      <c r="F125" s="101"/>
      <c r="G125" s="101"/>
    </row>
    <row r="126" spans="3:7" x14ac:dyDescent="0.25">
      <c r="C126" s="101"/>
      <c r="D126" s="101"/>
      <c r="E126" s="101"/>
      <c r="F126" s="101"/>
      <c r="G126" s="101"/>
    </row>
    <row r="127" spans="3:7" x14ac:dyDescent="0.25">
      <c r="C127" s="101"/>
      <c r="D127" s="101"/>
      <c r="E127" s="101"/>
      <c r="F127" s="101"/>
      <c r="G127" s="101"/>
    </row>
    <row r="128" spans="3:7" x14ac:dyDescent="0.25">
      <c r="C128" s="101"/>
      <c r="D128" s="101"/>
      <c r="E128" s="101"/>
      <c r="F128" s="101"/>
      <c r="G128" s="101"/>
    </row>
    <row r="129" spans="3:7" x14ac:dyDescent="0.25">
      <c r="C129" s="101"/>
      <c r="D129" s="101"/>
      <c r="E129" s="101"/>
      <c r="F129" s="101"/>
      <c r="G129" s="101"/>
    </row>
    <row r="130" spans="3:7" x14ac:dyDescent="0.25">
      <c r="C130" s="101"/>
      <c r="D130" s="101"/>
      <c r="E130" s="101"/>
      <c r="F130" s="101"/>
      <c r="G130" s="101"/>
    </row>
    <row r="131" spans="3:7" x14ac:dyDescent="0.25">
      <c r="C131" s="101"/>
      <c r="D131" s="101"/>
      <c r="E131" s="101"/>
      <c r="F131" s="101"/>
      <c r="G131" s="101"/>
    </row>
    <row r="132" spans="3:7" x14ac:dyDescent="0.25">
      <c r="C132" s="101"/>
      <c r="D132" s="101"/>
      <c r="E132" s="101"/>
      <c r="F132" s="101"/>
      <c r="G132" s="101"/>
    </row>
    <row r="133" spans="3:7" x14ac:dyDescent="0.25">
      <c r="C133" s="101"/>
      <c r="D133" s="101"/>
      <c r="E133" s="101"/>
      <c r="F133" s="101"/>
      <c r="G133" s="101"/>
    </row>
    <row r="134" spans="3:7" x14ac:dyDescent="0.25">
      <c r="C134" s="101"/>
      <c r="D134" s="101"/>
      <c r="E134" s="101"/>
      <c r="F134" s="101"/>
      <c r="G134" s="101"/>
    </row>
    <row r="135" spans="3:7" x14ac:dyDescent="0.25">
      <c r="C135" s="101"/>
      <c r="D135" s="101"/>
      <c r="E135" s="101"/>
      <c r="F135" s="101"/>
      <c r="G135" s="101"/>
    </row>
    <row r="136" spans="3:7" x14ac:dyDescent="0.25">
      <c r="C136" s="101"/>
      <c r="D136" s="101"/>
      <c r="E136" s="101"/>
      <c r="F136" s="101"/>
      <c r="G136" s="101"/>
    </row>
    <row r="137" spans="3:7" x14ac:dyDescent="0.25">
      <c r="C137" s="101"/>
      <c r="D137" s="101"/>
      <c r="E137" s="101"/>
      <c r="F137" s="101"/>
      <c r="G137" s="101"/>
    </row>
    <row r="138" spans="3:7" x14ac:dyDescent="0.25">
      <c r="C138" s="101"/>
      <c r="D138" s="101"/>
      <c r="E138" s="101"/>
      <c r="F138" s="101"/>
      <c r="G138" s="101"/>
    </row>
    <row r="139" spans="3:7" x14ac:dyDescent="0.25">
      <c r="C139" s="101"/>
      <c r="D139" s="101"/>
      <c r="E139" s="101"/>
      <c r="F139" s="101"/>
      <c r="G139" s="101"/>
    </row>
    <row r="140" spans="3:7" x14ac:dyDescent="0.25">
      <c r="C140" s="101"/>
      <c r="D140" s="101"/>
      <c r="E140" s="101"/>
      <c r="F140" s="101"/>
      <c r="G140" s="101"/>
    </row>
    <row r="141" spans="3:7" x14ac:dyDescent="0.25">
      <c r="C141" s="101"/>
      <c r="D141" s="101"/>
      <c r="E141" s="101"/>
      <c r="F141" s="101"/>
      <c r="G141" s="101"/>
    </row>
    <row r="142" spans="3:7" x14ac:dyDescent="0.25">
      <c r="C142" s="101"/>
      <c r="D142" s="101"/>
      <c r="E142" s="101"/>
      <c r="F142" s="101"/>
      <c r="G142" s="101"/>
    </row>
    <row r="143" spans="3:7" x14ac:dyDescent="0.25">
      <c r="C143" s="101"/>
      <c r="D143" s="101"/>
      <c r="E143" s="101"/>
      <c r="F143" s="101"/>
      <c r="G143" s="101"/>
    </row>
    <row r="144" spans="3:7" x14ac:dyDescent="0.25">
      <c r="C144" s="101"/>
      <c r="D144" s="101"/>
      <c r="E144" s="101"/>
      <c r="F144" s="101"/>
      <c r="G144" s="101"/>
    </row>
    <row r="145" spans="3:7" x14ac:dyDescent="0.25">
      <c r="C145" s="101"/>
      <c r="D145" s="101"/>
      <c r="E145" s="101"/>
      <c r="F145" s="101"/>
      <c r="G145" s="101"/>
    </row>
    <row r="146" spans="3:7" x14ac:dyDescent="0.25">
      <c r="C146" s="101"/>
      <c r="D146" s="101"/>
      <c r="E146" s="101"/>
      <c r="F146" s="101"/>
      <c r="G146" s="101"/>
    </row>
    <row r="147" spans="3:7" x14ac:dyDescent="0.25">
      <c r="C147" s="101"/>
      <c r="D147" s="101"/>
      <c r="E147" s="101"/>
      <c r="F147" s="101"/>
      <c r="G147" s="101"/>
    </row>
    <row r="148" spans="3:7" x14ac:dyDescent="0.25">
      <c r="C148" s="101"/>
      <c r="D148" s="101"/>
      <c r="E148" s="101"/>
      <c r="F148" s="101"/>
      <c r="G148" s="101"/>
    </row>
    <row r="149" spans="3:7" x14ac:dyDescent="0.25">
      <c r="C149" s="101"/>
      <c r="D149" s="101"/>
      <c r="E149" s="101"/>
      <c r="F149" s="101"/>
      <c r="G149" s="101"/>
    </row>
    <row r="150" spans="3:7" x14ac:dyDescent="0.25">
      <c r="C150" s="101"/>
      <c r="D150" s="101"/>
      <c r="E150" s="101"/>
      <c r="F150" s="101"/>
      <c r="G150" s="101"/>
    </row>
    <row r="151" spans="3:7" x14ac:dyDescent="0.25">
      <c r="C151" s="101"/>
      <c r="D151" s="101"/>
      <c r="E151" s="101"/>
      <c r="F151" s="101"/>
      <c r="G151" s="101"/>
    </row>
    <row r="152" spans="3:7" x14ac:dyDescent="0.25">
      <c r="C152" s="101"/>
      <c r="D152" s="101"/>
      <c r="E152" s="101"/>
      <c r="F152" s="101"/>
      <c r="G152" s="101"/>
    </row>
    <row r="153" spans="3:7" x14ac:dyDescent="0.25">
      <c r="C153" s="101"/>
      <c r="D153" s="101"/>
      <c r="E153" s="101"/>
      <c r="F153" s="101"/>
      <c r="G153" s="101"/>
    </row>
    <row r="154" spans="3:7" x14ac:dyDescent="0.25">
      <c r="C154" s="101"/>
      <c r="D154" s="101"/>
      <c r="E154" s="101"/>
      <c r="F154" s="101"/>
      <c r="G154" s="101"/>
    </row>
    <row r="155" spans="3:7" x14ac:dyDescent="0.25">
      <c r="C155" s="101"/>
      <c r="D155" s="101"/>
      <c r="E155" s="101"/>
      <c r="F155" s="101"/>
      <c r="G155" s="101"/>
    </row>
    <row r="156" spans="3:7" x14ac:dyDescent="0.25">
      <c r="C156" s="101"/>
      <c r="D156" s="101"/>
      <c r="E156" s="101"/>
      <c r="F156" s="101"/>
      <c r="G156" s="101"/>
    </row>
    <row r="157" spans="3:7" x14ac:dyDescent="0.25">
      <c r="C157" s="101"/>
      <c r="D157" s="101"/>
      <c r="E157" s="101"/>
      <c r="F157" s="101"/>
      <c r="G157" s="101"/>
    </row>
    <row r="158" spans="3:7" x14ac:dyDescent="0.25">
      <c r="C158" s="101"/>
      <c r="D158" s="101"/>
      <c r="E158" s="101"/>
      <c r="F158" s="101"/>
      <c r="G158" s="101"/>
    </row>
    <row r="159" spans="3:7" x14ac:dyDescent="0.25">
      <c r="C159" s="101"/>
      <c r="D159" s="101"/>
      <c r="E159" s="101"/>
      <c r="F159" s="101"/>
      <c r="G159" s="101"/>
    </row>
    <row r="160" spans="3:7" x14ac:dyDescent="0.25">
      <c r="C160" s="101"/>
      <c r="D160" s="101"/>
      <c r="E160" s="101"/>
      <c r="F160" s="101"/>
      <c r="G160" s="101"/>
    </row>
    <row r="161" spans="3:7" x14ac:dyDescent="0.25">
      <c r="C161" s="101"/>
      <c r="D161" s="101"/>
      <c r="E161" s="101"/>
      <c r="F161" s="101"/>
      <c r="G161" s="101"/>
    </row>
    <row r="162" spans="3:7" x14ac:dyDescent="0.25">
      <c r="C162" s="101"/>
      <c r="D162" s="101"/>
      <c r="E162" s="101"/>
      <c r="F162" s="101"/>
      <c r="G162" s="101"/>
    </row>
    <row r="163" spans="3:7" x14ac:dyDescent="0.25">
      <c r="C163" s="101"/>
      <c r="D163" s="101"/>
      <c r="E163" s="101"/>
      <c r="F163" s="101"/>
      <c r="G163" s="101"/>
    </row>
    <row r="164" spans="3:7" x14ac:dyDescent="0.25">
      <c r="C164" s="101"/>
      <c r="D164" s="101"/>
      <c r="E164" s="101"/>
      <c r="F164" s="101"/>
      <c r="G164" s="101"/>
    </row>
    <row r="165" spans="3:7" x14ac:dyDescent="0.25">
      <c r="C165" s="101"/>
      <c r="D165" s="101"/>
      <c r="E165" s="101"/>
      <c r="F165" s="101"/>
      <c r="G165" s="101"/>
    </row>
    <row r="166" spans="3:7" x14ac:dyDescent="0.25">
      <c r="C166" s="101"/>
      <c r="D166" s="101"/>
      <c r="E166" s="101"/>
      <c r="F166" s="101"/>
      <c r="G166" s="101"/>
    </row>
    <row r="167" spans="3:7" x14ac:dyDescent="0.25">
      <c r="C167" s="101"/>
      <c r="D167" s="101"/>
      <c r="E167" s="101"/>
      <c r="F167" s="101"/>
      <c r="G167" s="101"/>
    </row>
    <row r="168" spans="3:7" x14ac:dyDescent="0.25">
      <c r="C168" s="101"/>
      <c r="D168" s="101"/>
      <c r="E168" s="101"/>
      <c r="F168" s="101"/>
      <c r="G168" s="101"/>
    </row>
    <row r="169" spans="3:7" x14ac:dyDescent="0.25">
      <c r="C169" s="101"/>
      <c r="D169" s="101"/>
      <c r="E169" s="101"/>
      <c r="F169" s="101"/>
      <c r="G169" s="101"/>
    </row>
    <row r="170" spans="3:7" x14ac:dyDescent="0.25">
      <c r="C170" s="101"/>
      <c r="D170" s="101"/>
      <c r="E170" s="101"/>
      <c r="F170" s="101"/>
      <c r="G170" s="101"/>
    </row>
    <row r="171" spans="3:7" x14ac:dyDescent="0.25">
      <c r="C171" s="101"/>
      <c r="D171" s="101"/>
      <c r="E171" s="101"/>
      <c r="F171" s="101"/>
      <c r="G171" s="101"/>
    </row>
    <row r="172" spans="3:7" x14ac:dyDescent="0.25">
      <c r="C172" s="101"/>
      <c r="D172" s="101"/>
      <c r="E172" s="101"/>
      <c r="F172" s="101"/>
      <c r="G172" s="101"/>
    </row>
    <row r="173" spans="3:7" x14ac:dyDescent="0.25">
      <c r="C173" s="101"/>
      <c r="D173" s="101"/>
      <c r="E173" s="101"/>
      <c r="F173" s="101"/>
      <c r="G173" s="101"/>
    </row>
    <row r="174" spans="3:7" x14ac:dyDescent="0.25">
      <c r="C174" s="101"/>
      <c r="D174" s="101"/>
      <c r="E174" s="101"/>
      <c r="F174" s="101"/>
      <c r="G174" s="101"/>
    </row>
    <row r="175" spans="3:7" x14ac:dyDescent="0.25">
      <c r="C175" s="101"/>
      <c r="D175" s="101"/>
      <c r="E175" s="101"/>
      <c r="F175" s="101"/>
      <c r="G175" s="101"/>
    </row>
    <row r="176" spans="3:7" x14ac:dyDescent="0.25">
      <c r="C176" s="101"/>
      <c r="D176" s="101"/>
      <c r="E176" s="101"/>
      <c r="F176" s="101"/>
      <c r="G176" s="101"/>
    </row>
    <row r="177" spans="3:7" x14ac:dyDescent="0.25">
      <c r="C177" s="101"/>
      <c r="D177" s="101"/>
      <c r="E177" s="101"/>
      <c r="F177" s="101"/>
      <c r="G177" s="101"/>
    </row>
    <row r="178" spans="3:7" x14ac:dyDescent="0.25">
      <c r="C178" s="101"/>
      <c r="D178" s="101"/>
      <c r="E178" s="101"/>
      <c r="F178" s="101"/>
      <c r="G178" s="101"/>
    </row>
    <row r="179" spans="3:7" x14ac:dyDescent="0.25">
      <c r="C179" s="101"/>
      <c r="D179" s="101"/>
      <c r="E179" s="101"/>
      <c r="F179" s="101"/>
      <c r="G179" s="101"/>
    </row>
    <row r="180" spans="3:7" x14ac:dyDescent="0.25">
      <c r="C180" s="101"/>
      <c r="D180" s="101"/>
      <c r="E180" s="101"/>
      <c r="F180" s="101"/>
      <c r="G180" s="101"/>
    </row>
    <row r="181" spans="3:7" x14ac:dyDescent="0.25">
      <c r="C181" s="101"/>
      <c r="D181" s="101"/>
      <c r="E181" s="101"/>
      <c r="F181" s="101"/>
      <c r="G181" s="101"/>
    </row>
    <row r="182" spans="3:7" x14ac:dyDescent="0.25">
      <c r="C182" s="101"/>
      <c r="D182" s="101"/>
      <c r="E182" s="101"/>
      <c r="F182" s="101"/>
      <c r="G182" s="101"/>
    </row>
    <row r="183" spans="3:7" x14ac:dyDescent="0.25">
      <c r="C183" s="101"/>
      <c r="D183" s="101"/>
      <c r="E183" s="101"/>
      <c r="F183" s="101"/>
      <c r="G183" s="101"/>
    </row>
    <row r="184" spans="3:7" x14ac:dyDescent="0.25">
      <c r="C184" s="101"/>
      <c r="D184" s="101"/>
      <c r="E184" s="101"/>
      <c r="F184" s="101"/>
      <c r="G184" s="101"/>
    </row>
    <row r="185" spans="3:7" x14ac:dyDescent="0.25">
      <c r="C185" s="101"/>
      <c r="D185" s="101"/>
      <c r="E185" s="101"/>
      <c r="F185" s="101"/>
      <c r="G185" s="101"/>
    </row>
    <row r="186" spans="3:7" x14ac:dyDescent="0.25">
      <c r="C186" s="101"/>
      <c r="D186" s="101"/>
      <c r="E186" s="101"/>
      <c r="F186" s="101"/>
      <c r="G186" s="101"/>
    </row>
    <row r="187" spans="3:7" x14ac:dyDescent="0.25">
      <c r="C187" s="101"/>
      <c r="D187" s="101"/>
      <c r="E187" s="101"/>
      <c r="F187" s="101"/>
      <c r="G187" s="101"/>
    </row>
    <row r="188" spans="3:7" x14ac:dyDescent="0.25">
      <c r="C188" s="101"/>
      <c r="D188" s="101"/>
      <c r="E188" s="101"/>
      <c r="F188" s="101"/>
      <c r="G188" s="101"/>
    </row>
    <row r="189" spans="3:7" x14ac:dyDescent="0.25">
      <c r="C189" s="101"/>
      <c r="D189" s="101"/>
      <c r="E189" s="101"/>
      <c r="F189" s="101"/>
      <c r="G189" s="101"/>
    </row>
    <row r="190" spans="3:7" x14ac:dyDescent="0.25">
      <c r="C190" s="101"/>
      <c r="D190" s="101"/>
      <c r="E190" s="101"/>
      <c r="F190" s="101"/>
      <c r="G190" s="101"/>
    </row>
    <row r="191" spans="3:7" x14ac:dyDescent="0.25">
      <c r="C191" s="101"/>
      <c r="D191" s="101"/>
      <c r="E191" s="101"/>
      <c r="F191" s="101"/>
      <c r="G191" s="101"/>
    </row>
    <row r="192" spans="3:7" x14ac:dyDescent="0.25">
      <c r="C192" s="101"/>
      <c r="D192" s="101"/>
      <c r="E192" s="101"/>
      <c r="F192" s="101"/>
      <c r="G192" s="101"/>
    </row>
    <row r="193" spans="3:7" x14ac:dyDescent="0.25">
      <c r="C193" s="101"/>
      <c r="D193" s="101"/>
      <c r="E193" s="101"/>
      <c r="F193" s="101"/>
      <c r="G193" s="101"/>
    </row>
    <row r="194" spans="3:7" x14ac:dyDescent="0.25">
      <c r="C194" s="101"/>
      <c r="D194" s="101"/>
      <c r="E194" s="101"/>
      <c r="F194" s="101"/>
      <c r="G194" s="101"/>
    </row>
    <row r="195" spans="3:7" x14ac:dyDescent="0.25">
      <c r="C195" s="101"/>
      <c r="D195" s="101"/>
      <c r="E195" s="101"/>
      <c r="F195" s="101"/>
      <c r="G195" s="101"/>
    </row>
    <row r="196" spans="3:7" x14ac:dyDescent="0.25">
      <c r="C196" s="101"/>
      <c r="D196" s="101"/>
      <c r="E196" s="101"/>
      <c r="F196" s="101"/>
      <c r="G196" s="101"/>
    </row>
    <row r="197" spans="3:7" x14ac:dyDescent="0.25">
      <c r="C197" s="101"/>
      <c r="D197" s="101"/>
      <c r="E197" s="101"/>
      <c r="F197" s="101"/>
      <c r="G197" s="101"/>
    </row>
    <row r="198" spans="3:7" x14ac:dyDescent="0.25">
      <c r="C198" s="101"/>
      <c r="D198" s="101"/>
      <c r="E198" s="101"/>
      <c r="F198" s="101"/>
      <c r="G198" s="101"/>
    </row>
    <row r="199" spans="3:7" x14ac:dyDescent="0.25">
      <c r="C199" s="101"/>
      <c r="D199" s="101"/>
      <c r="E199" s="101"/>
      <c r="F199" s="101"/>
      <c r="G199" s="101"/>
    </row>
    <row r="200" spans="3:7" x14ac:dyDescent="0.25">
      <c r="C200" s="101"/>
      <c r="D200" s="101"/>
      <c r="E200" s="101"/>
      <c r="F200" s="101"/>
      <c r="G200" s="101"/>
    </row>
    <row r="201" spans="3:7" x14ac:dyDescent="0.25">
      <c r="C201" s="101"/>
      <c r="D201" s="101"/>
      <c r="E201" s="101"/>
      <c r="F201" s="101"/>
      <c r="G201" s="101"/>
    </row>
    <row r="202" spans="3:7" x14ac:dyDescent="0.25">
      <c r="C202" s="101"/>
      <c r="D202" s="101"/>
      <c r="E202" s="101"/>
      <c r="F202" s="101"/>
      <c r="G202" s="101"/>
    </row>
    <row r="203" spans="3:7" x14ac:dyDescent="0.25">
      <c r="C203" s="101"/>
      <c r="D203" s="101"/>
      <c r="E203" s="101"/>
      <c r="F203" s="101"/>
      <c r="G203" s="101"/>
    </row>
    <row r="204" spans="3:7" x14ac:dyDescent="0.25">
      <c r="C204" s="101"/>
      <c r="D204" s="101"/>
      <c r="E204" s="101"/>
      <c r="F204" s="101"/>
      <c r="G204" s="101"/>
    </row>
    <row r="205" spans="3:7" x14ac:dyDescent="0.25">
      <c r="C205" s="101"/>
      <c r="D205" s="101"/>
      <c r="E205" s="101"/>
      <c r="F205" s="101"/>
      <c r="G205" s="101"/>
    </row>
    <row r="206" spans="3:7" x14ac:dyDescent="0.25">
      <c r="C206" s="101"/>
      <c r="D206" s="101"/>
      <c r="E206" s="101"/>
      <c r="F206" s="101"/>
      <c r="G206" s="101"/>
    </row>
    <row r="207" spans="3:7" x14ac:dyDescent="0.25">
      <c r="C207" s="101"/>
      <c r="D207" s="101"/>
      <c r="E207" s="101"/>
      <c r="F207" s="101"/>
      <c r="G207" s="101"/>
    </row>
    <row r="208" spans="3:7" x14ac:dyDescent="0.25">
      <c r="C208" s="101"/>
      <c r="D208" s="101"/>
      <c r="E208" s="101"/>
      <c r="F208" s="101"/>
      <c r="G208" s="101"/>
    </row>
    <row r="209" spans="3:7" x14ac:dyDescent="0.25">
      <c r="C209" s="101"/>
      <c r="D209" s="101"/>
      <c r="E209" s="101"/>
      <c r="F209" s="101"/>
      <c r="G209" s="101"/>
    </row>
    <row r="210" spans="3:7" x14ac:dyDescent="0.25">
      <c r="C210" s="101"/>
      <c r="D210" s="101"/>
      <c r="E210" s="101"/>
      <c r="F210" s="101"/>
      <c r="G210" s="101"/>
    </row>
    <row r="211" spans="3:7" x14ac:dyDescent="0.25">
      <c r="C211" s="101"/>
      <c r="D211" s="101"/>
      <c r="E211" s="101"/>
      <c r="F211" s="101"/>
      <c r="G211" s="101"/>
    </row>
    <row r="212" spans="3:7" x14ac:dyDescent="0.25">
      <c r="C212" s="101"/>
      <c r="D212" s="101"/>
      <c r="E212" s="101"/>
      <c r="F212" s="101"/>
      <c r="G212" s="101"/>
    </row>
    <row r="213" spans="3:7" x14ac:dyDescent="0.25">
      <c r="C213" s="101"/>
      <c r="D213" s="101"/>
      <c r="E213" s="101"/>
      <c r="F213" s="101"/>
      <c r="G213" s="101"/>
    </row>
    <row r="214" spans="3:7" x14ac:dyDescent="0.25">
      <c r="C214" s="101"/>
      <c r="D214" s="101"/>
      <c r="E214" s="101"/>
      <c r="F214" s="101"/>
      <c r="G214" s="101"/>
    </row>
    <row r="215" spans="3:7" x14ac:dyDescent="0.25">
      <c r="C215" s="101"/>
      <c r="D215" s="101"/>
      <c r="E215" s="101"/>
      <c r="F215" s="101"/>
      <c r="G215" s="101"/>
    </row>
    <row r="216" spans="3:7" x14ac:dyDescent="0.25">
      <c r="C216" s="101"/>
      <c r="D216" s="101"/>
      <c r="E216" s="101"/>
      <c r="F216" s="101"/>
      <c r="G216" s="101"/>
    </row>
    <row r="217" spans="3:7" x14ac:dyDescent="0.25">
      <c r="C217" s="101"/>
      <c r="D217" s="101"/>
      <c r="E217" s="101"/>
      <c r="F217" s="101"/>
      <c r="G217" s="101"/>
    </row>
    <row r="218" spans="3:7" x14ac:dyDescent="0.25">
      <c r="C218" s="101"/>
      <c r="D218" s="101"/>
      <c r="E218" s="101"/>
      <c r="F218" s="101"/>
      <c r="G218" s="101"/>
    </row>
    <row r="219" spans="3:7" x14ac:dyDescent="0.25">
      <c r="C219" s="101"/>
      <c r="D219" s="101"/>
      <c r="E219" s="101"/>
      <c r="F219" s="101"/>
      <c r="G219" s="101"/>
    </row>
    <row r="220" spans="3:7" x14ac:dyDescent="0.25">
      <c r="C220" s="101"/>
      <c r="D220" s="101"/>
      <c r="E220" s="101"/>
      <c r="F220" s="101"/>
      <c r="G220" s="101"/>
    </row>
    <row r="221" spans="3:7" x14ac:dyDescent="0.25">
      <c r="C221" s="101"/>
      <c r="D221" s="101"/>
      <c r="E221" s="101"/>
      <c r="F221" s="101"/>
      <c r="G221" s="101"/>
    </row>
    <row r="222" spans="3:7" x14ac:dyDescent="0.25">
      <c r="C222" s="101"/>
      <c r="D222" s="101"/>
      <c r="E222" s="101"/>
      <c r="F222" s="101"/>
      <c r="G222" s="101"/>
    </row>
    <row r="223" spans="3:7" x14ac:dyDescent="0.25">
      <c r="C223" s="101"/>
      <c r="D223" s="101"/>
      <c r="E223" s="101"/>
      <c r="F223" s="101"/>
      <c r="G223" s="101"/>
    </row>
    <row r="224" spans="3:7" x14ac:dyDescent="0.25">
      <c r="C224" s="101"/>
      <c r="D224" s="101"/>
      <c r="E224" s="101"/>
      <c r="F224" s="101"/>
      <c r="G224" s="101"/>
    </row>
    <row r="225" spans="3:7" x14ac:dyDescent="0.25">
      <c r="C225" s="101"/>
      <c r="D225" s="101"/>
      <c r="E225" s="101"/>
      <c r="F225" s="101"/>
      <c r="G225" s="101"/>
    </row>
    <row r="226" spans="3:7" x14ac:dyDescent="0.25">
      <c r="C226" s="101"/>
      <c r="D226" s="101"/>
      <c r="E226" s="101"/>
      <c r="F226" s="101"/>
      <c r="G226" s="101"/>
    </row>
    <row r="227" spans="3:7" x14ac:dyDescent="0.25">
      <c r="C227" s="101"/>
      <c r="D227" s="101"/>
      <c r="E227" s="101"/>
      <c r="F227" s="101"/>
      <c r="G227" s="101"/>
    </row>
    <row r="228" spans="3:7" x14ac:dyDescent="0.25">
      <c r="C228" s="101"/>
      <c r="D228" s="101"/>
      <c r="E228" s="101"/>
      <c r="F228" s="101"/>
      <c r="G228" s="101"/>
    </row>
    <row r="229" spans="3:7" x14ac:dyDescent="0.25">
      <c r="C229" s="101"/>
      <c r="D229" s="101"/>
      <c r="E229" s="101"/>
      <c r="F229" s="101"/>
      <c r="G229" s="101"/>
    </row>
    <row r="230" spans="3:7" x14ac:dyDescent="0.25">
      <c r="C230" s="101"/>
      <c r="D230" s="101"/>
      <c r="E230" s="101"/>
      <c r="F230" s="101"/>
      <c r="G230" s="101"/>
    </row>
    <row r="231" spans="3:7" x14ac:dyDescent="0.25">
      <c r="C231" s="101"/>
      <c r="D231" s="101"/>
      <c r="E231" s="101"/>
      <c r="F231" s="101"/>
      <c r="G231" s="101"/>
    </row>
    <row r="232" spans="3:7" x14ac:dyDescent="0.25">
      <c r="C232" s="101"/>
      <c r="D232" s="101"/>
      <c r="E232" s="101"/>
      <c r="F232" s="101"/>
      <c r="G232" s="101"/>
    </row>
    <row r="233" spans="3:7" x14ac:dyDescent="0.25">
      <c r="C233" s="101"/>
      <c r="D233" s="101"/>
      <c r="E233" s="101"/>
      <c r="F233" s="101"/>
      <c r="G233" s="101"/>
    </row>
    <row r="234" spans="3:7" x14ac:dyDescent="0.25">
      <c r="C234" s="101"/>
      <c r="D234" s="101"/>
      <c r="E234" s="101"/>
      <c r="F234" s="101"/>
      <c r="G234" s="101"/>
    </row>
    <row r="235" spans="3:7" x14ac:dyDescent="0.25">
      <c r="C235" s="101"/>
      <c r="D235" s="101"/>
      <c r="E235" s="101"/>
      <c r="F235" s="101"/>
      <c r="G235" s="101"/>
    </row>
    <row r="236" spans="3:7" x14ac:dyDescent="0.25">
      <c r="C236" s="101"/>
      <c r="D236" s="101"/>
      <c r="E236" s="101"/>
      <c r="F236" s="101"/>
      <c r="G236" s="101"/>
    </row>
    <row r="237" spans="3:7" x14ac:dyDescent="0.25">
      <c r="C237" s="101"/>
      <c r="D237" s="101"/>
      <c r="E237" s="101"/>
      <c r="F237" s="101"/>
      <c r="G237" s="101"/>
    </row>
    <row r="238" spans="3:7" x14ac:dyDescent="0.25">
      <c r="C238" s="101"/>
      <c r="D238" s="101"/>
      <c r="E238" s="101"/>
      <c r="F238" s="101"/>
      <c r="G238" s="101"/>
    </row>
    <row r="239" spans="3:7" x14ac:dyDescent="0.25">
      <c r="C239" s="101"/>
      <c r="D239" s="101"/>
      <c r="E239" s="101"/>
      <c r="F239" s="101"/>
      <c r="G239" s="101"/>
    </row>
    <row r="240" spans="3:7" x14ac:dyDescent="0.25">
      <c r="C240" s="101"/>
      <c r="D240" s="101"/>
      <c r="E240" s="101"/>
      <c r="F240" s="101"/>
      <c r="G240" s="101"/>
    </row>
    <row r="241" spans="3:7" x14ac:dyDescent="0.25">
      <c r="C241" s="101"/>
      <c r="D241" s="101"/>
      <c r="E241" s="101"/>
      <c r="F241" s="101"/>
      <c r="G241" s="101"/>
    </row>
    <row r="242" spans="3:7" x14ac:dyDescent="0.25">
      <c r="C242" s="101"/>
      <c r="D242" s="101"/>
      <c r="E242" s="101"/>
      <c r="F242" s="101"/>
      <c r="G242" s="101"/>
    </row>
    <row r="243" spans="3:7" x14ac:dyDescent="0.25">
      <c r="C243" s="101"/>
      <c r="D243" s="101"/>
      <c r="E243" s="101"/>
      <c r="F243" s="101"/>
      <c r="G243" s="101"/>
    </row>
    <row r="244" spans="3:7" x14ac:dyDescent="0.25">
      <c r="C244" s="101"/>
      <c r="D244" s="101"/>
      <c r="E244" s="101"/>
      <c r="F244" s="101"/>
      <c r="G244" s="101"/>
    </row>
    <row r="245" spans="3:7" x14ac:dyDescent="0.25">
      <c r="C245" s="101"/>
      <c r="D245" s="101"/>
      <c r="E245" s="101"/>
      <c r="F245" s="101"/>
      <c r="G245" s="101"/>
    </row>
    <row r="246" spans="3:7" x14ac:dyDescent="0.25">
      <c r="C246" s="101"/>
      <c r="D246" s="101"/>
      <c r="E246" s="101"/>
      <c r="F246" s="101"/>
      <c r="G246" s="101"/>
    </row>
    <row r="247" spans="3:7" x14ac:dyDescent="0.25">
      <c r="C247" s="101"/>
      <c r="D247" s="101"/>
      <c r="E247" s="101"/>
      <c r="F247" s="101"/>
      <c r="G247" s="101"/>
    </row>
    <row r="248" spans="3:7" x14ac:dyDescent="0.25">
      <c r="C248" s="101"/>
      <c r="D248" s="101"/>
      <c r="E248" s="101"/>
      <c r="F248" s="101"/>
      <c r="G248" s="101"/>
    </row>
    <row r="249" spans="3:7" x14ac:dyDescent="0.25">
      <c r="C249" s="101"/>
      <c r="D249" s="101"/>
      <c r="E249" s="101"/>
      <c r="F249" s="101"/>
      <c r="G249" s="101"/>
    </row>
    <row r="250" spans="3:7" x14ac:dyDescent="0.25">
      <c r="C250" s="101"/>
      <c r="D250" s="101"/>
      <c r="E250" s="101"/>
      <c r="F250" s="101"/>
      <c r="G250" s="101"/>
    </row>
    <row r="251" spans="3:7" x14ac:dyDescent="0.25">
      <c r="C251" s="101"/>
      <c r="D251" s="101"/>
      <c r="E251" s="101"/>
      <c r="F251" s="101"/>
      <c r="G251" s="101"/>
    </row>
    <row r="252" spans="3:7" x14ac:dyDescent="0.25">
      <c r="C252" s="101"/>
      <c r="D252" s="101"/>
      <c r="E252" s="101"/>
      <c r="F252" s="101"/>
      <c r="G252" s="101"/>
    </row>
    <row r="253" spans="3:7" x14ac:dyDescent="0.25">
      <c r="C253" s="101"/>
      <c r="D253" s="101"/>
      <c r="E253" s="101"/>
      <c r="F253" s="101"/>
      <c r="G253" s="101"/>
    </row>
    <row r="254" spans="3:7" x14ac:dyDescent="0.25">
      <c r="C254" s="101"/>
      <c r="D254" s="101"/>
      <c r="E254" s="101"/>
      <c r="F254" s="101"/>
      <c r="G254" s="101"/>
    </row>
    <row r="255" spans="3:7" x14ac:dyDescent="0.25">
      <c r="C255" s="101"/>
      <c r="D255" s="101"/>
      <c r="E255" s="101"/>
      <c r="F255" s="101"/>
      <c r="G255" s="101"/>
    </row>
    <row r="256" spans="3:7" x14ac:dyDescent="0.25">
      <c r="C256" s="101"/>
      <c r="D256" s="101"/>
      <c r="E256" s="101"/>
      <c r="F256" s="101"/>
      <c r="G256" s="101"/>
    </row>
    <row r="257" spans="3:7" x14ac:dyDescent="0.25">
      <c r="C257" s="101"/>
      <c r="D257" s="101"/>
      <c r="E257" s="101"/>
      <c r="F257" s="101"/>
      <c r="G257" s="101"/>
    </row>
    <row r="258" spans="3:7" x14ac:dyDescent="0.25">
      <c r="C258" s="101"/>
      <c r="D258" s="101"/>
      <c r="E258" s="101"/>
      <c r="F258" s="101"/>
      <c r="G258" s="101"/>
    </row>
    <row r="259" spans="3:7" x14ac:dyDescent="0.25">
      <c r="C259" s="101"/>
      <c r="D259" s="101"/>
      <c r="E259" s="101"/>
      <c r="F259" s="101"/>
      <c r="G259" s="101"/>
    </row>
    <row r="260" spans="3:7" x14ac:dyDescent="0.25">
      <c r="C260" s="101"/>
      <c r="D260" s="101"/>
      <c r="E260" s="101"/>
      <c r="F260" s="101"/>
      <c r="G260" s="101"/>
    </row>
    <row r="261" spans="3:7" x14ac:dyDescent="0.25">
      <c r="C261" s="101"/>
      <c r="D261" s="101"/>
      <c r="E261" s="101"/>
      <c r="F261" s="101"/>
      <c r="G261" s="101"/>
    </row>
    <row r="262" spans="3:7" x14ac:dyDescent="0.25">
      <c r="C262" s="101"/>
      <c r="D262" s="101"/>
      <c r="E262" s="101"/>
      <c r="F262" s="101"/>
      <c r="G262" s="101"/>
    </row>
    <row r="263" spans="3:7" x14ac:dyDescent="0.25">
      <c r="C263" s="101"/>
      <c r="D263" s="101"/>
      <c r="E263" s="101"/>
      <c r="F263" s="101"/>
      <c r="G263" s="101"/>
    </row>
    <row r="264" spans="3:7" x14ac:dyDescent="0.25">
      <c r="C264" s="101"/>
      <c r="D264" s="101"/>
      <c r="E264" s="101"/>
      <c r="F264" s="101"/>
      <c r="G264" s="101"/>
    </row>
    <row r="265" spans="3:7" x14ac:dyDescent="0.25">
      <c r="C265" s="101"/>
      <c r="D265" s="101"/>
      <c r="E265" s="101"/>
      <c r="F265" s="101"/>
      <c r="G265" s="101"/>
    </row>
    <row r="266" spans="3:7" x14ac:dyDescent="0.25">
      <c r="C266" s="101"/>
      <c r="D266" s="101"/>
      <c r="E266" s="101"/>
      <c r="F266" s="101"/>
      <c r="G266" s="101"/>
    </row>
    <row r="267" spans="3:7" x14ac:dyDescent="0.25">
      <c r="C267" s="101"/>
      <c r="D267" s="101"/>
      <c r="E267" s="101"/>
      <c r="F267" s="101"/>
      <c r="G267" s="101"/>
    </row>
    <row r="268" spans="3:7" x14ac:dyDescent="0.25">
      <c r="C268" s="101"/>
      <c r="D268" s="101"/>
      <c r="E268" s="101"/>
      <c r="F268" s="101"/>
      <c r="G268" s="101"/>
    </row>
    <row r="269" spans="3:7" x14ac:dyDescent="0.25">
      <c r="C269" s="101"/>
      <c r="D269" s="101"/>
      <c r="E269" s="101"/>
      <c r="F269" s="101"/>
      <c r="G269" s="101"/>
    </row>
    <row r="270" spans="3:7" x14ac:dyDescent="0.25">
      <c r="C270" s="101"/>
      <c r="D270" s="101"/>
      <c r="E270" s="101"/>
      <c r="F270" s="101"/>
      <c r="G270" s="101"/>
    </row>
    <row r="271" spans="3:7" x14ac:dyDescent="0.25">
      <c r="C271" s="101"/>
      <c r="D271" s="101"/>
      <c r="E271" s="101"/>
      <c r="F271" s="101"/>
      <c r="G271" s="101"/>
    </row>
    <row r="272" spans="3:7" x14ac:dyDescent="0.25">
      <c r="C272" s="101"/>
      <c r="D272" s="101"/>
      <c r="E272" s="101"/>
      <c r="F272" s="101"/>
      <c r="G272" s="101"/>
    </row>
    <row r="273" spans="3:7" x14ac:dyDescent="0.25">
      <c r="C273" s="101"/>
      <c r="D273" s="101"/>
      <c r="E273" s="101"/>
      <c r="F273" s="101"/>
      <c r="G273" s="101"/>
    </row>
    <row r="274" spans="3:7" x14ac:dyDescent="0.25">
      <c r="C274" s="101"/>
      <c r="D274" s="101"/>
      <c r="E274" s="101"/>
      <c r="F274" s="101"/>
      <c r="G274" s="101"/>
    </row>
    <row r="275" spans="3:7" x14ac:dyDescent="0.25">
      <c r="C275" s="101"/>
      <c r="D275" s="101"/>
      <c r="E275" s="101"/>
      <c r="F275" s="101"/>
      <c r="G275" s="101"/>
    </row>
    <row r="276" spans="3:7" x14ac:dyDescent="0.25">
      <c r="C276" s="101"/>
      <c r="D276" s="101"/>
      <c r="E276" s="101"/>
      <c r="F276" s="101"/>
      <c r="G276" s="101"/>
    </row>
    <row r="277" spans="3:7" x14ac:dyDescent="0.25">
      <c r="C277" s="101"/>
      <c r="D277" s="101"/>
      <c r="E277" s="101"/>
      <c r="F277" s="101"/>
      <c r="G277" s="101"/>
    </row>
    <row r="278" spans="3:7" x14ac:dyDescent="0.25">
      <c r="C278" s="101"/>
      <c r="D278" s="101"/>
      <c r="E278" s="101"/>
      <c r="F278" s="101"/>
      <c r="G278" s="101"/>
    </row>
    <row r="279" spans="3:7" x14ac:dyDescent="0.25">
      <c r="C279" s="101"/>
      <c r="D279" s="101"/>
      <c r="E279" s="101"/>
      <c r="F279" s="101"/>
      <c r="G279" s="101"/>
    </row>
    <row r="280" spans="3:7" x14ac:dyDescent="0.25">
      <c r="C280" s="101"/>
      <c r="D280" s="101"/>
      <c r="E280" s="101"/>
      <c r="F280" s="101"/>
      <c r="G280" s="101"/>
    </row>
    <row r="281" spans="3:7" x14ac:dyDescent="0.25">
      <c r="C281" s="101"/>
      <c r="D281" s="101"/>
      <c r="E281" s="101"/>
      <c r="F281" s="101"/>
      <c r="G281" s="101"/>
    </row>
    <row r="282" spans="3:7" x14ac:dyDescent="0.25">
      <c r="C282" s="101"/>
      <c r="D282" s="101"/>
      <c r="E282" s="101"/>
      <c r="F282" s="101"/>
      <c r="G282" s="101"/>
    </row>
    <row r="283" spans="3:7" x14ac:dyDescent="0.25">
      <c r="C283" s="101"/>
      <c r="D283" s="101"/>
      <c r="E283" s="101"/>
      <c r="F283" s="101"/>
      <c r="G283" s="101"/>
    </row>
    <row r="284" spans="3:7" x14ac:dyDescent="0.25">
      <c r="C284" s="101"/>
      <c r="D284" s="101"/>
      <c r="E284" s="101"/>
      <c r="F284" s="101"/>
      <c r="G284" s="101"/>
    </row>
    <row r="285" spans="3:7" x14ac:dyDescent="0.25">
      <c r="C285" s="101"/>
      <c r="D285" s="101"/>
      <c r="E285" s="101"/>
      <c r="F285" s="101"/>
      <c r="G285" s="101"/>
    </row>
    <row r="286" spans="3:7" x14ac:dyDescent="0.25">
      <c r="C286" s="101"/>
      <c r="D286" s="101"/>
      <c r="E286" s="101"/>
      <c r="F286" s="101"/>
      <c r="G286" s="101"/>
    </row>
    <row r="287" spans="3:7" x14ac:dyDescent="0.25">
      <c r="C287" s="101"/>
      <c r="D287" s="101"/>
      <c r="E287" s="101"/>
      <c r="F287" s="101"/>
      <c r="G287" s="101"/>
    </row>
    <row r="288" spans="3:7" x14ac:dyDescent="0.25">
      <c r="C288" s="101"/>
      <c r="D288" s="101"/>
      <c r="E288" s="101"/>
      <c r="F288" s="101"/>
      <c r="G288" s="101"/>
    </row>
    <row r="289" spans="3:7" x14ac:dyDescent="0.25">
      <c r="C289" s="101"/>
      <c r="D289" s="101"/>
      <c r="E289" s="101"/>
      <c r="F289" s="101"/>
      <c r="G289" s="101"/>
    </row>
    <row r="290" spans="3:7" x14ac:dyDescent="0.25">
      <c r="C290" s="101"/>
      <c r="D290" s="101"/>
      <c r="E290" s="101"/>
      <c r="F290" s="101"/>
      <c r="G290" s="101"/>
    </row>
    <row r="291" spans="3:7" x14ac:dyDescent="0.25">
      <c r="C291" s="101"/>
      <c r="D291" s="101"/>
      <c r="E291" s="101"/>
      <c r="F291" s="101"/>
      <c r="G291" s="101"/>
    </row>
    <row r="292" spans="3:7" x14ac:dyDescent="0.25">
      <c r="C292" s="101"/>
      <c r="D292" s="101"/>
      <c r="E292" s="101"/>
      <c r="F292" s="101"/>
      <c r="G292" s="101"/>
    </row>
    <row r="293" spans="3:7" x14ac:dyDescent="0.25">
      <c r="C293" s="101"/>
      <c r="D293" s="101"/>
      <c r="E293" s="101"/>
      <c r="F293" s="101"/>
      <c r="G293" s="101"/>
    </row>
    <row r="294" spans="3:7" x14ac:dyDescent="0.25">
      <c r="C294" s="101"/>
      <c r="D294" s="101"/>
      <c r="E294" s="101"/>
      <c r="F294" s="101"/>
      <c r="G294" s="101"/>
    </row>
    <row r="295" spans="3:7" x14ac:dyDescent="0.25">
      <c r="C295" s="101"/>
      <c r="D295" s="101"/>
      <c r="E295" s="101"/>
      <c r="F295" s="101"/>
      <c r="G295" s="101"/>
    </row>
    <row r="296" spans="3:7" x14ac:dyDescent="0.25">
      <c r="C296" s="101"/>
      <c r="D296" s="101"/>
      <c r="E296" s="101"/>
      <c r="F296" s="101"/>
      <c r="G296" s="101"/>
    </row>
    <row r="297" spans="3:7" x14ac:dyDescent="0.25">
      <c r="C297" s="101"/>
      <c r="D297" s="101"/>
      <c r="E297" s="101"/>
      <c r="F297" s="101"/>
      <c r="G297" s="101"/>
    </row>
    <row r="298" spans="3:7" x14ac:dyDescent="0.25">
      <c r="C298" s="101"/>
      <c r="D298" s="101"/>
      <c r="E298" s="101"/>
      <c r="F298" s="101"/>
      <c r="G298" s="101"/>
    </row>
    <row r="299" spans="3:7" x14ac:dyDescent="0.25">
      <c r="C299" s="101"/>
      <c r="D299" s="101"/>
      <c r="E299" s="101"/>
      <c r="F299" s="101"/>
      <c r="G299" s="101"/>
    </row>
    <row r="300" spans="3:7" x14ac:dyDescent="0.25">
      <c r="C300" s="101"/>
      <c r="D300" s="101"/>
      <c r="E300" s="101"/>
      <c r="F300" s="101"/>
      <c r="G300" s="101"/>
    </row>
    <row r="301" spans="3:7" x14ac:dyDescent="0.25">
      <c r="C301" s="101"/>
      <c r="D301" s="101"/>
      <c r="E301" s="101"/>
      <c r="F301" s="101"/>
      <c r="G301" s="101"/>
    </row>
    <row r="302" spans="3:7" x14ac:dyDescent="0.25">
      <c r="C302" s="101"/>
      <c r="D302" s="101"/>
      <c r="E302" s="101"/>
      <c r="F302" s="101"/>
      <c r="G302" s="101"/>
    </row>
    <row r="303" spans="3:7" x14ac:dyDescent="0.25">
      <c r="C303" s="101"/>
      <c r="D303" s="101"/>
      <c r="E303" s="101"/>
      <c r="F303" s="101"/>
      <c r="G303" s="101"/>
    </row>
    <row r="304" spans="3:7" x14ac:dyDescent="0.25">
      <c r="C304" s="101"/>
      <c r="D304" s="101"/>
      <c r="E304" s="101"/>
      <c r="F304" s="101"/>
      <c r="G304" s="101"/>
    </row>
    <row r="305" spans="3:7" x14ac:dyDescent="0.25">
      <c r="C305" s="101"/>
      <c r="D305" s="101"/>
      <c r="E305" s="101"/>
      <c r="F305" s="101"/>
      <c r="G305" s="101"/>
    </row>
    <row r="306" spans="3:7" x14ac:dyDescent="0.25">
      <c r="C306" s="101"/>
      <c r="D306" s="101"/>
      <c r="E306" s="101"/>
      <c r="F306" s="101"/>
      <c r="G306" s="101"/>
    </row>
    <row r="307" spans="3:7" x14ac:dyDescent="0.25">
      <c r="C307" s="101"/>
      <c r="D307" s="101"/>
      <c r="E307" s="101"/>
      <c r="F307" s="101"/>
      <c r="G307" s="101"/>
    </row>
    <row r="308" spans="3:7" x14ac:dyDescent="0.25">
      <c r="C308" s="101"/>
      <c r="D308" s="101"/>
      <c r="E308" s="101"/>
      <c r="F308" s="101"/>
      <c r="G308" s="101"/>
    </row>
    <row r="309" spans="3:7" x14ac:dyDescent="0.25">
      <c r="C309" s="101"/>
      <c r="D309" s="101"/>
      <c r="E309" s="101"/>
      <c r="F309" s="101"/>
      <c r="G309" s="101"/>
    </row>
    <row r="310" spans="3:7" x14ac:dyDescent="0.25">
      <c r="C310" s="101"/>
      <c r="D310" s="101"/>
      <c r="E310" s="101"/>
      <c r="F310" s="101"/>
      <c r="G310" s="101"/>
    </row>
    <row r="311" spans="3:7" x14ac:dyDescent="0.25">
      <c r="C311" s="101"/>
      <c r="D311" s="101"/>
      <c r="E311" s="101"/>
      <c r="F311" s="101"/>
      <c r="G311" s="101"/>
    </row>
    <row r="312" spans="3:7" x14ac:dyDescent="0.25">
      <c r="C312" s="101"/>
      <c r="D312" s="101"/>
      <c r="E312" s="101"/>
      <c r="F312" s="101"/>
      <c r="G312" s="101"/>
    </row>
    <row r="313" spans="3:7" x14ac:dyDescent="0.25">
      <c r="C313" s="101"/>
      <c r="D313" s="101"/>
      <c r="E313" s="101"/>
      <c r="F313" s="101"/>
      <c r="G313" s="101"/>
    </row>
    <row r="314" spans="3:7" x14ac:dyDescent="0.25">
      <c r="C314" s="101"/>
      <c r="D314" s="101"/>
      <c r="E314" s="101"/>
      <c r="F314" s="101"/>
      <c r="G314" s="101"/>
    </row>
    <row r="315" spans="3:7" x14ac:dyDescent="0.25">
      <c r="C315" s="101"/>
      <c r="D315" s="101"/>
      <c r="E315" s="101"/>
      <c r="F315" s="101"/>
      <c r="G315" s="101"/>
    </row>
    <row r="316" spans="3:7" x14ac:dyDescent="0.25">
      <c r="C316" s="101"/>
      <c r="D316" s="101"/>
      <c r="E316" s="101"/>
      <c r="F316" s="101"/>
      <c r="G316" s="101"/>
    </row>
    <row r="317" spans="3:7" x14ac:dyDescent="0.25">
      <c r="C317" s="101"/>
      <c r="D317" s="101"/>
      <c r="E317" s="101"/>
      <c r="F317" s="101"/>
      <c r="G317" s="101"/>
    </row>
    <row r="318" spans="3:7" x14ac:dyDescent="0.25">
      <c r="C318" s="101"/>
      <c r="D318" s="101"/>
      <c r="E318" s="101"/>
      <c r="F318" s="101"/>
      <c r="G318" s="101"/>
    </row>
    <row r="319" spans="3:7" x14ac:dyDescent="0.25">
      <c r="C319" s="101"/>
      <c r="D319" s="101"/>
      <c r="E319" s="101"/>
      <c r="F319" s="101"/>
      <c r="G319" s="101"/>
    </row>
    <row r="320" spans="3:7" x14ac:dyDescent="0.25">
      <c r="C320" s="101"/>
      <c r="D320" s="101"/>
      <c r="E320" s="101"/>
      <c r="F320" s="101"/>
      <c r="G320" s="101"/>
    </row>
    <row r="321" spans="3:7" x14ac:dyDescent="0.25">
      <c r="C321" s="101"/>
      <c r="D321" s="101"/>
      <c r="E321" s="101"/>
      <c r="F321" s="101"/>
      <c r="G321" s="101"/>
    </row>
    <row r="322" spans="3:7" x14ac:dyDescent="0.25">
      <c r="C322" s="101"/>
      <c r="D322" s="101"/>
      <c r="E322" s="101"/>
      <c r="F322" s="101"/>
      <c r="G322" s="101"/>
    </row>
    <row r="323" spans="3:7" x14ac:dyDescent="0.25">
      <c r="C323" s="101"/>
      <c r="D323" s="101"/>
      <c r="E323" s="101"/>
      <c r="F323" s="101"/>
      <c r="G323" s="101"/>
    </row>
    <row r="324" spans="3:7" x14ac:dyDescent="0.25">
      <c r="C324" s="101"/>
      <c r="D324" s="101"/>
      <c r="E324" s="101"/>
      <c r="F324" s="101"/>
      <c r="G324" s="101"/>
    </row>
    <row r="325" spans="3:7" x14ac:dyDescent="0.25">
      <c r="C325" s="101"/>
      <c r="D325" s="101"/>
      <c r="E325" s="101"/>
      <c r="F325" s="101"/>
      <c r="G325" s="101"/>
    </row>
    <row r="326" spans="3:7" x14ac:dyDescent="0.25">
      <c r="C326" s="101"/>
      <c r="D326" s="101"/>
      <c r="E326" s="101"/>
      <c r="F326" s="101"/>
      <c r="G326" s="101"/>
    </row>
    <row r="327" spans="3:7" x14ac:dyDescent="0.25">
      <c r="C327" s="101"/>
      <c r="D327" s="101"/>
      <c r="E327" s="101"/>
      <c r="F327" s="101"/>
      <c r="G327" s="101"/>
    </row>
    <row r="328" spans="3:7" x14ac:dyDescent="0.25">
      <c r="C328" s="101"/>
      <c r="D328" s="101"/>
      <c r="E328" s="101"/>
      <c r="F328" s="101"/>
      <c r="G328" s="101"/>
    </row>
    <row r="329" spans="3:7" x14ac:dyDescent="0.25">
      <c r="C329" s="101"/>
      <c r="D329" s="101"/>
      <c r="E329" s="101"/>
      <c r="F329" s="101"/>
      <c r="G329" s="101"/>
    </row>
    <row r="330" spans="3:7" x14ac:dyDescent="0.25">
      <c r="C330" s="101"/>
      <c r="D330" s="101"/>
      <c r="E330" s="101"/>
      <c r="F330" s="101"/>
      <c r="G330" s="101"/>
    </row>
    <row r="331" spans="3:7" x14ac:dyDescent="0.25">
      <c r="C331" s="101"/>
      <c r="D331" s="101"/>
      <c r="E331" s="101"/>
      <c r="F331" s="101"/>
      <c r="G331" s="101"/>
    </row>
    <row r="332" spans="3:7" x14ac:dyDescent="0.25">
      <c r="C332" s="101"/>
      <c r="D332" s="101"/>
      <c r="E332" s="101"/>
      <c r="F332" s="101"/>
      <c r="G332" s="101"/>
    </row>
    <row r="333" spans="3:7" x14ac:dyDescent="0.25">
      <c r="C333" s="101"/>
      <c r="D333" s="101"/>
      <c r="E333" s="101"/>
      <c r="F333" s="101"/>
      <c r="G333" s="101"/>
    </row>
    <row r="334" spans="3:7" x14ac:dyDescent="0.25">
      <c r="C334" s="101"/>
      <c r="D334" s="101"/>
      <c r="E334" s="101"/>
      <c r="F334" s="101"/>
      <c r="G334" s="101"/>
    </row>
    <row r="335" spans="3:7" x14ac:dyDescent="0.25">
      <c r="C335" s="101"/>
      <c r="D335" s="101"/>
      <c r="E335" s="101"/>
      <c r="F335" s="101"/>
      <c r="G335" s="101"/>
    </row>
    <row r="336" spans="3:7" x14ac:dyDescent="0.25">
      <c r="C336" s="101"/>
      <c r="D336" s="101"/>
      <c r="E336" s="101"/>
      <c r="F336" s="101"/>
      <c r="G336" s="101"/>
    </row>
    <row r="337" spans="3:7" x14ac:dyDescent="0.25">
      <c r="C337" s="101"/>
      <c r="D337" s="101"/>
      <c r="E337" s="101"/>
      <c r="F337" s="101"/>
      <c r="G337" s="101"/>
    </row>
    <row r="338" spans="3:7" x14ac:dyDescent="0.25">
      <c r="C338" s="101"/>
      <c r="D338" s="101"/>
      <c r="E338" s="101"/>
      <c r="F338" s="101"/>
      <c r="G338" s="101"/>
    </row>
    <row r="339" spans="3:7" x14ac:dyDescent="0.25">
      <c r="C339" s="101"/>
      <c r="D339" s="101"/>
      <c r="E339" s="101"/>
      <c r="F339" s="101"/>
      <c r="G339" s="101"/>
    </row>
    <row r="340" spans="3:7" x14ac:dyDescent="0.25">
      <c r="C340" s="101"/>
      <c r="D340" s="101"/>
      <c r="E340" s="101"/>
      <c r="F340" s="101"/>
      <c r="G340" s="101"/>
    </row>
    <row r="341" spans="3:7" x14ac:dyDescent="0.25">
      <c r="C341" s="101"/>
      <c r="D341" s="101"/>
      <c r="E341" s="101"/>
      <c r="F341" s="101"/>
      <c r="G341" s="101"/>
    </row>
    <row r="342" spans="3:7" x14ac:dyDescent="0.25">
      <c r="C342" s="101"/>
      <c r="D342" s="101"/>
      <c r="E342" s="101"/>
      <c r="F342" s="101"/>
      <c r="G342" s="101"/>
    </row>
    <row r="343" spans="3:7" x14ac:dyDescent="0.25">
      <c r="C343" s="101"/>
      <c r="D343" s="101"/>
      <c r="E343" s="101"/>
      <c r="F343" s="101"/>
      <c r="G343" s="101"/>
    </row>
    <row r="344" spans="3:7" x14ac:dyDescent="0.25">
      <c r="C344" s="101"/>
      <c r="D344" s="101"/>
      <c r="E344" s="101"/>
      <c r="F344" s="101"/>
      <c r="G344" s="101"/>
    </row>
    <row r="345" spans="3:7" x14ac:dyDescent="0.25">
      <c r="C345" s="101"/>
      <c r="D345" s="101"/>
      <c r="E345" s="101"/>
      <c r="F345" s="101"/>
      <c r="G345" s="101"/>
    </row>
    <row r="346" spans="3:7" x14ac:dyDescent="0.25">
      <c r="C346" s="101"/>
      <c r="D346" s="101"/>
      <c r="E346" s="101"/>
      <c r="F346" s="101"/>
      <c r="G346" s="101"/>
    </row>
    <row r="347" spans="3:7" x14ac:dyDescent="0.25">
      <c r="C347" s="101"/>
      <c r="D347" s="101"/>
      <c r="E347" s="101"/>
      <c r="F347" s="101"/>
      <c r="G347" s="101"/>
    </row>
    <row r="348" spans="3:7" x14ac:dyDescent="0.25">
      <c r="C348" s="101"/>
      <c r="D348" s="101"/>
      <c r="E348" s="101"/>
      <c r="F348" s="101"/>
      <c r="G348" s="101"/>
    </row>
    <row r="349" spans="3:7" x14ac:dyDescent="0.25">
      <c r="C349" s="101"/>
      <c r="D349" s="101"/>
      <c r="E349" s="101"/>
      <c r="F349" s="101"/>
      <c r="G349" s="101"/>
    </row>
    <row r="350" spans="3:7" x14ac:dyDescent="0.25">
      <c r="C350" s="101"/>
      <c r="D350" s="101"/>
      <c r="E350" s="101"/>
      <c r="F350" s="101"/>
      <c r="G350" s="101"/>
    </row>
    <row r="351" spans="3:7" x14ac:dyDescent="0.25">
      <c r="C351" s="101"/>
      <c r="D351" s="101"/>
      <c r="E351" s="101"/>
      <c r="F351" s="101"/>
      <c r="G351" s="101"/>
    </row>
    <row r="352" spans="3:7" x14ac:dyDescent="0.25">
      <c r="C352" s="101"/>
      <c r="D352" s="101"/>
      <c r="E352" s="101"/>
      <c r="F352" s="101"/>
      <c r="G352" s="101"/>
    </row>
    <row r="353" spans="3:7" x14ac:dyDescent="0.25">
      <c r="C353" s="101"/>
      <c r="D353" s="101"/>
      <c r="E353" s="101"/>
      <c r="F353" s="101"/>
      <c r="G353" s="101"/>
    </row>
    <row r="354" spans="3:7" x14ac:dyDescent="0.25">
      <c r="C354" s="101"/>
      <c r="D354" s="101"/>
      <c r="E354" s="101"/>
      <c r="F354" s="101"/>
      <c r="G354" s="101"/>
    </row>
    <row r="355" spans="3:7" x14ac:dyDescent="0.25">
      <c r="C355" s="101"/>
      <c r="D355" s="101"/>
      <c r="E355" s="101"/>
      <c r="F355" s="101"/>
      <c r="G355" s="101"/>
    </row>
    <row r="356" spans="3:7" x14ac:dyDescent="0.25">
      <c r="C356" s="101"/>
      <c r="D356" s="101"/>
      <c r="E356" s="101"/>
      <c r="F356" s="101"/>
      <c r="G356" s="10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6DD18-7C8F-4CB9-992E-1E86822F7917}">
  <sheetPr codeName="Sheet10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60"/>
      <c r="B1" s="161" t="s">
        <v>5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</row>
    <row r="2" spans="1:31" x14ac:dyDescent="0.25">
      <c r="A2" s="160"/>
      <c r="B2" s="160"/>
      <c r="C2" s="160" t="s">
        <v>137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</row>
    <row r="3" spans="1:31" x14ac:dyDescent="0.25">
      <c r="A3" s="160"/>
      <c r="B3" s="160"/>
      <c r="C3" s="160"/>
      <c r="D3" s="98" t="s">
        <v>111</v>
      </c>
      <c r="E3" s="99" t="s">
        <v>112</v>
      </c>
      <c r="F3" s="99" t="s">
        <v>113</v>
      </c>
      <c r="G3" s="99" t="s">
        <v>114</v>
      </c>
      <c r="H3" s="99" t="s">
        <v>115</v>
      </c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</row>
    <row r="4" spans="1:31" x14ac:dyDescent="0.25">
      <c r="A4" s="160"/>
      <c r="B4" s="160"/>
      <c r="C4" s="160"/>
      <c r="D4" s="98">
        <f>VLOOKUP($B$1,'ICF SLR Lookup'!$A$5:$F$7,2,FALSE)</f>
        <v>4.7211341248418998E-2</v>
      </c>
      <c r="E4" s="98">
        <f>VLOOKUP($B$1,'ICF SLR Lookup'!$A$5:$F$7,3,FALSE)</f>
        <v>0</v>
      </c>
      <c r="F4" s="98">
        <f>VLOOKUP($B$1,'ICF SLR Lookup'!$A$5:$F$7,4,FALSE)</f>
        <v>0</v>
      </c>
      <c r="G4" s="98">
        <f>VLOOKUP($B$1,'ICF SLR Lookup'!$A$5:$F$7,5,FALSE)</f>
        <v>0.24259022558161961</v>
      </c>
      <c r="H4" s="98">
        <f>VLOOKUP($B$1,'ICF SLR Lookup'!$A$5:$F$7,6,FALSE)</f>
        <v>0.16867647376862901</v>
      </c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</row>
    <row r="5" spans="1:31" x14ac:dyDescent="0.25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</row>
    <row r="6" spans="1:31" x14ac:dyDescent="0.25">
      <c r="A6" s="160"/>
      <c r="B6" s="162"/>
      <c r="C6" s="163" t="s">
        <v>138</v>
      </c>
      <c r="D6" s="163" t="s">
        <v>139</v>
      </c>
      <c r="E6" s="163" t="s">
        <v>112</v>
      </c>
      <c r="F6" s="163" t="s">
        <v>113</v>
      </c>
      <c r="G6" s="163" t="s">
        <v>114</v>
      </c>
      <c r="H6" s="163" t="s">
        <v>115</v>
      </c>
      <c r="I6" s="160"/>
      <c r="J6" s="164" t="s">
        <v>140</v>
      </c>
      <c r="K6" s="165" t="s">
        <v>141</v>
      </c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</row>
    <row r="7" spans="1:31" x14ac:dyDescent="0.25">
      <c r="A7" s="160"/>
      <c r="B7" s="160">
        <v>1950</v>
      </c>
      <c r="C7" s="166">
        <v>-0.5</v>
      </c>
      <c r="D7" s="167"/>
      <c r="E7" s="167"/>
      <c r="F7" s="167"/>
      <c r="G7" s="167"/>
      <c r="H7" s="167"/>
      <c r="I7" s="166"/>
      <c r="J7" s="166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</row>
    <row r="8" spans="1:31" x14ac:dyDescent="0.25">
      <c r="A8" s="160"/>
      <c r="B8" s="160">
        <v>1955</v>
      </c>
      <c r="C8" s="166">
        <v>-0.5</v>
      </c>
      <c r="D8" s="167"/>
      <c r="E8" s="167"/>
      <c r="F8" s="167"/>
      <c r="G8" s="167"/>
      <c r="H8" s="167"/>
      <c r="I8" s="166"/>
      <c r="J8" s="166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</row>
    <row r="9" spans="1:31" x14ac:dyDescent="0.25">
      <c r="A9" s="160"/>
      <c r="B9" s="160">
        <v>1960</v>
      </c>
      <c r="C9" s="166">
        <v>-0.7</v>
      </c>
      <c r="D9" s="167"/>
      <c r="E9" s="167"/>
      <c r="F9" s="167"/>
      <c r="G9" s="167"/>
      <c r="H9" s="167"/>
      <c r="I9" s="166"/>
      <c r="J9" s="166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</row>
    <row r="10" spans="1:31" x14ac:dyDescent="0.25">
      <c r="A10" s="160"/>
      <c r="B10" s="160">
        <v>1965</v>
      </c>
      <c r="C10" s="166">
        <v>-0.5</v>
      </c>
      <c r="D10" s="167"/>
      <c r="E10" s="167"/>
      <c r="F10" s="167"/>
      <c r="G10" s="167"/>
      <c r="H10" s="167"/>
      <c r="I10" s="166"/>
      <c r="J10" s="166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</row>
    <row r="11" spans="1:31" x14ac:dyDescent="0.25">
      <c r="A11" s="160"/>
      <c r="B11" s="160">
        <v>1970</v>
      </c>
      <c r="C11" s="166">
        <v>-0.5</v>
      </c>
      <c r="D11" s="167"/>
      <c r="E11" s="167"/>
      <c r="F11" s="167"/>
      <c r="G11" s="167"/>
      <c r="H11" s="167"/>
      <c r="I11" s="166"/>
      <c r="J11" s="166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</row>
    <row r="12" spans="1:31" x14ac:dyDescent="0.25">
      <c r="A12" s="160"/>
      <c r="B12" s="160">
        <v>1975</v>
      </c>
      <c r="C12" s="166">
        <v>-0.5</v>
      </c>
      <c r="D12" s="167"/>
      <c r="E12" s="167"/>
      <c r="F12" s="167"/>
      <c r="G12" s="167"/>
      <c r="H12" s="167"/>
      <c r="I12" s="166"/>
      <c r="J12" s="166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</row>
    <row r="13" spans="1:31" x14ac:dyDescent="0.25">
      <c r="A13" s="160"/>
      <c r="B13" s="160">
        <v>1980</v>
      </c>
      <c r="C13" s="166">
        <v>-0.5</v>
      </c>
      <c r="D13" s="166"/>
      <c r="E13" s="166"/>
      <c r="F13" s="166"/>
      <c r="G13" s="166"/>
      <c r="H13" s="166"/>
      <c r="I13" s="166"/>
      <c r="J13" s="166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</row>
    <row r="14" spans="1:31" x14ac:dyDescent="0.25">
      <c r="A14" s="160"/>
      <c r="B14" s="160">
        <v>1985</v>
      </c>
      <c r="C14" s="166">
        <v>-0.2</v>
      </c>
      <c r="D14" s="167"/>
      <c r="E14" s="166"/>
      <c r="F14" s="166"/>
      <c r="G14" s="166"/>
      <c r="H14" s="166"/>
      <c r="I14" s="166"/>
      <c r="J14" s="166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</row>
    <row r="15" spans="1:31" x14ac:dyDescent="0.25">
      <c r="A15" s="160"/>
      <c r="B15" s="160">
        <v>1990</v>
      </c>
      <c r="C15" s="166">
        <f>HLOOKUP(B15,'CO2 and Temp Alt 0 Alt 1'!$J$1:$DP$7,7,FALSE)</f>
        <v>0.63959318099999996</v>
      </c>
      <c r="D15" s="166"/>
      <c r="E15" s="166">
        <f>AVERAGE(C9:C14)</f>
        <v>-0.48333333333333339</v>
      </c>
      <c r="F15" s="166">
        <f>E15*E15</f>
        <v>0.23361111111111116</v>
      </c>
      <c r="G15" s="166">
        <f>AVERAGE($C$7:C15)</f>
        <v>-0.36226742433333337</v>
      </c>
      <c r="H15" s="166">
        <f>G15*G15</f>
        <v>0.13123768673310743</v>
      </c>
      <c r="I15" s="166"/>
      <c r="J15" s="166">
        <f>(SUMPRODUCT(E15:H15,$E$4:$H$4)+$D$4)*100</f>
        <v>-1.8534484717784099</v>
      </c>
      <c r="K15" s="168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</row>
    <row r="16" spans="1:31" x14ac:dyDescent="0.25">
      <c r="A16" s="160"/>
      <c r="B16" s="160">
        <v>1995</v>
      </c>
      <c r="C16" s="166">
        <f>HLOOKUP(B16,'CO2 and Temp Alt 0 Alt 1'!$J$1:$DP$7,7,FALSE)</f>
        <v>0.54236465199999995</v>
      </c>
      <c r="D16" s="166"/>
      <c r="E16" s="166">
        <f>AVERAGE(C10:C15)</f>
        <v>-0.26006780316666672</v>
      </c>
      <c r="F16" s="166">
        <f>E16*E16</f>
        <v>6.7635262243936109E-2</v>
      </c>
      <c r="G16" s="166">
        <f>AVERAGE($C$7:C16)</f>
        <v>-0.27180421670000005</v>
      </c>
      <c r="H16" s="166">
        <f>G16*G16</f>
        <v>7.3877532215900585E-2</v>
      </c>
      <c r="I16" s="166"/>
      <c r="J16" s="166">
        <f t="shared" ref="J16:J36" si="0">(SUMPRODUCT(E16:H16,$E$4:$H$4)+$D$4)*100</f>
        <v>-0.62643033699630313</v>
      </c>
      <c r="K16" s="168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</row>
    <row r="17" spans="1:31" x14ac:dyDescent="0.25">
      <c r="A17" s="160"/>
      <c r="B17" s="160">
        <v>2000</v>
      </c>
      <c r="C17" s="166">
        <f>HLOOKUP(B17,'CO2 and Temp Alt 0 Alt 1'!$J$1:$DP$7,7,FALSE)</f>
        <v>0.77213053399999998</v>
      </c>
      <c r="D17" s="166"/>
      <c r="E17" s="166">
        <f>AVERAGE(C11:C16)</f>
        <v>-8.6340361166666671E-2</v>
      </c>
      <c r="F17" s="166">
        <f>E17*E17</f>
        <v>7.4546579663904424E-3</v>
      </c>
      <c r="G17" s="166">
        <f>AVERAGE($C$7:C17)</f>
        <v>-0.1769010575454546</v>
      </c>
      <c r="H17" s="166">
        <f>G17*G17</f>
        <v>3.1293984160700242E-2</v>
      </c>
      <c r="I17" s="166"/>
      <c r="J17" s="166">
        <f t="shared" si="0"/>
        <v>0.95754326912383458</v>
      </c>
      <c r="K17" s="168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</row>
    <row r="18" spans="1:31" x14ac:dyDescent="0.25">
      <c r="A18" s="160"/>
      <c r="B18" s="160">
        <v>2005</v>
      </c>
      <c r="C18" s="166">
        <f>HLOOKUP(B18,'CO2 and Temp Alt 0 Alt 1'!$J$1:$DP$7,7,FALSE)</f>
        <v>0.86815092599999999</v>
      </c>
      <c r="D18" s="166"/>
      <c r="E18" s="166">
        <f>AVERAGE(C12:C17)</f>
        <v>0.12568139449999999</v>
      </c>
      <c r="F18" s="166">
        <f>E18*E18</f>
        <v>1.5795812923464627E-2</v>
      </c>
      <c r="G18" s="166">
        <f>AVERAGE($C$7:C18)</f>
        <v>-8.9813392250000054E-2</v>
      </c>
      <c r="H18" s="166">
        <f>G18*G18</f>
        <v>8.0664454274523706E-3</v>
      </c>
      <c r="I18" s="166"/>
      <c r="J18" s="166">
        <f t="shared" si="0"/>
        <v>2.6784109732790746</v>
      </c>
      <c r="K18" s="168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</row>
    <row r="19" spans="1:31" x14ac:dyDescent="0.25">
      <c r="A19" s="160"/>
      <c r="B19" s="160">
        <v>2010</v>
      </c>
      <c r="C19" s="166">
        <f>HLOOKUP(B19,'CO2 and Temp Alt 0 Alt 1'!$J$1:$DP$7,7,FALSE)</f>
        <v>0.97556141699999999</v>
      </c>
      <c r="D19" s="166"/>
      <c r="E19" s="166">
        <f>AVERAGE(C13:C18)</f>
        <v>0.3537065488333333</v>
      </c>
      <c r="F19" s="166">
        <f>E19*E19</f>
        <v>0.1251083226875872</v>
      </c>
      <c r="G19" s="166">
        <f>AVERAGE($C$7:C19)</f>
        <v>-7.8614838461538925E-3</v>
      </c>
      <c r="H19" s="166">
        <f>G19*G19</f>
        <v>6.1802928263338593E-5</v>
      </c>
      <c r="I19" s="166"/>
      <c r="J19" s="166">
        <f t="shared" si="0"/>
        <v>4.5314646808782308</v>
      </c>
      <c r="K19" s="168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</row>
    <row r="20" spans="1:31" x14ac:dyDescent="0.25">
      <c r="A20" s="160"/>
      <c r="B20" s="160">
        <v>2015</v>
      </c>
      <c r="C20" s="166">
        <f>HLOOKUP(B20,'CO2 and Temp Alt 0 Alt 1'!$J$1:$DP$7,7,FALSE)</f>
        <v>1.1153566130000001</v>
      </c>
      <c r="D20" s="166"/>
      <c r="E20" s="166">
        <f t="shared" ref="E20:E36" si="1">AVERAGE(C14:C19)</f>
        <v>0.59963345166666659</v>
      </c>
      <c r="F20" s="166">
        <f t="shared" ref="F20:F36" si="2">E20*E20</f>
        <v>0.35956027635768056</v>
      </c>
      <c r="G20" s="166">
        <f>AVERAGE($C$7:C20)</f>
        <v>7.2368380214285682E-2</v>
      </c>
      <c r="H20" s="166">
        <f t="shared" ref="H20:H36" si="3">G20*G20</f>
        <v>5.2371824548394152E-3</v>
      </c>
      <c r="I20" s="166"/>
      <c r="J20" s="166">
        <f t="shared" si="0"/>
        <v>6.5650592398544223</v>
      </c>
      <c r="K20" s="168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</row>
    <row r="21" spans="1:31" x14ac:dyDescent="0.25">
      <c r="A21" s="160"/>
      <c r="B21" s="160">
        <v>2020</v>
      </c>
      <c r="C21" s="166">
        <f>HLOOKUP(B21,'CO2 and Temp Alt 0 Alt 1'!$J$1:$DP$7,7,FALSE)</f>
        <v>1.2183734749999999</v>
      </c>
      <c r="D21" s="166"/>
      <c r="E21" s="166">
        <f t="shared" si="1"/>
        <v>0.81885955383333331</v>
      </c>
      <c r="F21" s="166">
        <f t="shared" si="2"/>
        <v>0.67053096890412567</v>
      </c>
      <c r="G21" s="166">
        <f>AVERAGE($C$7:C21)</f>
        <v>0.14876871986666665</v>
      </c>
      <c r="H21" s="166">
        <f t="shared" si="3"/>
        <v>2.2132132010766737E-2</v>
      </c>
      <c r="I21" s="166"/>
      <c r="J21" s="166">
        <f t="shared" si="0"/>
        <v>8.7034348544920377</v>
      </c>
      <c r="K21" s="168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</row>
    <row r="22" spans="1:31" x14ac:dyDescent="0.25">
      <c r="A22" s="160"/>
      <c r="B22" s="160">
        <v>2025</v>
      </c>
      <c r="C22" s="166">
        <f>HLOOKUP(B22,'CO2 and Temp Alt 0 Alt 1'!$J$1:$DP$7,7,FALSE)</f>
        <v>1.410985436</v>
      </c>
      <c r="D22" s="166"/>
      <c r="E22" s="166">
        <f t="shared" si="1"/>
        <v>0.9153229361666666</v>
      </c>
      <c r="F22" s="166">
        <f t="shared" si="2"/>
        <v>0.83781607747276765</v>
      </c>
      <c r="G22" s="166">
        <f>AVERAGE($C$7:C22)</f>
        <v>0.22765726462499997</v>
      </c>
      <c r="H22" s="166">
        <f t="shared" si="3"/>
        <v>5.1827830136537259E-2</v>
      </c>
      <c r="I22" s="166"/>
      <c r="J22" s="166">
        <f t="shared" si="0"/>
        <v>11.118090405960279</v>
      </c>
      <c r="K22" s="168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</row>
    <row r="23" spans="1:31" x14ac:dyDescent="0.25">
      <c r="A23" s="160"/>
      <c r="B23" s="160">
        <v>2030</v>
      </c>
      <c r="C23" s="166">
        <f>HLOOKUP(B23,'CO2 and Temp Alt 0 Alt 1'!$J$1:$DP$7,7,FALSE)</f>
        <v>1.5939998479999999</v>
      </c>
      <c r="D23" s="166"/>
      <c r="E23" s="166">
        <f t="shared" si="1"/>
        <v>1.0600930668333333</v>
      </c>
      <c r="F23" s="166">
        <f t="shared" si="2"/>
        <v>1.123797310348102</v>
      </c>
      <c r="G23" s="166">
        <f>AVERAGE($C$7:C23)</f>
        <v>0.30803035776470589</v>
      </c>
      <c r="H23" s="166">
        <f t="shared" si="3"/>
        <v>9.4882701304652706E-2</v>
      </c>
      <c r="I23" s="166"/>
      <c r="J23" s="166">
        <f t="shared" si="0"/>
        <v>13.794097470225692</v>
      </c>
      <c r="K23" s="168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</row>
    <row r="24" spans="1:31" x14ac:dyDescent="0.25">
      <c r="A24" s="160"/>
      <c r="B24" s="160">
        <v>2035</v>
      </c>
      <c r="C24" s="166">
        <f>HLOOKUP(B24,'CO2 and Temp Alt 0 Alt 1'!$J$1:$DP$7,7,FALSE)</f>
        <v>1.8032599460000001</v>
      </c>
      <c r="D24" s="166"/>
      <c r="E24" s="166">
        <f t="shared" si="1"/>
        <v>1.1970712858333334</v>
      </c>
      <c r="F24" s="166">
        <f t="shared" si="2"/>
        <v>1.4329796633666703</v>
      </c>
      <c r="G24" s="166">
        <f>AVERAGE($C$7:C24)</f>
        <v>0.39109866822222217</v>
      </c>
      <c r="H24" s="166">
        <f t="shared" si="3"/>
        <v>0.15295816828519582</v>
      </c>
      <c r="I24" s="166"/>
      <c r="J24" s="166">
        <f t="shared" si="0"/>
        <v>16.788849985757427</v>
      </c>
      <c r="K24" s="168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</row>
    <row r="25" spans="1:31" x14ac:dyDescent="0.25">
      <c r="A25" s="160"/>
      <c r="B25" s="160">
        <v>2040</v>
      </c>
      <c r="C25" s="166">
        <f>HLOOKUP(B25,'CO2 and Temp Alt 0 Alt 1'!$J$1:$DP$7,7,FALSE)</f>
        <v>2.007971221</v>
      </c>
      <c r="D25" s="166"/>
      <c r="E25" s="166">
        <f t="shared" si="1"/>
        <v>1.3529227891666666</v>
      </c>
      <c r="F25" s="166">
        <f t="shared" si="2"/>
        <v>1.8304000734465127</v>
      </c>
      <c r="G25" s="166">
        <f>AVERAGE($C$7:C25)</f>
        <v>0.47619722363157896</v>
      </c>
      <c r="H25" s="166">
        <f t="shared" si="3"/>
        <v>0.22676379579442402</v>
      </c>
      <c r="I25" s="166"/>
      <c r="J25" s="166">
        <f t="shared" si="0"/>
        <v>20.09818506035376</v>
      </c>
      <c r="K25" s="168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</row>
    <row r="26" spans="1:31" x14ac:dyDescent="0.25">
      <c r="A26" s="160"/>
      <c r="B26" s="160">
        <v>2045</v>
      </c>
      <c r="C26" s="166">
        <f>HLOOKUP(B26,'CO2 and Temp Alt 0 Alt 1'!$J$1:$DP$7,7,FALSE)</f>
        <v>2.2077180830000001</v>
      </c>
      <c r="D26" s="166"/>
      <c r="E26" s="166">
        <f t="shared" si="1"/>
        <v>1.5249910898333334</v>
      </c>
      <c r="F26" s="166">
        <f t="shared" si="2"/>
        <v>2.3255978240710582</v>
      </c>
      <c r="G26" s="166">
        <f>AVERAGE($C$7:C26)</f>
        <v>0.56277326660000004</v>
      </c>
      <c r="H26" s="166">
        <f t="shared" si="3"/>
        <v>0.31671374959963472</v>
      </c>
      <c r="I26" s="166"/>
      <c r="J26" s="166">
        <f t="shared" si="0"/>
        <v>23.715679342072487</v>
      </c>
      <c r="K26" s="168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</row>
    <row r="27" spans="1:31" x14ac:dyDescent="0.25">
      <c r="A27" s="160"/>
      <c r="B27" s="160">
        <v>2050</v>
      </c>
      <c r="C27" s="166">
        <f>HLOOKUP(B27,'CO2 and Temp Alt 0 Alt 1'!$J$1:$DP$7,7,FALSE)</f>
        <v>2.4136644559999998</v>
      </c>
      <c r="D27" s="166"/>
      <c r="E27" s="166">
        <f t="shared" si="1"/>
        <v>1.7070513348333332</v>
      </c>
      <c r="F27" s="166">
        <f t="shared" si="2"/>
        <v>2.9140242597562644</v>
      </c>
      <c r="G27" s="166">
        <f>AVERAGE($C$7:C27)</f>
        <v>0.65091094228571422</v>
      </c>
      <c r="H27" s="166">
        <f t="shared" si="3"/>
        <v>0.42368505478727642</v>
      </c>
      <c r="I27" s="166"/>
      <c r="J27" s="166">
        <f t="shared" si="0"/>
        <v>27.658167460104117</v>
      </c>
      <c r="K27" s="168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</row>
    <row r="28" spans="1:31" x14ac:dyDescent="0.25">
      <c r="A28" s="160"/>
      <c r="B28" s="160">
        <v>2055</v>
      </c>
      <c r="C28" s="166">
        <f>HLOOKUP(B28,'CO2 and Temp Alt 0 Alt 1'!$J$1:$DP$7,7,FALSE)</f>
        <v>2.5930085740000002</v>
      </c>
      <c r="D28" s="166"/>
      <c r="E28" s="166">
        <f t="shared" si="1"/>
        <v>1.9062664983333333</v>
      </c>
      <c r="F28" s="166">
        <f t="shared" si="2"/>
        <v>3.6338519626680283</v>
      </c>
      <c r="G28" s="166">
        <f>AVERAGE($C$7:C28)</f>
        <v>0.73918810736363627</v>
      </c>
      <c r="H28" s="166">
        <f t="shared" si="3"/>
        <v>0.54639905806783462</v>
      </c>
      <c r="I28" s="166"/>
      <c r="J28" s="166">
        <f t="shared" si="0"/>
        <v>31.869581734639663</v>
      </c>
      <c r="K28" s="168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</row>
    <row r="29" spans="1:31" x14ac:dyDescent="0.25">
      <c r="A29" s="160"/>
      <c r="B29" s="160">
        <v>2060</v>
      </c>
      <c r="C29" s="166">
        <f>HLOOKUP(B29,'CO2 and Temp Alt 0 Alt 1'!$J$1:$DP$7,7,FALSE)</f>
        <v>2.788310632</v>
      </c>
      <c r="D29" s="166"/>
      <c r="E29" s="166">
        <f t="shared" si="1"/>
        <v>2.1032703546666665</v>
      </c>
      <c r="F29" s="166">
        <f t="shared" si="2"/>
        <v>4.4237461848196453</v>
      </c>
      <c r="G29" s="166">
        <f>AVERAGE($C$7:C29)</f>
        <v>0.82828039104347828</v>
      </c>
      <c r="H29" s="166">
        <f t="shared" si="3"/>
        <v>0.68604840618713725</v>
      </c>
      <c r="I29" s="166"/>
      <c r="J29" s="166">
        <f t="shared" si="0"/>
        <v>36.386429414672286</v>
      </c>
      <c r="K29" s="168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</row>
    <row r="30" spans="1:31" x14ac:dyDescent="0.25">
      <c r="A30" s="160"/>
      <c r="B30" s="160">
        <v>2065</v>
      </c>
      <c r="C30" s="166">
        <f>HLOOKUP(B30,'CO2 and Temp Alt 0 Alt 1'!$J$1:$DP$7,7,FALSE)</f>
        <v>2.965027005</v>
      </c>
      <c r="D30" s="166"/>
      <c r="E30" s="166">
        <f t="shared" si="1"/>
        <v>2.3023221519999999</v>
      </c>
      <c r="F30" s="166">
        <f t="shared" si="2"/>
        <v>5.3006872915899104</v>
      </c>
      <c r="G30" s="166">
        <f>AVERAGE($C$7:C30)</f>
        <v>0.91731149995833328</v>
      </c>
      <c r="H30" s="166">
        <f t="shared" si="3"/>
        <v>0.84146038795580724</v>
      </c>
      <c r="I30" s="166"/>
      <c r="J30" s="166">
        <f t="shared" si="0"/>
        <v>41.167671600829301</v>
      </c>
      <c r="K30" s="168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</row>
    <row r="31" spans="1:31" x14ac:dyDescent="0.25">
      <c r="A31" s="160"/>
      <c r="B31" s="160">
        <v>2070</v>
      </c>
      <c r="C31" s="166">
        <f>HLOOKUP(B31,'CO2 and Temp Alt 0 Alt 1'!$J$1:$DP$7,7,FALSE)</f>
        <v>3.1570892599999998</v>
      </c>
      <c r="D31" s="166"/>
      <c r="E31" s="166">
        <f t="shared" si="1"/>
        <v>2.4959499951666664</v>
      </c>
      <c r="F31" s="166">
        <f t="shared" si="2"/>
        <v>6.2297663783724815</v>
      </c>
      <c r="G31" s="166">
        <f>AVERAGE($C$7:C31)</f>
        <v>1.0069026103600001</v>
      </c>
      <c r="H31" s="166">
        <f t="shared" si="3"/>
        <v>1.0138528667497821</v>
      </c>
      <c r="I31" s="166"/>
      <c r="J31" s="166">
        <f t="shared" si="0"/>
        <v>46.248919911794196</v>
      </c>
      <c r="K31" s="168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</row>
    <row r="32" spans="1:31" x14ac:dyDescent="0.25">
      <c r="A32" s="160"/>
      <c r="B32" s="160">
        <v>2075</v>
      </c>
      <c r="C32" s="166">
        <f>HLOOKUP(B32,'CO2 and Temp Alt 0 Alt 1'!$J$1:$DP$7,7,FALSE)</f>
        <v>3.340821123</v>
      </c>
      <c r="D32" s="166"/>
      <c r="E32" s="166">
        <f t="shared" si="1"/>
        <v>2.6874696683333332</v>
      </c>
      <c r="F32" s="166">
        <f t="shared" si="2"/>
        <v>7.2224932182116763</v>
      </c>
      <c r="G32" s="166">
        <f>AVERAGE($C$7:C32)</f>
        <v>1.0966687070000001</v>
      </c>
      <c r="H32" s="166">
        <f t="shared" si="3"/>
        <v>1.2026822529130521</v>
      </c>
      <c r="I32" s="166"/>
      <c r="J32" s="166">
        <f t="shared" si="0"/>
        <v>51.61166517533362</v>
      </c>
      <c r="K32" s="168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</row>
    <row r="33" spans="1:31" x14ac:dyDescent="0.25">
      <c r="A33" s="160"/>
      <c r="B33" s="160">
        <v>2080</v>
      </c>
      <c r="C33" s="166">
        <f>HLOOKUP(B33,'CO2 and Temp Alt 0 Alt 1'!$J$1:$DP$7,7,FALSE)</f>
        <v>3.5451556320000002</v>
      </c>
      <c r="D33" s="166"/>
      <c r="E33" s="166">
        <f t="shared" si="1"/>
        <v>2.876320175</v>
      </c>
      <c r="F33" s="166">
        <f t="shared" si="2"/>
        <v>8.27321774911203</v>
      </c>
      <c r="G33" s="166">
        <f>AVERAGE($C$7:C33)</f>
        <v>1.1873534079259258</v>
      </c>
      <c r="H33" s="166">
        <f t="shared" si="3"/>
        <v>1.40980811531331</v>
      </c>
      <c r="I33" s="166"/>
      <c r="J33" s="166">
        <f t="shared" si="0"/>
        <v>57.305313390371992</v>
      </c>
      <c r="K33" s="168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</row>
    <row r="34" spans="1:31" x14ac:dyDescent="0.25">
      <c r="A34" s="160"/>
      <c r="B34" s="160">
        <v>2085</v>
      </c>
      <c r="C34" s="166">
        <f>HLOOKUP(B34,'CO2 and Temp Alt 0 Alt 1'!$J$1:$DP$7,7,FALSE)</f>
        <v>3.7345289660000001</v>
      </c>
      <c r="D34" s="166"/>
      <c r="E34" s="166">
        <f t="shared" si="1"/>
        <v>3.0649020376666662</v>
      </c>
      <c r="F34" s="166">
        <f t="shared" si="2"/>
        <v>9.3936245004932832</v>
      </c>
      <c r="G34" s="166">
        <f>AVERAGE($C$7:C34)</f>
        <v>1.2783239635714285</v>
      </c>
      <c r="H34" s="166">
        <f t="shared" si="3"/>
        <v>1.6341121558409668</v>
      </c>
      <c r="I34" s="166"/>
      <c r="J34" s="166">
        <f t="shared" si="0"/>
        <v>63.29565161273085</v>
      </c>
      <c r="K34" s="168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</row>
    <row r="35" spans="1:31" x14ac:dyDescent="0.25">
      <c r="A35" s="160"/>
      <c r="B35" s="160">
        <v>2090</v>
      </c>
      <c r="C35" s="166">
        <f>HLOOKUP(B35,'CO2 and Temp Alt 0 Alt 1'!$J$1:$DP$7,7,FALSE)</f>
        <v>3.9347525929999998</v>
      </c>
      <c r="D35" s="166"/>
      <c r="E35" s="166">
        <f t="shared" si="1"/>
        <v>3.2551554363333328</v>
      </c>
      <c r="F35" s="166">
        <f t="shared" si="2"/>
        <v>10.596036914690451</v>
      </c>
      <c r="G35" s="166">
        <f>AVERAGE($C$7:C35)</f>
        <v>1.3699249507931033</v>
      </c>
      <c r="H35" s="166">
        <f t="shared" si="3"/>
        <v>1.8766943708054864</v>
      </c>
      <c r="I35" s="166"/>
      <c r="J35" s="166">
        <f t="shared" si="0"/>
        <v>69.609593290011247</v>
      </c>
      <c r="K35" s="168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</row>
    <row r="36" spans="1:31" x14ac:dyDescent="0.25">
      <c r="A36" s="160"/>
      <c r="B36" s="160">
        <v>2095</v>
      </c>
      <c r="C36" s="166">
        <f>HLOOKUP(B36,'CO2 and Temp Alt 0 Alt 1'!$J$1:$DP$7,7,FALSE)</f>
        <v>4.1431107300000001</v>
      </c>
      <c r="D36" s="166"/>
      <c r="E36" s="166">
        <f t="shared" si="1"/>
        <v>3.4462290964999998</v>
      </c>
      <c r="F36" s="166">
        <f t="shared" si="2"/>
        <v>11.876494985563205</v>
      </c>
      <c r="G36" s="166">
        <f>AVERAGE($C$7:C36)</f>
        <v>1.4623644767666666</v>
      </c>
      <c r="H36" s="166">
        <f t="shared" si="3"/>
        <v>2.1385098629090464</v>
      </c>
      <c r="I36" s="166"/>
      <c r="J36" s="166">
        <f t="shared" si="0"/>
        <v>76.268297234472399</v>
      </c>
      <c r="K36" s="168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</row>
    <row r="37" spans="1:31" x14ac:dyDescent="0.25">
      <c r="A37" s="160"/>
      <c r="B37" s="160">
        <v>2100</v>
      </c>
      <c r="C37" s="166">
        <f>HLOOKUP(B37,'CO2 and Temp Alt 0 Alt 1'!$J$1:$DP$7,7,FALSE)</f>
        <v>4.3395398480000003</v>
      </c>
      <c r="D37" s="166"/>
      <c r="E37" s="166">
        <f>AVERAGE(C31:C36)</f>
        <v>3.6425763839999998</v>
      </c>
      <c r="F37" s="166">
        <f>E37*E37</f>
        <v>13.268362713274515</v>
      </c>
      <c r="G37" s="166">
        <f>AVERAGE($C$7:C37)</f>
        <v>1.555176585516129</v>
      </c>
      <c r="H37" s="166">
        <f>G37*G37</f>
        <v>2.4185742121376057</v>
      </c>
      <c r="I37" s="166"/>
      <c r="J37" s="166">
        <f>(SUMPRODUCT(E37:H37,$E$4:$H$4)+$D$4)*100</f>
        <v>83.243854959914103</v>
      </c>
      <c r="K37" s="168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</row>
    <row r="38" spans="1:31" x14ac:dyDescent="0.25">
      <c r="A38" s="160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</row>
    <row r="39" spans="1:31" x14ac:dyDescent="0.25">
      <c r="A39" s="160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</row>
    <row r="40" spans="1:31" x14ac:dyDescent="0.25">
      <c r="A40" s="160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</row>
    <row r="41" spans="1:31" x14ac:dyDescent="0.25">
      <c r="A41" s="160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</row>
    <row r="42" spans="1:31" x14ac:dyDescent="0.25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A9FFE-0015-4453-BF64-1C5CD0E60309}">
  <sheetPr codeName="Sheet11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60"/>
      <c r="B1" s="161" t="s">
        <v>5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</row>
    <row r="2" spans="1:31" x14ac:dyDescent="0.25">
      <c r="A2" s="160"/>
      <c r="B2" s="160"/>
      <c r="C2" s="160" t="s">
        <v>137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</row>
    <row r="3" spans="1:31" x14ac:dyDescent="0.25">
      <c r="A3" s="160"/>
      <c r="B3" s="160"/>
      <c r="C3" s="160"/>
      <c r="D3" s="98" t="s">
        <v>111</v>
      </c>
      <c r="E3" s="99" t="s">
        <v>112</v>
      </c>
      <c r="F3" s="99" t="s">
        <v>113</v>
      </c>
      <c r="G3" s="99" t="s">
        <v>114</v>
      </c>
      <c r="H3" s="99" t="s">
        <v>115</v>
      </c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</row>
    <row r="4" spans="1:31" x14ac:dyDescent="0.25">
      <c r="A4" s="160"/>
      <c r="B4" s="160"/>
      <c r="C4" s="160"/>
      <c r="D4" s="98">
        <f>VLOOKUP($B$1,'ICF SLR Lookup'!$A$5:$F$7,2,FALSE)</f>
        <v>4.7211341248418998E-2</v>
      </c>
      <c r="E4" s="98">
        <f>VLOOKUP($B$1,'ICF SLR Lookup'!$A$5:$F$7,3,FALSE)</f>
        <v>0</v>
      </c>
      <c r="F4" s="98">
        <f>VLOOKUP($B$1,'ICF SLR Lookup'!$A$5:$F$7,4,FALSE)</f>
        <v>0</v>
      </c>
      <c r="G4" s="98">
        <f>VLOOKUP($B$1,'ICF SLR Lookup'!$A$5:$F$7,5,FALSE)</f>
        <v>0.24259022558161961</v>
      </c>
      <c r="H4" s="98">
        <f>VLOOKUP($B$1,'ICF SLR Lookup'!$A$5:$F$7,6,FALSE)</f>
        <v>0.16867647376862901</v>
      </c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</row>
    <row r="5" spans="1:31" x14ac:dyDescent="0.25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</row>
    <row r="6" spans="1:31" x14ac:dyDescent="0.25">
      <c r="A6" s="160"/>
      <c r="B6" s="162"/>
      <c r="C6" s="163" t="s">
        <v>138</v>
      </c>
      <c r="D6" s="163" t="s">
        <v>139</v>
      </c>
      <c r="E6" s="163" t="s">
        <v>112</v>
      </c>
      <c r="F6" s="163" t="s">
        <v>113</v>
      </c>
      <c r="G6" s="163" t="s">
        <v>114</v>
      </c>
      <c r="H6" s="163" t="s">
        <v>115</v>
      </c>
      <c r="I6" s="160"/>
      <c r="J6" s="164" t="s">
        <v>140</v>
      </c>
      <c r="K6" s="165" t="s">
        <v>142</v>
      </c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</row>
    <row r="7" spans="1:31" x14ac:dyDescent="0.25">
      <c r="A7" s="160"/>
      <c r="B7" s="160">
        <v>1950</v>
      </c>
      <c r="C7" s="166">
        <v>-0.5</v>
      </c>
      <c r="D7" s="167"/>
      <c r="E7" s="167"/>
      <c r="F7" s="167"/>
      <c r="G7" s="167"/>
      <c r="H7" s="167"/>
      <c r="I7" s="166"/>
      <c r="J7" s="166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</row>
    <row r="8" spans="1:31" x14ac:dyDescent="0.25">
      <c r="A8" s="160"/>
      <c r="B8" s="160">
        <v>1955</v>
      </c>
      <c r="C8" s="166">
        <v>-0.5</v>
      </c>
      <c r="D8" s="167"/>
      <c r="E8" s="167"/>
      <c r="F8" s="167"/>
      <c r="G8" s="167"/>
      <c r="H8" s="167"/>
      <c r="I8" s="166"/>
      <c r="J8" s="166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</row>
    <row r="9" spans="1:31" x14ac:dyDescent="0.25">
      <c r="A9" s="160"/>
      <c r="B9" s="160">
        <v>1960</v>
      </c>
      <c r="C9" s="166">
        <v>-0.7</v>
      </c>
      <c r="D9" s="167"/>
      <c r="E9" s="167"/>
      <c r="F9" s="167"/>
      <c r="G9" s="167"/>
      <c r="H9" s="167"/>
      <c r="I9" s="166"/>
      <c r="J9" s="166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</row>
    <row r="10" spans="1:31" x14ac:dyDescent="0.25">
      <c r="A10" s="160"/>
      <c r="B10" s="160">
        <v>1965</v>
      </c>
      <c r="C10" s="166">
        <v>-0.5</v>
      </c>
      <c r="D10" s="167"/>
      <c r="E10" s="167"/>
      <c r="F10" s="167"/>
      <c r="G10" s="167"/>
      <c r="H10" s="167"/>
      <c r="I10" s="166"/>
      <c r="J10" s="166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</row>
    <row r="11" spans="1:31" x14ac:dyDescent="0.25">
      <c r="A11" s="160"/>
      <c r="B11" s="160">
        <v>1970</v>
      </c>
      <c r="C11" s="166">
        <v>-0.5</v>
      </c>
      <c r="D11" s="167"/>
      <c r="E11" s="167"/>
      <c r="F11" s="167"/>
      <c r="G11" s="167"/>
      <c r="H11" s="167"/>
      <c r="I11" s="166"/>
      <c r="J11" s="166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</row>
    <row r="12" spans="1:31" x14ac:dyDescent="0.25">
      <c r="A12" s="160"/>
      <c r="B12" s="160">
        <v>1975</v>
      </c>
      <c r="C12" s="166">
        <v>-0.5</v>
      </c>
      <c r="D12" s="167"/>
      <c r="E12" s="167"/>
      <c r="F12" s="167"/>
      <c r="G12" s="167"/>
      <c r="H12" s="167"/>
      <c r="I12" s="166"/>
      <c r="J12" s="166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</row>
    <row r="13" spans="1:31" x14ac:dyDescent="0.25">
      <c r="A13" s="160"/>
      <c r="B13" s="160">
        <v>1980</v>
      </c>
      <c r="C13" s="166">
        <v>-0.5</v>
      </c>
      <c r="D13" s="166"/>
      <c r="E13" s="166"/>
      <c r="F13" s="166"/>
      <c r="G13" s="166"/>
      <c r="H13" s="166"/>
      <c r="I13" s="166"/>
      <c r="J13" s="166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</row>
    <row r="14" spans="1:31" x14ac:dyDescent="0.25">
      <c r="A14" s="160"/>
      <c r="B14" s="160">
        <v>1985</v>
      </c>
      <c r="C14" s="166">
        <v>-0.2</v>
      </c>
      <c r="D14" s="167"/>
      <c r="E14" s="166"/>
      <c r="F14" s="166"/>
      <c r="G14" s="166"/>
      <c r="H14" s="166"/>
      <c r="I14" s="166"/>
      <c r="J14" s="166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</row>
    <row r="15" spans="1:31" x14ac:dyDescent="0.25">
      <c r="A15" s="160"/>
      <c r="B15" s="160">
        <v>1990</v>
      </c>
      <c r="C15" s="166">
        <f>HLOOKUP(B15,'CO2 and Temp Alt 0 Alt 1'!$J$1:$DP$27,27,FALSE)</f>
        <v>0.63959318099999996</v>
      </c>
      <c r="D15" s="166"/>
      <c r="E15" s="166">
        <f>AVERAGE(C9:C14)</f>
        <v>-0.48333333333333339</v>
      </c>
      <c r="F15" s="166">
        <f>E15*E15</f>
        <v>0.23361111111111116</v>
      </c>
      <c r="G15" s="166">
        <f>AVERAGE($C$7:C15)</f>
        <v>-0.36226742433333337</v>
      </c>
      <c r="H15" s="166">
        <f>G15*G15</f>
        <v>0.13123768673310743</v>
      </c>
      <c r="I15" s="166"/>
      <c r="J15" s="166">
        <f>(SUMPRODUCT(E15:H15,$E$4:$H$4)+$D$4)*100</f>
        <v>-1.8534484717784099</v>
      </c>
      <c r="K15" s="169">
        <f>J15-'ICF SLR Module (1)'!J15</f>
        <v>0</v>
      </c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</row>
    <row r="16" spans="1:31" x14ac:dyDescent="0.25">
      <c r="A16" s="160"/>
      <c r="B16" s="160">
        <v>1995</v>
      </c>
      <c r="C16" s="166">
        <f>HLOOKUP(B16,'CO2 and Temp Alt 0 Alt 1'!$J$1:$DP$27,27,FALSE)</f>
        <v>0.54236465199999995</v>
      </c>
      <c r="D16" s="166"/>
      <c r="E16" s="166">
        <f>AVERAGE(C10:C15)</f>
        <v>-0.26006780316666672</v>
      </c>
      <c r="F16" s="166">
        <f>E16*E16</f>
        <v>6.7635262243936109E-2</v>
      </c>
      <c r="G16" s="166">
        <f>AVERAGE($C$7:C16)</f>
        <v>-0.27180421670000005</v>
      </c>
      <c r="H16" s="166">
        <f>G16*G16</f>
        <v>7.3877532215900585E-2</v>
      </c>
      <c r="I16" s="166"/>
      <c r="J16" s="166">
        <f t="shared" ref="J16:J36" si="0">(SUMPRODUCT(E16:H16,$E$4:$H$4)+$D$4)*100</f>
        <v>-0.62643033699630313</v>
      </c>
      <c r="K16" s="169">
        <f>J16-'ICF SLR Module (1)'!J16</f>
        <v>0</v>
      </c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</row>
    <row r="17" spans="1:31" x14ac:dyDescent="0.25">
      <c r="A17" s="160"/>
      <c r="B17" s="160">
        <v>2000</v>
      </c>
      <c r="C17" s="166">
        <f>HLOOKUP(B17,'CO2 and Temp Alt 0 Alt 1'!$J$1:$DP$27,27,FALSE)</f>
        <v>0.77213053399999998</v>
      </c>
      <c r="D17" s="166"/>
      <c r="E17" s="166">
        <f>AVERAGE(C11:C16)</f>
        <v>-8.6340361166666671E-2</v>
      </c>
      <c r="F17" s="166">
        <f>E17*E17</f>
        <v>7.4546579663904424E-3</v>
      </c>
      <c r="G17" s="166">
        <f>AVERAGE($C$7:C17)</f>
        <v>-0.1769010575454546</v>
      </c>
      <c r="H17" s="166">
        <f>G17*G17</f>
        <v>3.1293984160700242E-2</v>
      </c>
      <c r="I17" s="166"/>
      <c r="J17" s="166">
        <f t="shared" si="0"/>
        <v>0.95754326912383458</v>
      </c>
      <c r="K17" s="169">
        <f>J17-'ICF SLR Module (1)'!J17</f>
        <v>0</v>
      </c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</row>
    <row r="18" spans="1:31" x14ac:dyDescent="0.25">
      <c r="A18" s="160"/>
      <c r="B18" s="160">
        <v>2005</v>
      </c>
      <c r="C18" s="166">
        <f>HLOOKUP(B18,'CO2 and Temp Alt 0 Alt 1'!$J$1:$DP$27,27,FALSE)</f>
        <v>0.86815092599999999</v>
      </c>
      <c r="D18" s="166"/>
      <c r="E18" s="166">
        <f>AVERAGE(C12:C17)</f>
        <v>0.12568139449999999</v>
      </c>
      <c r="F18" s="166">
        <f>E18*E18</f>
        <v>1.5795812923464627E-2</v>
      </c>
      <c r="G18" s="166">
        <f>AVERAGE($C$7:C18)</f>
        <v>-8.9813392250000054E-2</v>
      </c>
      <c r="H18" s="166">
        <f>G18*G18</f>
        <v>8.0664454274523706E-3</v>
      </c>
      <c r="I18" s="166"/>
      <c r="J18" s="166">
        <f t="shared" si="0"/>
        <v>2.6784109732790746</v>
      </c>
      <c r="K18" s="169">
        <f>J18-'ICF SLR Module (1)'!J18</f>
        <v>0</v>
      </c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</row>
    <row r="19" spans="1:31" x14ac:dyDescent="0.25">
      <c r="A19" s="160"/>
      <c r="B19" s="160">
        <v>2010</v>
      </c>
      <c r="C19" s="166">
        <f>HLOOKUP(B19,'CO2 and Temp Alt 0 Alt 1'!$J$1:$DP$27,27,FALSE)</f>
        <v>0.97556141699999999</v>
      </c>
      <c r="D19" s="166"/>
      <c r="E19" s="166">
        <f>AVERAGE(C13:C18)</f>
        <v>0.3537065488333333</v>
      </c>
      <c r="F19" s="166">
        <f>E19*E19</f>
        <v>0.1251083226875872</v>
      </c>
      <c r="G19" s="166">
        <f>AVERAGE($C$7:C19)</f>
        <v>-7.8614838461538925E-3</v>
      </c>
      <c r="H19" s="166">
        <f>G19*G19</f>
        <v>6.1802928263338593E-5</v>
      </c>
      <c r="I19" s="166"/>
      <c r="J19" s="166">
        <f t="shared" si="0"/>
        <v>4.5314646808782308</v>
      </c>
      <c r="K19" s="169">
        <f>J19-'ICF SLR Module (1)'!J19</f>
        <v>0</v>
      </c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</row>
    <row r="20" spans="1:31" x14ac:dyDescent="0.25">
      <c r="A20" s="160"/>
      <c r="B20" s="160">
        <v>2015</v>
      </c>
      <c r="C20" s="166">
        <f>HLOOKUP(B20,'CO2 and Temp Alt 0 Alt 1'!$J$1:$DP$27,27,FALSE)</f>
        <v>1.1153566130000001</v>
      </c>
      <c r="D20" s="166"/>
      <c r="E20" s="166">
        <f t="shared" ref="E20:E36" si="1">AVERAGE(C14:C19)</f>
        <v>0.59963345166666659</v>
      </c>
      <c r="F20" s="166">
        <f t="shared" ref="F20:F36" si="2">E20*E20</f>
        <v>0.35956027635768056</v>
      </c>
      <c r="G20" s="166">
        <f>AVERAGE($C$7:C20)</f>
        <v>7.2368380214285682E-2</v>
      </c>
      <c r="H20" s="166">
        <f t="shared" ref="H20:H36" si="3">G20*G20</f>
        <v>5.2371824548394152E-3</v>
      </c>
      <c r="I20" s="166"/>
      <c r="J20" s="166">
        <f t="shared" si="0"/>
        <v>6.5650592398544223</v>
      </c>
      <c r="K20" s="169">
        <f>J20-'ICF SLR Module (1)'!J20</f>
        <v>0</v>
      </c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</row>
    <row r="21" spans="1:31" x14ac:dyDescent="0.25">
      <c r="A21" s="160"/>
      <c r="B21" s="160">
        <v>2020</v>
      </c>
      <c r="C21" s="166">
        <f>HLOOKUP(B21,'CO2 and Temp Alt 0 Alt 1'!$J$1:$DP$27,27,FALSE)</f>
        <v>1.2183734749999999</v>
      </c>
      <c r="D21" s="166"/>
      <c r="E21" s="166">
        <f t="shared" si="1"/>
        <v>0.81885955383333331</v>
      </c>
      <c r="F21" s="166">
        <f t="shared" si="2"/>
        <v>0.67053096890412567</v>
      </c>
      <c r="G21" s="166">
        <f>AVERAGE($C$7:C21)</f>
        <v>0.14876871986666665</v>
      </c>
      <c r="H21" s="166">
        <f t="shared" si="3"/>
        <v>2.2132132010766737E-2</v>
      </c>
      <c r="I21" s="166"/>
      <c r="J21" s="166">
        <f t="shared" si="0"/>
        <v>8.7034348544920377</v>
      </c>
      <c r="K21" s="169">
        <f>J21-'ICF SLR Module (1)'!J21</f>
        <v>0</v>
      </c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</row>
    <row r="22" spans="1:31" x14ac:dyDescent="0.25">
      <c r="A22" s="160"/>
      <c r="B22" s="160">
        <v>2025</v>
      </c>
      <c r="C22" s="166">
        <f>HLOOKUP(B22,'CO2 and Temp Alt 0 Alt 1'!$J$1:$DP$27,27,FALSE)</f>
        <v>1.410985436</v>
      </c>
      <c r="D22" s="166"/>
      <c r="E22" s="166">
        <f t="shared" si="1"/>
        <v>0.9153229361666666</v>
      </c>
      <c r="F22" s="166">
        <f t="shared" si="2"/>
        <v>0.83781607747276765</v>
      </c>
      <c r="G22" s="166">
        <f>AVERAGE($C$7:C22)</f>
        <v>0.22765726462499997</v>
      </c>
      <c r="H22" s="166">
        <f t="shared" si="3"/>
        <v>5.1827830136537259E-2</v>
      </c>
      <c r="I22" s="166"/>
      <c r="J22" s="166">
        <f t="shared" si="0"/>
        <v>11.118090405960279</v>
      </c>
      <c r="K22" s="169">
        <f>J22-'ICF SLR Module (1)'!J22</f>
        <v>0</v>
      </c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</row>
    <row r="23" spans="1:31" x14ac:dyDescent="0.25">
      <c r="A23" s="160"/>
      <c r="B23" s="160">
        <v>2030</v>
      </c>
      <c r="C23" s="166">
        <f>HLOOKUP(B23,'CO2 and Temp Alt 0 Alt 1'!$J$1:$DP$27,27,FALSE)</f>
        <v>1.5939998479999999</v>
      </c>
      <c r="D23" s="166"/>
      <c r="E23" s="166">
        <f t="shared" si="1"/>
        <v>1.0600930668333333</v>
      </c>
      <c r="F23" s="166">
        <f t="shared" si="2"/>
        <v>1.123797310348102</v>
      </c>
      <c r="G23" s="166">
        <f>AVERAGE($C$7:C23)</f>
        <v>0.30803035776470589</v>
      </c>
      <c r="H23" s="166">
        <f t="shared" si="3"/>
        <v>9.4882701304652706E-2</v>
      </c>
      <c r="I23" s="166"/>
      <c r="J23" s="166">
        <f t="shared" si="0"/>
        <v>13.794097470225692</v>
      </c>
      <c r="K23" s="169">
        <f>J23-'ICF SLR Module (1)'!J23</f>
        <v>0</v>
      </c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</row>
    <row r="24" spans="1:31" x14ac:dyDescent="0.25">
      <c r="A24" s="160"/>
      <c r="B24" s="160">
        <v>2035</v>
      </c>
      <c r="C24" s="166">
        <f>HLOOKUP(B24,'CO2 and Temp Alt 0 Alt 1'!$J$1:$DP$27,27,FALSE)</f>
        <v>1.8032599460000001</v>
      </c>
      <c r="D24" s="166"/>
      <c r="E24" s="166">
        <f t="shared" si="1"/>
        <v>1.1970712858333334</v>
      </c>
      <c r="F24" s="166">
        <f t="shared" si="2"/>
        <v>1.4329796633666703</v>
      </c>
      <c r="G24" s="166">
        <f>AVERAGE($C$7:C24)</f>
        <v>0.39109866822222217</v>
      </c>
      <c r="H24" s="166">
        <f t="shared" si="3"/>
        <v>0.15295816828519582</v>
      </c>
      <c r="I24" s="166"/>
      <c r="J24" s="166">
        <f t="shared" si="0"/>
        <v>16.788849985757427</v>
      </c>
      <c r="K24" s="169">
        <f>J24-'ICF SLR Module (1)'!J24</f>
        <v>0</v>
      </c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</row>
    <row r="25" spans="1:31" x14ac:dyDescent="0.25">
      <c r="A25" s="160"/>
      <c r="B25" s="160">
        <v>2040</v>
      </c>
      <c r="C25" s="166">
        <f>HLOOKUP(B25,'CO2 and Temp Alt 0 Alt 1'!$J$1:$DP$27,27,FALSE)</f>
        <v>2.007971221</v>
      </c>
      <c r="D25" s="166"/>
      <c r="E25" s="166">
        <f t="shared" si="1"/>
        <v>1.3529227891666666</v>
      </c>
      <c r="F25" s="166">
        <f t="shared" si="2"/>
        <v>1.8304000734465127</v>
      </c>
      <c r="G25" s="166">
        <f>AVERAGE($C$7:C25)</f>
        <v>0.47619722363157896</v>
      </c>
      <c r="H25" s="166">
        <f t="shared" si="3"/>
        <v>0.22676379579442402</v>
      </c>
      <c r="I25" s="166"/>
      <c r="J25" s="166">
        <f t="shared" si="0"/>
        <v>20.09818506035376</v>
      </c>
      <c r="K25" s="169">
        <f>J25-'ICF SLR Module (1)'!J25</f>
        <v>0</v>
      </c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</row>
    <row r="26" spans="1:31" x14ac:dyDescent="0.25">
      <c r="A26" s="160"/>
      <c r="B26" s="160">
        <v>2045</v>
      </c>
      <c r="C26" s="166">
        <f>HLOOKUP(B26,'CO2 and Temp Alt 0 Alt 1'!$J$1:$DP$27,27,FALSE)</f>
        <v>2.2077180830000001</v>
      </c>
      <c r="D26" s="166"/>
      <c r="E26" s="166">
        <f t="shared" si="1"/>
        <v>1.5249910898333334</v>
      </c>
      <c r="F26" s="166">
        <f t="shared" si="2"/>
        <v>2.3255978240710582</v>
      </c>
      <c r="G26" s="166">
        <f>AVERAGE($C$7:C26)</f>
        <v>0.56277326660000004</v>
      </c>
      <c r="H26" s="166">
        <f t="shared" si="3"/>
        <v>0.31671374959963472</v>
      </c>
      <c r="I26" s="166"/>
      <c r="J26" s="166">
        <f t="shared" si="0"/>
        <v>23.715679342072487</v>
      </c>
      <c r="K26" s="169">
        <f>J26-'ICF SLR Module (1)'!J26</f>
        <v>0</v>
      </c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</row>
    <row r="27" spans="1:31" x14ac:dyDescent="0.25">
      <c r="A27" s="160"/>
      <c r="B27" s="160">
        <v>2050</v>
      </c>
      <c r="C27" s="166">
        <f>HLOOKUP(B27,'CO2 and Temp Alt 0 Alt 1'!$J$1:$DP$27,27,FALSE)</f>
        <v>2.4136644559999998</v>
      </c>
      <c r="D27" s="166"/>
      <c r="E27" s="166">
        <f t="shared" si="1"/>
        <v>1.7070513348333332</v>
      </c>
      <c r="F27" s="166">
        <f t="shared" si="2"/>
        <v>2.9140242597562644</v>
      </c>
      <c r="G27" s="166">
        <f>AVERAGE($C$7:C27)</f>
        <v>0.65091094228571422</v>
      </c>
      <c r="H27" s="166">
        <f t="shared" si="3"/>
        <v>0.42368505478727642</v>
      </c>
      <c r="I27" s="166"/>
      <c r="J27" s="166">
        <f t="shared" si="0"/>
        <v>27.658167460104117</v>
      </c>
      <c r="K27" s="169">
        <f>J27-'ICF SLR Module (1)'!J27</f>
        <v>0</v>
      </c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</row>
    <row r="28" spans="1:31" x14ac:dyDescent="0.25">
      <c r="A28" s="160"/>
      <c r="B28" s="160">
        <v>2055</v>
      </c>
      <c r="C28" s="166">
        <f>HLOOKUP(B28,'CO2 and Temp Alt 0 Alt 1'!$J$1:$DP$27,27,FALSE)</f>
        <v>2.5930085740000002</v>
      </c>
      <c r="D28" s="166"/>
      <c r="E28" s="166">
        <f t="shared" si="1"/>
        <v>1.9062664983333333</v>
      </c>
      <c r="F28" s="166">
        <f t="shared" si="2"/>
        <v>3.6338519626680283</v>
      </c>
      <c r="G28" s="166">
        <f>AVERAGE($C$7:C28)</f>
        <v>0.73918810736363627</v>
      </c>
      <c r="H28" s="166">
        <f t="shared" si="3"/>
        <v>0.54639905806783462</v>
      </c>
      <c r="I28" s="166"/>
      <c r="J28" s="166">
        <f t="shared" si="0"/>
        <v>31.869581734639663</v>
      </c>
      <c r="K28" s="169">
        <f>J28-'ICF SLR Module (1)'!J28</f>
        <v>0</v>
      </c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</row>
    <row r="29" spans="1:31" x14ac:dyDescent="0.25">
      <c r="A29" s="160"/>
      <c r="B29" s="160">
        <v>2060</v>
      </c>
      <c r="C29" s="166">
        <f>HLOOKUP(B29,'CO2 and Temp Alt 0 Alt 1'!$J$1:$DP$27,27,FALSE)</f>
        <v>2.788310632</v>
      </c>
      <c r="D29" s="166"/>
      <c r="E29" s="166">
        <f t="shared" si="1"/>
        <v>2.1032703546666665</v>
      </c>
      <c r="F29" s="166">
        <f t="shared" si="2"/>
        <v>4.4237461848196453</v>
      </c>
      <c r="G29" s="166">
        <f>AVERAGE($C$7:C29)</f>
        <v>0.82828039104347828</v>
      </c>
      <c r="H29" s="166">
        <f t="shared" si="3"/>
        <v>0.68604840618713725</v>
      </c>
      <c r="I29" s="166"/>
      <c r="J29" s="166">
        <f t="shared" si="0"/>
        <v>36.386429414672286</v>
      </c>
      <c r="K29" s="169">
        <f>J29-'ICF SLR Module (1)'!J29</f>
        <v>0</v>
      </c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</row>
    <row r="30" spans="1:31" x14ac:dyDescent="0.25">
      <c r="A30" s="160"/>
      <c r="B30" s="160">
        <v>2065</v>
      </c>
      <c r="C30" s="166">
        <f>HLOOKUP(B30,'CO2 and Temp Alt 0 Alt 1'!$J$1:$DP$27,27,FALSE)</f>
        <v>2.965027005</v>
      </c>
      <c r="D30" s="166"/>
      <c r="E30" s="166">
        <f t="shared" si="1"/>
        <v>2.3023221519999999</v>
      </c>
      <c r="F30" s="166">
        <f t="shared" si="2"/>
        <v>5.3006872915899104</v>
      </c>
      <c r="G30" s="166">
        <f>AVERAGE($C$7:C30)</f>
        <v>0.91731149995833328</v>
      </c>
      <c r="H30" s="166">
        <f t="shared" si="3"/>
        <v>0.84146038795580724</v>
      </c>
      <c r="I30" s="166"/>
      <c r="J30" s="166">
        <f t="shared" si="0"/>
        <v>41.167671600829301</v>
      </c>
      <c r="K30" s="169">
        <f>J30-'ICF SLR Module (1)'!J30</f>
        <v>0</v>
      </c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</row>
    <row r="31" spans="1:31" x14ac:dyDescent="0.25">
      <c r="A31" s="160"/>
      <c r="B31" s="160">
        <v>2070</v>
      </c>
      <c r="C31" s="166">
        <f>HLOOKUP(B31,'CO2 and Temp Alt 0 Alt 1'!$J$1:$DP$27,27,FALSE)</f>
        <v>3.1570892599999998</v>
      </c>
      <c r="D31" s="166"/>
      <c r="E31" s="166">
        <f t="shared" si="1"/>
        <v>2.4959499951666664</v>
      </c>
      <c r="F31" s="166">
        <f t="shared" si="2"/>
        <v>6.2297663783724815</v>
      </c>
      <c r="G31" s="166">
        <f>AVERAGE($C$7:C31)</f>
        <v>1.0069026103600001</v>
      </c>
      <c r="H31" s="166">
        <f t="shared" si="3"/>
        <v>1.0138528667497821</v>
      </c>
      <c r="I31" s="166"/>
      <c r="J31" s="166">
        <f t="shared" si="0"/>
        <v>46.248919911794196</v>
      </c>
      <c r="K31" s="169">
        <f>J31-'ICF SLR Module (1)'!J31</f>
        <v>0</v>
      </c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</row>
    <row r="32" spans="1:31" x14ac:dyDescent="0.25">
      <c r="A32" s="160"/>
      <c r="B32" s="160">
        <v>2075</v>
      </c>
      <c r="C32" s="166">
        <f>HLOOKUP(B32,'CO2 and Temp Alt 0 Alt 1'!$J$1:$DP$27,27,FALSE)</f>
        <v>3.340821123</v>
      </c>
      <c r="D32" s="166"/>
      <c r="E32" s="166">
        <f t="shared" si="1"/>
        <v>2.6874696683333332</v>
      </c>
      <c r="F32" s="166">
        <f t="shared" si="2"/>
        <v>7.2224932182116763</v>
      </c>
      <c r="G32" s="166">
        <f>AVERAGE($C$7:C32)</f>
        <v>1.0966687070000001</v>
      </c>
      <c r="H32" s="166">
        <f t="shared" si="3"/>
        <v>1.2026822529130521</v>
      </c>
      <c r="I32" s="166"/>
      <c r="J32" s="166">
        <f t="shared" si="0"/>
        <v>51.61166517533362</v>
      </c>
      <c r="K32" s="169">
        <f>J32-'ICF SLR Module (1)'!J32</f>
        <v>0</v>
      </c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</row>
    <row r="33" spans="1:31" x14ac:dyDescent="0.25">
      <c r="A33" s="160"/>
      <c r="B33" s="160">
        <v>2080</v>
      </c>
      <c r="C33" s="166">
        <f>HLOOKUP(B33,'CO2 and Temp Alt 0 Alt 1'!$J$1:$DP$27,27,FALSE)</f>
        <v>3.5451556320000002</v>
      </c>
      <c r="D33" s="166"/>
      <c r="E33" s="166">
        <f t="shared" si="1"/>
        <v>2.876320175</v>
      </c>
      <c r="F33" s="166">
        <f t="shared" si="2"/>
        <v>8.27321774911203</v>
      </c>
      <c r="G33" s="166">
        <f>AVERAGE($C$7:C33)</f>
        <v>1.1873534079259258</v>
      </c>
      <c r="H33" s="166">
        <f t="shared" si="3"/>
        <v>1.40980811531331</v>
      </c>
      <c r="I33" s="166"/>
      <c r="J33" s="166">
        <f t="shared" si="0"/>
        <v>57.305313390371992</v>
      </c>
      <c r="K33" s="169">
        <f>J33-'ICF SLR Module (1)'!J33</f>
        <v>0</v>
      </c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</row>
    <row r="34" spans="1:31" x14ac:dyDescent="0.25">
      <c r="A34" s="160"/>
      <c r="B34" s="160">
        <v>2085</v>
      </c>
      <c r="C34" s="166">
        <f>HLOOKUP(B34,'CO2 and Temp Alt 0 Alt 1'!$J$1:$DP$27,27,FALSE)</f>
        <v>3.7345289660000001</v>
      </c>
      <c r="D34" s="166"/>
      <c r="E34" s="166">
        <f t="shared" si="1"/>
        <v>3.0649020376666662</v>
      </c>
      <c r="F34" s="166">
        <f t="shared" si="2"/>
        <v>9.3936245004932832</v>
      </c>
      <c r="G34" s="166">
        <f>AVERAGE($C$7:C34)</f>
        <v>1.2783239635714285</v>
      </c>
      <c r="H34" s="166">
        <f t="shared" si="3"/>
        <v>1.6341121558409668</v>
      </c>
      <c r="I34" s="166"/>
      <c r="J34" s="166">
        <f t="shared" si="0"/>
        <v>63.29565161273085</v>
      </c>
      <c r="K34" s="169">
        <f>J34-'ICF SLR Module (1)'!J34</f>
        <v>0</v>
      </c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</row>
    <row r="35" spans="1:31" x14ac:dyDescent="0.25">
      <c r="A35" s="160"/>
      <c r="B35" s="160">
        <v>2090</v>
      </c>
      <c r="C35" s="166">
        <f>HLOOKUP(B35,'CO2 and Temp Alt 0 Alt 1'!$J$1:$DP$27,27,FALSE)</f>
        <v>3.9347525929999998</v>
      </c>
      <c r="D35" s="166"/>
      <c r="E35" s="166">
        <f t="shared" si="1"/>
        <v>3.2551554363333328</v>
      </c>
      <c r="F35" s="166">
        <f t="shared" si="2"/>
        <v>10.596036914690451</v>
      </c>
      <c r="G35" s="166">
        <f>AVERAGE($C$7:C35)</f>
        <v>1.3699249507931033</v>
      </c>
      <c r="H35" s="166">
        <f t="shared" si="3"/>
        <v>1.8766943708054864</v>
      </c>
      <c r="I35" s="166"/>
      <c r="J35" s="166">
        <f t="shared" si="0"/>
        <v>69.609593290011247</v>
      </c>
      <c r="K35" s="169">
        <f>J35-'ICF SLR Module (1)'!J35</f>
        <v>0</v>
      </c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</row>
    <row r="36" spans="1:31" x14ac:dyDescent="0.25">
      <c r="A36" s="160"/>
      <c r="B36" s="160">
        <v>2095</v>
      </c>
      <c r="C36" s="166">
        <f>HLOOKUP(B36,'CO2 and Temp Alt 0 Alt 1'!$J$1:$DP$27,27,FALSE)</f>
        <v>4.1431057300000003</v>
      </c>
      <c r="D36" s="166"/>
      <c r="E36" s="166">
        <f t="shared" si="1"/>
        <v>3.4462290964999998</v>
      </c>
      <c r="F36" s="166">
        <f t="shared" si="2"/>
        <v>11.876494985563205</v>
      </c>
      <c r="G36" s="166">
        <f>AVERAGE($C$7:C36)</f>
        <v>1.4623643100999999</v>
      </c>
      <c r="H36" s="166">
        <f t="shared" si="3"/>
        <v>2.1385093754542486</v>
      </c>
      <c r="I36" s="166"/>
      <c r="J36" s="166">
        <f t="shared" si="0"/>
        <v>76.268284969086324</v>
      </c>
      <c r="K36" s="169">
        <f>J36-'ICF SLR Module (1)'!J36</f>
        <v>-1.2265386075682727E-5</v>
      </c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</row>
    <row r="37" spans="1:31" x14ac:dyDescent="0.25">
      <c r="A37" s="160"/>
      <c r="B37" s="160">
        <v>2100</v>
      </c>
      <c r="C37" s="166">
        <f>HLOOKUP(B37,'CO2 and Temp Alt 0 Alt 1'!$J$1:$DP$27,27,FALSE)</f>
        <v>4.3395348479999996</v>
      </c>
      <c r="D37" s="166"/>
      <c r="E37" s="166">
        <f>AVERAGE(C31:C36)</f>
        <v>3.6425755506666668</v>
      </c>
      <c r="F37" s="166">
        <f>E37*E37</f>
        <v>13.26835664231457</v>
      </c>
      <c r="G37" s="166">
        <f>AVERAGE($C$7:C37)</f>
        <v>1.5551762629354837</v>
      </c>
      <c r="H37" s="166">
        <f>G37*G37</f>
        <v>2.418573208797977</v>
      </c>
      <c r="I37" s="166"/>
      <c r="J37" s="166">
        <f>(SUMPRODUCT(E37:H37,$E$4:$H$4)+$D$4)*100</f>
        <v>83.243830210443903</v>
      </c>
      <c r="K37" s="169">
        <f>J37-'ICF SLR Module (1)'!J37</f>
        <v>-2.4749470199481038E-5</v>
      </c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</row>
    <row r="38" spans="1:31" x14ac:dyDescent="0.25">
      <c r="A38" s="160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</row>
    <row r="39" spans="1:31" x14ac:dyDescent="0.25">
      <c r="A39" s="160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</row>
    <row r="40" spans="1:31" x14ac:dyDescent="0.25">
      <c r="A40" s="160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</row>
    <row r="41" spans="1:31" x14ac:dyDescent="0.25">
      <c r="A41" s="160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</row>
    <row r="42" spans="1:31" x14ac:dyDescent="0.25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3D55F-A3B0-4BB5-9C8B-8D6198F48A94}">
  <sheetPr codeName="Sheet13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60"/>
      <c r="B1" s="161" t="s">
        <v>5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</row>
    <row r="2" spans="1:31" x14ac:dyDescent="0.25">
      <c r="A2" s="160"/>
      <c r="B2" s="160"/>
      <c r="C2" s="160" t="s">
        <v>137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</row>
    <row r="3" spans="1:31" x14ac:dyDescent="0.25">
      <c r="A3" s="160"/>
      <c r="B3" s="160"/>
      <c r="C3" s="160"/>
      <c r="D3" s="98" t="s">
        <v>111</v>
      </c>
      <c r="E3" s="99" t="s">
        <v>112</v>
      </c>
      <c r="F3" s="99" t="s">
        <v>113</v>
      </c>
      <c r="G3" s="99" t="s">
        <v>114</v>
      </c>
      <c r="H3" s="99" t="s">
        <v>115</v>
      </c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</row>
    <row r="4" spans="1:31" x14ac:dyDescent="0.25">
      <c r="A4" s="160"/>
      <c r="B4" s="160"/>
      <c r="C4" s="160"/>
      <c r="D4" s="98">
        <f>VLOOKUP($B$1,'ICF SLR Lookup'!$A$5:$F$7,2,FALSE)</f>
        <v>4.7211341248418998E-2</v>
      </c>
      <c r="E4" s="98">
        <f>VLOOKUP($B$1,'ICF SLR Lookup'!$A$5:$F$7,3,FALSE)</f>
        <v>0</v>
      </c>
      <c r="F4" s="98">
        <f>VLOOKUP($B$1,'ICF SLR Lookup'!$A$5:$F$7,4,FALSE)</f>
        <v>0</v>
      </c>
      <c r="G4" s="98">
        <f>VLOOKUP($B$1,'ICF SLR Lookup'!$A$5:$F$7,5,FALSE)</f>
        <v>0.24259022558161961</v>
      </c>
      <c r="H4" s="98">
        <f>VLOOKUP($B$1,'ICF SLR Lookup'!$A$5:$F$7,6,FALSE)</f>
        <v>0.16867647376862901</v>
      </c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</row>
    <row r="5" spans="1:31" x14ac:dyDescent="0.25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</row>
    <row r="6" spans="1:31" x14ac:dyDescent="0.25">
      <c r="A6" s="160"/>
      <c r="B6" s="162"/>
      <c r="C6" s="163" t="s">
        <v>138</v>
      </c>
      <c r="D6" s="163" t="s">
        <v>139</v>
      </c>
      <c r="E6" s="163" t="s">
        <v>112</v>
      </c>
      <c r="F6" s="163" t="s">
        <v>113</v>
      </c>
      <c r="G6" s="163" t="s">
        <v>114</v>
      </c>
      <c r="H6" s="163" t="s">
        <v>115</v>
      </c>
      <c r="I6" s="160"/>
      <c r="J6" s="164" t="s">
        <v>140</v>
      </c>
      <c r="K6" s="165" t="s">
        <v>143</v>
      </c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</row>
    <row r="7" spans="1:31" x14ac:dyDescent="0.25">
      <c r="A7" s="160"/>
      <c r="B7" s="160">
        <v>1950</v>
      </c>
      <c r="C7" s="166">
        <v>-0.5</v>
      </c>
      <c r="D7" s="167"/>
      <c r="E7" s="167"/>
      <c r="F7" s="167"/>
      <c r="G7" s="167"/>
      <c r="H7" s="167"/>
      <c r="I7" s="166"/>
      <c r="J7" s="166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</row>
    <row r="8" spans="1:31" x14ac:dyDescent="0.25">
      <c r="A8" s="160"/>
      <c r="B8" s="160">
        <v>1955</v>
      </c>
      <c r="C8" s="166">
        <v>-0.5</v>
      </c>
      <c r="D8" s="167"/>
      <c r="E8" s="167"/>
      <c r="F8" s="167"/>
      <c r="G8" s="167"/>
      <c r="H8" s="167"/>
      <c r="I8" s="166"/>
      <c r="J8" s="166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</row>
    <row r="9" spans="1:31" x14ac:dyDescent="0.25">
      <c r="A9" s="160"/>
      <c r="B9" s="160">
        <v>1960</v>
      </c>
      <c r="C9" s="166">
        <v>-0.7</v>
      </c>
      <c r="D9" s="167"/>
      <c r="E9" s="167"/>
      <c r="F9" s="167"/>
      <c r="G9" s="167"/>
      <c r="H9" s="167"/>
      <c r="I9" s="166"/>
      <c r="J9" s="166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</row>
    <row r="10" spans="1:31" x14ac:dyDescent="0.25">
      <c r="A10" s="160"/>
      <c r="B10" s="160">
        <v>1965</v>
      </c>
      <c r="C10" s="166">
        <v>-0.5</v>
      </c>
      <c r="D10" s="167"/>
      <c r="E10" s="167"/>
      <c r="F10" s="167"/>
      <c r="G10" s="167"/>
      <c r="H10" s="167"/>
      <c r="I10" s="166"/>
      <c r="J10" s="166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</row>
    <row r="11" spans="1:31" x14ac:dyDescent="0.25">
      <c r="A11" s="160"/>
      <c r="B11" s="160">
        <v>1970</v>
      </c>
      <c r="C11" s="166">
        <v>-0.5</v>
      </c>
      <c r="D11" s="167"/>
      <c r="E11" s="167"/>
      <c r="F11" s="167"/>
      <c r="G11" s="167"/>
      <c r="H11" s="167"/>
      <c r="I11" s="166"/>
      <c r="J11" s="166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</row>
    <row r="12" spans="1:31" x14ac:dyDescent="0.25">
      <c r="A12" s="160"/>
      <c r="B12" s="160">
        <v>1975</v>
      </c>
      <c r="C12" s="166">
        <v>-0.5</v>
      </c>
      <c r="D12" s="167"/>
      <c r="E12" s="167"/>
      <c r="F12" s="167"/>
      <c r="G12" s="167"/>
      <c r="H12" s="167"/>
      <c r="I12" s="166"/>
      <c r="J12" s="166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</row>
    <row r="13" spans="1:31" x14ac:dyDescent="0.25">
      <c r="A13" s="160"/>
      <c r="B13" s="160">
        <v>1980</v>
      </c>
      <c r="C13" s="166">
        <v>-0.5</v>
      </c>
      <c r="D13" s="166"/>
      <c r="E13" s="166"/>
      <c r="F13" s="166"/>
      <c r="G13" s="166"/>
      <c r="H13" s="166"/>
      <c r="I13" s="166"/>
      <c r="J13" s="166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</row>
    <row r="14" spans="1:31" x14ac:dyDescent="0.25">
      <c r="A14" s="160"/>
      <c r="B14" s="160">
        <v>1985</v>
      </c>
      <c r="C14" s="166">
        <v>-0.2</v>
      </c>
      <c r="D14" s="167"/>
      <c r="E14" s="166"/>
      <c r="F14" s="166"/>
      <c r="G14" s="166"/>
      <c r="H14" s="166"/>
      <c r="I14" s="166"/>
      <c r="J14" s="166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</row>
    <row r="15" spans="1:31" x14ac:dyDescent="0.25">
      <c r="A15" s="160"/>
      <c r="B15" s="160">
        <v>1990</v>
      </c>
      <c r="C15" s="166">
        <f>HLOOKUP(B15,'CO2 and Temp Alt 2 Alt 3'!$J$1:$DP$7,7,FALSE)</f>
        <v>0.63959318099999996</v>
      </c>
      <c r="D15" s="166"/>
      <c r="E15" s="166">
        <f>AVERAGE(C9:C14)</f>
        <v>-0.48333333333333339</v>
      </c>
      <c r="F15" s="166">
        <f>E15*E15</f>
        <v>0.23361111111111116</v>
      </c>
      <c r="G15" s="166">
        <f>AVERAGE($C$7:C15)</f>
        <v>-0.36226742433333337</v>
      </c>
      <c r="H15" s="166">
        <f>G15*G15</f>
        <v>0.13123768673310743</v>
      </c>
      <c r="I15" s="166"/>
      <c r="J15" s="166">
        <f>(SUMPRODUCT(E15:H15,$E$4:$H$4)+$D$4)*100</f>
        <v>-1.8534484717784099</v>
      </c>
      <c r="K15" s="170">
        <f>J15-'ICF SLR Module (1)'!J15</f>
        <v>0</v>
      </c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</row>
    <row r="16" spans="1:31" x14ac:dyDescent="0.25">
      <c r="A16" s="160"/>
      <c r="B16" s="160">
        <v>1995</v>
      </c>
      <c r="C16" s="166">
        <f>HLOOKUP(B16,'CO2 and Temp Alt 2 Alt 3'!$J$1:$DP$7,7,FALSE)</f>
        <v>0.54236465199999995</v>
      </c>
      <c r="D16" s="166"/>
      <c r="E16" s="166">
        <f>AVERAGE(C10:C15)</f>
        <v>-0.26006780316666672</v>
      </c>
      <c r="F16" s="166">
        <f>E16*E16</f>
        <v>6.7635262243936109E-2</v>
      </c>
      <c r="G16" s="166">
        <f>AVERAGE($C$7:C16)</f>
        <v>-0.27180421670000005</v>
      </c>
      <c r="H16" s="166">
        <f>G16*G16</f>
        <v>7.3877532215900585E-2</v>
      </c>
      <c r="I16" s="166"/>
      <c r="J16" s="166">
        <f t="shared" ref="J16:J36" si="0">(SUMPRODUCT(E16:H16,$E$4:$H$4)+$D$4)*100</f>
        <v>-0.62643033699630313</v>
      </c>
      <c r="K16" s="170">
        <f>J16-'ICF SLR Module (1)'!J16</f>
        <v>0</v>
      </c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</row>
    <row r="17" spans="1:31" x14ac:dyDescent="0.25">
      <c r="A17" s="160"/>
      <c r="B17" s="160">
        <v>2000</v>
      </c>
      <c r="C17" s="166">
        <f>HLOOKUP(B17,'CO2 and Temp Alt 2 Alt 3'!$J$1:$DP$7,7,FALSE)</f>
        <v>0.77213053399999998</v>
      </c>
      <c r="D17" s="166"/>
      <c r="E17" s="166">
        <f>AVERAGE(C11:C16)</f>
        <v>-8.6340361166666671E-2</v>
      </c>
      <c r="F17" s="166">
        <f>E17*E17</f>
        <v>7.4546579663904424E-3</v>
      </c>
      <c r="G17" s="166">
        <f>AVERAGE($C$7:C17)</f>
        <v>-0.1769010575454546</v>
      </c>
      <c r="H17" s="166">
        <f>G17*G17</f>
        <v>3.1293984160700242E-2</v>
      </c>
      <c r="I17" s="166"/>
      <c r="J17" s="166">
        <f t="shared" si="0"/>
        <v>0.95754326912383458</v>
      </c>
      <c r="K17" s="170">
        <f>J17-'ICF SLR Module (1)'!J17</f>
        <v>0</v>
      </c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</row>
    <row r="18" spans="1:31" x14ac:dyDescent="0.25">
      <c r="A18" s="160"/>
      <c r="B18" s="160">
        <v>2005</v>
      </c>
      <c r="C18" s="166">
        <f>HLOOKUP(B18,'CO2 and Temp Alt 2 Alt 3'!$J$1:$DP$7,7,FALSE)</f>
        <v>0.86815092599999999</v>
      </c>
      <c r="D18" s="166"/>
      <c r="E18" s="166">
        <f>AVERAGE(C12:C17)</f>
        <v>0.12568139449999999</v>
      </c>
      <c r="F18" s="166">
        <f>E18*E18</f>
        <v>1.5795812923464627E-2</v>
      </c>
      <c r="G18" s="166">
        <f>AVERAGE($C$7:C18)</f>
        <v>-8.9813392250000054E-2</v>
      </c>
      <c r="H18" s="166">
        <f>G18*G18</f>
        <v>8.0664454274523706E-3</v>
      </c>
      <c r="I18" s="166"/>
      <c r="J18" s="166">
        <f t="shared" si="0"/>
        <v>2.6784109732790746</v>
      </c>
      <c r="K18" s="170">
        <f>J18-'ICF SLR Module (1)'!J18</f>
        <v>0</v>
      </c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</row>
    <row r="19" spans="1:31" x14ac:dyDescent="0.25">
      <c r="A19" s="160"/>
      <c r="B19" s="160">
        <v>2010</v>
      </c>
      <c r="C19" s="166">
        <f>HLOOKUP(B19,'CO2 and Temp Alt 2 Alt 3'!$J$1:$DP$7,7,FALSE)</f>
        <v>0.97556141699999999</v>
      </c>
      <c r="D19" s="166"/>
      <c r="E19" s="166">
        <f>AVERAGE(C13:C18)</f>
        <v>0.3537065488333333</v>
      </c>
      <c r="F19" s="166">
        <f>E19*E19</f>
        <v>0.1251083226875872</v>
      </c>
      <c r="G19" s="166">
        <f>AVERAGE($C$7:C19)</f>
        <v>-7.8614838461538925E-3</v>
      </c>
      <c r="H19" s="166">
        <f>G19*G19</f>
        <v>6.1802928263338593E-5</v>
      </c>
      <c r="I19" s="166"/>
      <c r="J19" s="166">
        <f t="shared" si="0"/>
        <v>4.5314646808782308</v>
      </c>
      <c r="K19" s="170">
        <f>J19-'ICF SLR Module (1)'!J19</f>
        <v>0</v>
      </c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</row>
    <row r="20" spans="1:31" x14ac:dyDescent="0.25">
      <c r="A20" s="160"/>
      <c r="B20" s="160">
        <v>2015</v>
      </c>
      <c r="C20" s="166">
        <f>HLOOKUP(B20,'CO2 and Temp Alt 2 Alt 3'!$J$1:$DP$7,7,FALSE)</f>
        <v>1.1153566130000001</v>
      </c>
      <c r="D20" s="166"/>
      <c r="E20" s="166">
        <f t="shared" ref="E20:E36" si="1">AVERAGE(C14:C19)</f>
        <v>0.59963345166666659</v>
      </c>
      <c r="F20" s="166">
        <f t="shared" ref="F20:F36" si="2">E20*E20</f>
        <v>0.35956027635768056</v>
      </c>
      <c r="G20" s="166">
        <f>AVERAGE($C$7:C20)</f>
        <v>7.2368380214285682E-2</v>
      </c>
      <c r="H20" s="166">
        <f t="shared" ref="H20:H36" si="3">G20*G20</f>
        <v>5.2371824548394152E-3</v>
      </c>
      <c r="I20" s="166"/>
      <c r="J20" s="166">
        <f t="shared" si="0"/>
        <v>6.5650592398544223</v>
      </c>
      <c r="K20" s="170">
        <f>J20-'ICF SLR Module (1)'!J20</f>
        <v>0</v>
      </c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</row>
    <row r="21" spans="1:31" x14ac:dyDescent="0.25">
      <c r="A21" s="160"/>
      <c r="B21" s="160">
        <v>2020</v>
      </c>
      <c r="C21" s="166">
        <f>HLOOKUP(B21,'CO2 and Temp Alt 2 Alt 3'!$J$1:$DP$7,7,FALSE)</f>
        <v>1.2183734749999999</v>
      </c>
      <c r="D21" s="166"/>
      <c r="E21" s="166">
        <f t="shared" si="1"/>
        <v>0.81885955383333331</v>
      </c>
      <c r="F21" s="166">
        <f t="shared" si="2"/>
        <v>0.67053096890412567</v>
      </c>
      <c r="G21" s="166">
        <f>AVERAGE($C$7:C21)</f>
        <v>0.14876871986666665</v>
      </c>
      <c r="H21" s="166">
        <f t="shared" si="3"/>
        <v>2.2132132010766737E-2</v>
      </c>
      <c r="I21" s="166"/>
      <c r="J21" s="166">
        <f t="shared" si="0"/>
        <v>8.7034348544920377</v>
      </c>
      <c r="K21" s="170">
        <f>J21-'ICF SLR Module (1)'!J21</f>
        <v>0</v>
      </c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</row>
    <row r="22" spans="1:31" x14ac:dyDescent="0.25">
      <c r="A22" s="160"/>
      <c r="B22" s="160">
        <v>2025</v>
      </c>
      <c r="C22" s="166">
        <f>HLOOKUP(B22,'CO2 and Temp Alt 2 Alt 3'!$J$1:$DP$7,7,FALSE)</f>
        <v>1.410985436</v>
      </c>
      <c r="D22" s="166"/>
      <c r="E22" s="166">
        <f t="shared" si="1"/>
        <v>0.9153229361666666</v>
      </c>
      <c r="F22" s="166">
        <f t="shared" si="2"/>
        <v>0.83781607747276765</v>
      </c>
      <c r="G22" s="166">
        <f>AVERAGE($C$7:C22)</f>
        <v>0.22765726462499997</v>
      </c>
      <c r="H22" s="166">
        <f t="shared" si="3"/>
        <v>5.1827830136537259E-2</v>
      </c>
      <c r="I22" s="166"/>
      <c r="J22" s="166">
        <f t="shared" si="0"/>
        <v>11.118090405960279</v>
      </c>
      <c r="K22" s="170">
        <f>J22-'ICF SLR Module (1)'!J22</f>
        <v>0</v>
      </c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</row>
    <row r="23" spans="1:31" x14ac:dyDescent="0.25">
      <c r="A23" s="160"/>
      <c r="B23" s="160">
        <v>2030</v>
      </c>
      <c r="C23" s="166">
        <f>HLOOKUP(B23,'CO2 and Temp Alt 2 Alt 3'!$J$1:$DP$7,7,FALSE)</f>
        <v>1.5939998479999999</v>
      </c>
      <c r="D23" s="166"/>
      <c r="E23" s="166">
        <f t="shared" si="1"/>
        <v>1.0600930668333333</v>
      </c>
      <c r="F23" s="166">
        <f t="shared" si="2"/>
        <v>1.123797310348102</v>
      </c>
      <c r="G23" s="166">
        <f>AVERAGE($C$7:C23)</f>
        <v>0.30803035776470589</v>
      </c>
      <c r="H23" s="166">
        <f t="shared" si="3"/>
        <v>9.4882701304652706E-2</v>
      </c>
      <c r="I23" s="166"/>
      <c r="J23" s="166">
        <f t="shared" si="0"/>
        <v>13.794097470225692</v>
      </c>
      <c r="K23" s="170">
        <f>J23-'ICF SLR Module (1)'!J23</f>
        <v>0</v>
      </c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</row>
    <row r="24" spans="1:31" x14ac:dyDescent="0.25">
      <c r="A24" s="160"/>
      <c r="B24" s="160">
        <v>2035</v>
      </c>
      <c r="C24" s="166">
        <f>HLOOKUP(B24,'CO2 and Temp Alt 2 Alt 3'!$J$1:$DP$7,7,FALSE)</f>
        <v>1.8032599460000001</v>
      </c>
      <c r="D24" s="166"/>
      <c r="E24" s="166">
        <f t="shared" si="1"/>
        <v>1.1970712858333334</v>
      </c>
      <c r="F24" s="166">
        <f t="shared" si="2"/>
        <v>1.4329796633666703</v>
      </c>
      <c r="G24" s="166">
        <f>AVERAGE($C$7:C24)</f>
        <v>0.39109866822222217</v>
      </c>
      <c r="H24" s="166">
        <f t="shared" si="3"/>
        <v>0.15295816828519582</v>
      </c>
      <c r="I24" s="166"/>
      <c r="J24" s="166">
        <f t="shared" si="0"/>
        <v>16.788849985757427</v>
      </c>
      <c r="K24" s="170">
        <f>J24-'ICF SLR Module (1)'!J24</f>
        <v>0</v>
      </c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</row>
    <row r="25" spans="1:31" x14ac:dyDescent="0.25">
      <c r="A25" s="160"/>
      <c r="B25" s="160">
        <v>2040</v>
      </c>
      <c r="C25" s="166">
        <f>HLOOKUP(B25,'CO2 and Temp Alt 2 Alt 3'!$J$1:$DP$7,7,FALSE)</f>
        <v>2.007961221</v>
      </c>
      <c r="D25" s="166"/>
      <c r="E25" s="166">
        <f t="shared" si="1"/>
        <v>1.3529227891666666</v>
      </c>
      <c r="F25" s="166">
        <f t="shared" si="2"/>
        <v>1.8304000734465127</v>
      </c>
      <c r="G25" s="166">
        <f>AVERAGE($C$7:C25)</f>
        <v>0.4761966973157894</v>
      </c>
      <c r="H25" s="166">
        <f t="shared" si="3"/>
        <v>0.22676329453446553</v>
      </c>
      <c r="I25" s="166"/>
      <c r="J25" s="166">
        <f t="shared" si="0"/>
        <v>20.098163837370926</v>
      </c>
      <c r="K25" s="170">
        <f>J25-'ICF SLR Module (1)'!J25</f>
        <v>-2.122298283424584E-5</v>
      </c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</row>
    <row r="26" spans="1:31" x14ac:dyDescent="0.25">
      <c r="A26" s="160"/>
      <c r="B26" s="160">
        <v>2045</v>
      </c>
      <c r="C26" s="166">
        <f>HLOOKUP(B26,'CO2 and Temp Alt 2 Alt 3'!$J$1:$DP$7,7,FALSE)</f>
        <v>2.2077030830000002</v>
      </c>
      <c r="D26" s="166"/>
      <c r="E26" s="166">
        <f t="shared" si="1"/>
        <v>1.5249894231666667</v>
      </c>
      <c r="F26" s="166">
        <f t="shared" si="2"/>
        <v>2.3255927407702028</v>
      </c>
      <c r="G26" s="166">
        <f>AVERAGE($C$7:C26)</f>
        <v>0.56277201659999998</v>
      </c>
      <c r="H26" s="166">
        <f t="shared" si="3"/>
        <v>0.31671234266803067</v>
      </c>
      <c r="I26" s="166"/>
      <c r="J26" s="166">
        <f t="shared" si="0"/>
        <v>23.715625286668111</v>
      </c>
      <c r="K26" s="170">
        <f>J26-'ICF SLR Module (1)'!J26</f>
        <v>-5.4055404376640581E-5</v>
      </c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</row>
    <row r="27" spans="1:31" x14ac:dyDescent="0.25">
      <c r="A27" s="160"/>
      <c r="B27" s="160">
        <v>2050</v>
      </c>
      <c r="C27" s="166">
        <f>HLOOKUP(B27,'CO2 and Temp Alt 2 Alt 3'!$J$1:$DP$7,7,FALSE)</f>
        <v>2.4136444560000001</v>
      </c>
      <c r="D27" s="166"/>
      <c r="E27" s="166">
        <f t="shared" si="1"/>
        <v>1.7070471681666666</v>
      </c>
      <c r="F27" s="166">
        <f t="shared" si="2"/>
        <v>2.9140100343458357</v>
      </c>
      <c r="G27" s="166">
        <f>AVERAGE($C$7:C27)</f>
        <v>0.65090879942857138</v>
      </c>
      <c r="H27" s="166">
        <f t="shared" si="3"/>
        <v>0.42368226517354418</v>
      </c>
      <c r="I27" s="166"/>
      <c r="J27" s="166">
        <f t="shared" si="0"/>
        <v>27.658068422263593</v>
      </c>
      <c r="K27" s="170">
        <f>J27-'ICF SLR Module (1)'!J27</f>
        <v>-9.9037840524118792E-5</v>
      </c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</row>
    <row r="28" spans="1:31" x14ac:dyDescent="0.25">
      <c r="A28" s="160"/>
      <c r="B28" s="160">
        <v>2055</v>
      </c>
      <c r="C28" s="166">
        <f>HLOOKUP(B28,'CO2 and Temp Alt 2 Alt 3'!$J$1:$DP$7,7,FALSE)</f>
        <v>2.592988574</v>
      </c>
      <c r="D28" s="166"/>
      <c r="E28" s="166">
        <f t="shared" si="1"/>
        <v>1.9062589983333333</v>
      </c>
      <c r="F28" s="166">
        <f t="shared" si="2"/>
        <v>3.6338233687268033</v>
      </c>
      <c r="G28" s="166">
        <f>AVERAGE($C$7:C28)</f>
        <v>0.73918515281818176</v>
      </c>
      <c r="H28" s="166">
        <f t="shared" si="3"/>
        <v>0.54639469014683872</v>
      </c>
      <c r="I28" s="166"/>
      <c r="J28" s="166">
        <f t="shared" si="0"/>
        <v>31.869436383703707</v>
      </c>
      <c r="K28" s="170">
        <f>J28-'ICF SLR Module (1)'!J28</f>
        <v>-1.4535093595569037E-4</v>
      </c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</row>
    <row r="29" spans="1:31" x14ac:dyDescent="0.25">
      <c r="A29" s="160"/>
      <c r="B29" s="160">
        <v>2060</v>
      </c>
      <c r="C29" s="166">
        <f>HLOOKUP(B29,'CO2 and Temp Alt 2 Alt 3'!$J$1:$DP$7,7,FALSE)</f>
        <v>2.7882906319999998</v>
      </c>
      <c r="D29" s="166"/>
      <c r="E29" s="166">
        <f t="shared" si="1"/>
        <v>2.1032595213333334</v>
      </c>
      <c r="F29" s="166">
        <f t="shared" si="2"/>
        <v>4.4237006140793227</v>
      </c>
      <c r="G29" s="166">
        <f>AVERAGE($C$7:C29)</f>
        <v>0.82827669539130422</v>
      </c>
      <c r="H29" s="166">
        <f t="shared" si="3"/>
        <v>0.68604228412833934</v>
      </c>
      <c r="I29" s="166"/>
      <c r="J29" s="166">
        <f t="shared" si="0"/>
        <v>36.386236497033806</v>
      </c>
      <c r="K29" s="170">
        <f>J29-'ICF SLR Module (1)'!J29</f>
        <v>-1.9291763847917309E-4</v>
      </c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</row>
    <row r="30" spans="1:31" x14ac:dyDescent="0.25">
      <c r="A30" s="160"/>
      <c r="B30" s="160">
        <v>2065</v>
      </c>
      <c r="C30" s="166">
        <f>HLOOKUP(B30,'CO2 and Temp Alt 2 Alt 3'!$J$1:$DP$7,7,FALSE)</f>
        <v>2.9650070049999999</v>
      </c>
      <c r="D30" s="166"/>
      <c r="E30" s="166">
        <f t="shared" si="1"/>
        <v>2.3023079853333335</v>
      </c>
      <c r="F30" s="166">
        <f t="shared" si="2"/>
        <v>5.3006220593296325</v>
      </c>
      <c r="G30" s="166">
        <f>AVERAGE($C$7:C30)</f>
        <v>0.91730712495833322</v>
      </c>
      <c r="H30" s="166">
        <f t="shared" si="3"/>
        <v>0.84145236149932312</v>
      </c>
      <c r="I30" s="166"/>
      <c r="J30" s="166">
        <f t="shared" si="0"/>
        <v>41.167430080167946</v>
      </c>
      <c r="K30" s="170">
        <f>J30-'ICF SLR Module (1)'!J30</f>
        <v>-2.4152066135485484E-4</v>
      </c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</row>
    <row r="31" spans="1:31" x14ac:dyDescent="0.25">
      <c r="A31" s="160"/>
      <c r="B31" s="160">
        <v>2070</v>
      </c>
      <c r="C31" s="166">
        <f>HLOOKUP(B31,'CO2 and Temp Alt 2 Alt 3'!$J$1:$DP$7,7,FALSE)</f>
        <v>3.15705926</v>
      </c>
      <c r="D31" s="166"/>
      <c r="E31" s="166">
        <f t="shared" si="1"/>
        <v>2.4959324951666666</v>
      </c>
      <c r="F31" s="166">
        <f t="shared" si="2"/>
        <v>6.2296790204289021</v>
      </c>
      <c r="G31" s="166">
        <f>AVERAGE($C$7:C31)</f>
        <v>1.00689721036</v>
      </c>
      <c r="H31" s="166">
        <f t="shared" si="3"/>
        <v>1.0138419922307502</v>
      </c>
      <c r="I31" s="166"/>
      <c r="J31" s="166">
        <f t="shared" si="0"/>
        <v>46.248605485519953</v>
      </c>
      <c r="K31" s="170">
        <f>J31-'ICF SLR Module (1)'!J31</f>
        <v>-3.1442627424382863E-4</v>
      </c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</row>
    <row r="32" spans="1:31" x14ac:dyDescent="0.25">
      <c r="A32" s="160"/>
      <c r="B32" s="160">
        <v>2075</v>
      </c>
      <c r="C32" s="166">
        <f>HLOOKUP(B32,'CO2 and Temp Alt 2 Alt 3'!$J$1:$DP$7,7,FALSE)</f>
        <v>3.340786123</v>
      </c>
      <c r="D32" s="166"/>
      <c r="E32" s="166">
        <f t="shared" si="1"/>
        <v>2.6874488350000001</v>
      </c>
      <c r="F32" s="166">
        <f t="shared" si="2"/>
        <v>7.222381240742858</v>
      </c>
      <c r="G32" s="166">
        <f>AVERAGE($C$7:C32)</f>
        <v>1.0966621685384614</v>
      </c>
      <c r="H32" s="166">
        <f t="shared" si="3"/>
        <v>1.2026679119034809</v>
      </c>
      <c r="I32" s="166"/>
      <c r="J32" s="166">
        <f t="shared" si="0"/>
        <v>51.611264659555175</v>
      </c>
      <c r="K32" s="170">
        <f>J32-'ICF SLR Module (1)'!J32</f>
        <v>-4.005157784447988E-4</v>
      </c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</row>
    <row r="33" spans="1:31" x14ac:dyDescent="0.25">
      <c r="A33" s="160"/>
      <c r="B33" s="160">
        <v>2080</v>
      </c>
      <c r="C33" s="166">
        <f>HLOOKUP(B33,'CO2 and Temp Alt 2 Alt 3'!$J$1:$DP$7,7,FALSE)</f>
        <v>3.545125632</v>
      </c>
      <c r="D33" s="166"/>
      <c r="E33" s="166">
        <f t="shared" si="1"/>
        <v>2.8762960083333335</v>
      </c>
      <c r="F33" s="166">
        <f t="shared" si="2"/>
        <v>8.2730787275542674</v>
      </c>
      <c r="G33" s="166">
        <f>AVERAGE($C$7:C33)</f>
        <v>1.1873460005185184</v>
      </c>
      <c r="H33" s="166">
        <f t="shared" si="3"/>
        <v>1.4097905249473215</v>
      </c>
      <c r="I33" s="166"/>
      <c r="J33" s="166">
        <f t="shared" si="0"/>
        <v>57.304836985817872</v>
      </c>
      <c r="K33" s="170">
        <f>J33-'ICF SLR Module (1)'!J33</f>
        <v>-4.7640455412079064E-4</v>
      </c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</row>
    <row r="34" spans="1:31" x14ac:dyDescent="0.25">
      <c r="A34" s="160"/>
      <c r="B34" s="160">
        <v>2085</v>
      </c>
      <c r="C34" s="166">
        <f>HLOOKUP(B34,'CO2 and Temp Alt 2 Alt 3'!$J$1:$DP$7,7,FALSE)</f>
        <v>3.7344939660000001</v>
      </c>
      <c r="D34" s="166"/>
      <c r="E34" s="166">
        <f t="shared" si="1"/>
        <v>3.0648762043333337</v>
      </c>
      <c r="F34" s="166">
        <f t="shared" si="2"/>
        <v>9.3934661478887023</v>
      </c>
      <c r="G34" s="166">
        <f>AVERAGE($C$7:C34)</f>
        <v>1.2783155707142857</v>
      </c>
      <c r="H34" s="166">
        <f t="shared" si="3"/>
        <v>1.6340906983305901</v>
      </c>
      <c r="I34" s="166"/>
      <c r="J34" s="166">
        <f t="shared" si="0"/>
        <v>63.295086072501483</v>
      </c>
      <c r="K34" s="170">
        <f>J34-'ICF SLR Module (1)'!J34</f>
        <v>-5.6554022936694537E-4</v>
      </c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</row>
    <row r="35" spans="1:31" x14ac:dyDescent="0.25">
      <c r="A35" s="160"/>
      <c r="B35" s="160">
        <v>2090</v>
      </c>
      <c r="C35" s="166">
        <f>HLOOKUP(B35,'CO2 and Temp Alt 2 Alt 3'!$J$1:$DP$7,7,FALSE)</f>
        <v>3.934712593</v>
      </c>
      <c r="D35" s="166"/>
      <c r="E35" s="166">
        <f t="shared" si="1"/>
        <v>3.255127103</v>
      </c>
      <c r="F35" s="166">
        <f t="shared" si="2"/>
        <v>10.595852456685172</v>
      </c>
      <c r="G35" s="166">
        <f>AVERAGE($C$7:C35)</f>
        <v>1.3699154680344827</v>
      </c>
      <c r="H35" s="166">
        <f t="shared" si="3"/>
        <v>1.8766683895601359</v>
      </c>
      <c r="I35" s="166"/>
      <c r="J35" s="166">
        <f t="shared" si="0"/>
        <v>69.608925005070972</v>
      </c>
      <c r="K35" s="170">
        <f>J35-'ICF SLR Module (1)'!J35</f>
        <v>-6.6828494027504348E-4</v>
      </c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</row>
    <row r="36" spans="1:31" x14ac:dyDescent="0.25">
      <c r="A36" s="160"/>
      <c r="B36" s="160">
        <v>2095</v>
      </c>
      <c r="C36" s="166">
        <f>HLOOKUP(B36,'CO2 and Temp Alt 2 Alt 3'!$J$1:$DP$7,7,FALSE)</f>
        <v>4.14306573</v>
      </c>
      <c r="D36" s="166"/>
      <c r="E36" s="166">
        <f t="shared" si="1"/>
        <v>3.4461974298333331</v>
      </c>
      <c r="F36" s="166">
        <f t="shared" si="2"/>
        <v>11.876276725389872</v>
      </c>
      <c r="G36" s="166">
        <f>AVERAGE($C$7:C36)</f>
        <v>1.4623538101</v>
      </c>
      <c r="H36" s="166">
        <f t="shared" si="3"/>
        <v>2.1384786659139867</v>
      </c>
      <c r="I36" s="166"/>
      <c r="J36" s="166">
        <f t="shared" si="0"/>
        <v>76.26751225165323</v>
      </c>
      <c r="K36" s="170">
        <f>J36-'ICF SLR Module (1)'!J36</f>
        <v>-7.8498281916949963E-4</v>
      </c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</row>
    <row r="37" spans="1:31" x14ac:dyDescent="0.25">
      <c r="A37" s="160"/>
      <c r="B37" s="160">
        <v>2100</v>
      </c>
      <c r="C37" s="166">
        <f>HLOOKUP(B37,'CO2 and Temp Alt 2 Alt 3'!$J$1:$DP$7,7,FALSE)</f>
        <v>4.3394948480000002</v>
      </c>
      <c r="D37" s="166"/>
      <c r="E37" s="166">
        <f>AVERAGE(C31:C36)</f>
        <v>3.6425405506666664</v>
      </c>
      <c r="F37" s="166">
        <f>E37*E37</f>
        <v>13.268101663251022</v>
      </c>
      <c r="G37" s="166">
        <f>AVERAGE($C$7:C37)</f>
        <v>1.5551648113225807</v>
      </c>
      <c r="H37" s="166">
        <f>G37*G37</f>
        <v>2.418537590375998</v>
      </c>
      <c r="I37" s="166"/>
      <c r="J37" s="166">
        <f>(SUMPRODUCT(E37:H37,$E$4:$H$4)+$D$4)*100</f>
        <v>83.242951606526105</v>
      </c>
      <c r="K37" s="170">
        <f>J37-'ICF SLR Module (1)'!J37</f>
        <v>-9.0335338799718556E-4</v>
      </c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</row>
    <row r="38" spans="1:31" x14ac:dyDescent="0.25">
      <c r="A38" s="160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</row>
    <row r="39" spans="1:31" x14ac:dyDescent="0.25">
      <c r="A39" s="160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</row>
    <row r="40" spans="1:31" x14ac:dyDescent="0.25">
      <c r="A40" s="160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</row>
    <row r="41" spans="1:31" x14ac:dyDescent="0.25">
      <c r="A41" s="160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</row>
    <row r="42" spans="1:31" x14ac:dyDescent="0.25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D6482-021A-467E-8392-40FD93E89E7F}">
  <sheetPr codeName="Sheet12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60"/>
      <c r="B1" s="161" t="s">
        <v>5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</row>
    <row r="2" spans="1:31" x14ac:dyDescent="0.25">
      <c r="A2" s="160"/>
      <c r="B2" s="160"/>
      <c r="C2" s="160" t="s">
        <v>137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</row>
    <row r="3" spans="1:31" x14ac:dyDescent="0.25">
      <c r="A3" s="160"/>
      <c r="B3" s="160"/>
      <c r="C3" s="160"/>
      <c r="D3" s="98" t="s">
        <v>111</v>
      </c>
      <c r="E3" s="99" t="s">
        <v>112</v>
      </c>
      <c r="F3" s="99" t="s">
        <v>113</v>
      </c>
      <c r="G3" s="99" t="s">
        <v>114</v>
      </c>
      <c r="H3" s="99" t="s">
        <v>115</v>
      </c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</row>
    <row r="4" spans="1:31" x14ac:dyDescent="0.25">
      <c r="A4" s="160"/>
      <c r="B4" s="160"/>
      <c r="C4" s="160"/>
      <c r="D4" s="98">
        <f>VLOOKUP($B$1,'ICF SLR Lookup'!$A$5:$F$7,2,FALSE)</f>
        <v>4.7211341248418998E-2</v>
      </c>
      <c r="E4" s="98">
        <f>VLOOKUP($B$1,'ICF SLR Lookup'!$A$5:$F$7,3,FALSE)</f>
        <v>0</v>
      </c>
      <c r="F4" s="98">
        <f>VLOOKUP($B$1,'ICF SLR Lookup'!$A$5:$F$7,4,FALSE)</f>
        <v>0</v>
      </c>
      <c r="G4" s="98">
        <f>VLOOKUP($B$1,'ICF SLR Lookup'!$A$5:$F$7,5,FALSE)</f>
        <v>0.24259022558161961</v>
      </c>
      <c r="H4" s="98">
        <f>VLOOKUP($B$1,'ICF SLR Lookup'!$A$5:$F$7,6,FALSE)</f>
        <v>0.16867647376862901</v>
      </c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</row>
    <row r="5" spans="1:31" x14ac:dyDescent="0.25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</row>
    <row r="6" spans="1:31" x14ac:dyDescent="0.25">
      <c r="A6" s="160"/>
      <c r="B6" s="162"/>
      <c r="C6" s="163" t="s">
        <v>138</v>
      </c>
      <c r="D6" s="163" t="s">
        <v>139</v>
      </c>
      <c r="E6" s="163" t="s">
        <v>112</v>
      </c>
      <c r="F6" s="163" t="s">
        <v>113</v>
      </c>
      <c r="G6" s="163" t="s">
        <v>114</v>
      </c>
      <c r="H6" s="163" t="s">
        <v>115</v>
      </c>
      <c r="I6" s="160"/>
      <c r="J6" s="164" t="s">
        <v>140</v>
      </c>
      <c r="K6" s="165" t="s">
        <v>144</v>
      </c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</row>
    <row r="7" spans="1:31" x14ac:dyDescent="0.25">
      <c r="A7" s="160"/>
      <c r="B7" s="160">
        <v>1950</v>
      </c>
      <c r="C7" s="166">
        <v>-0.5</v>
      </c>
      <c r="D7" s="167"/>
      <c r="E7" s="167"/>
      <c r="F7" s="167"/>
      <c r="G7" s="167"/>
      <c r="H7" s="167"/>
      <c r="I7" s="166"/>
      <c r="J7" s="166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</row>
    <row r="8" spans="1:31" x14ac:dyDescent="0.25">
      <c r="A8" s="160"/>
      <c r="B8" s="160">
        <v>1955</v>
      </c>
      <c r="C8" s="166">
        <v>-0.5</v>
      </c>
      <c r="D8" s="167"/>
      <c r="E8" s="167"/>
      <c r="F8" s="167"/>
      <c r="G8" s="167"/>
      <c r="H8" s="167"/>
      <c r="I8" s="166"/>
      <c r="J8" s="166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</row>
    <row r="9" spans="1:31" x14ac:dyDescent="0.25">
      <c r="A9" s="160"/>
      <c r="B9" s="160">
        <v>1960</v>
      </c>
      <c r="C9" s="166">
        <v>-0.7</v>
      </c>
      <c r="D9" s="167"/>
      <c r="E9" s="167"/>
      <c r="F9" s="167"/>
      <c r="G9" s="167"/>
      <c r="H9" s="167"/>
      <c r="I9" s="166"/>
      <c r="J9" s="166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</row>
    <row r="10" spans="1:31" x14ac:dyDescent="0.25">
      <c r="A10" s="160"/>
      <c r="B10" s="160">
        <v>1965</v>
      </c>
      <c r="C10" s="166">
        <v>-0.5</v>
      </c>
      <c r="D10" s="167"/>
      <c r="E10" s="167"/>
      <c r="F10" s="167"/>
      <c r="G10" s="167"/>
      <c r="H10" s="167"/>
      <c r="I10" s="166"/>
      <c r="J10" s="166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</row>
    <row r="11" spans="1:31" x14ac:dyDescent="0.25">
      <c r="A11" s="160"/>
      <c r="B11" s="160">
        <v>1970</v>
      </c>
      <c r="C11" s="166">
        <v>-0.5</v>
      </c>
      <c r="D11" s="167"/>
      <c r="E11" s="167"/>
      <c r="F11" s="167"/>
      <c r="G11" s="167"/>
      <c r="H11" s="167"/>
      <c r="I11" s="166"/>
      <c r="J11" s="166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</row>
    <row r="12" spans="1:31" x14ac:dyDescent="0.25">
      <c r="A12" s="160"/>
      <c r="B12" s="160">
        <v>1975</v>
      </c>
      <c r="C12" s="166">
        <v>-0.5</v>
      </c>
      <c r="D12" s="167"/>
      <c r="E12" s="167"/>
      <c r="F12" s="167"/>
      <c r="G12" s="167"/>
      <c r="H12" s="167"/>
      <c r="I12" s="166"/>
      <c r="J12" s="166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</row>
    <row r="13" spans="1:31" x14ac:dyDescent="0.25">
      <c r="A13" s="160"/>
      <c r="B13" s="160">
        <v>1980</v>
      </c>
      <c r="C13" s="166">
        <v>-0.5</v>
      </c>
      <c r="D13" s="166"/>
      <c r="E13" s="166"/>
      <c r="F13" s="166"/>
      <c r="G13" s="166"/>
      <c r="H13" s="166"/>
      <c r="I13" s="166"/>
      <c r="J13" s="166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</row>
    <row r="14" spans="1:31" x14ac:dyDescent="0.25">
      <c r="A14" s="160"/>
      <c r="B14" s="160">
        <v>1985</v>
      </c>
      <c r="C14" s="166">
        <v>-0.2</v>
      </c>
      <c r="D14" s="167"/>
      <c r="E14" s="166"/>
      <c r="F14" s="166"/>
      <c r="G14" s="166"/>
      <c r="H14" s="166"/>
      <c r="I14" s="166"/>
      <c r="J14" s="166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</row>
    <row r="15" spans="1:31" x14ac:dyDescent="0.25">
      <c r="A15" s="160"/>
      <c r="B15" s="160">
        <v>1990</v>
      </c>
      <c r="C15" s="166">
        <f>HLOOKUP(B15,'CO2 and Temp Alt 2 Alt 3'!$J$1:$DP$27,27,FALSE)</f>
        <v>0.63959318099999996</v>
      </c>
      <c r="D15" s="166"/>
      <c r="E15" s="166">
        <f>AVERAGE(C9:C14)</f>
        <v>-0.48333333333333339</v>
      </c>
      <c r="F15" s="166">
        <f>E15*E15</f>
        <v>0.23361111111111116</v>
      </c>
      <c r="G15" s="166">
        <f>AVERAGE($C$7:C15)</f>
        <v>-0.36226742433333337</v>
      </c>
      <c r="H15" s="166">
        <f>G15*G15</f>
        <v>0.13123768673310743</v>
      </c>
      <c r="I15" s="166"/>
      <c r="J15" s="166">
        <f>(SUMPRODUCT(E15:H15,$E$4:$H$4)+$D$4)*100</f>
        <v>-1.8534484717784099</v>
      </c>
      <c r="K15" s="169">
        <f>J15-'ICF SLR Module (1)'!J15</f>
        <v>0</v>
      </c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</row>
    <row r="16" spans="1:31" x14ac:dyDescent="0.25">
      <c r="A16" s="160"/>
      <c r="B16" s="160">
        <v>1995</v>
      </c>
      <c r="C16" s="166">
        <f>HLOOKUP(B16,'CO2 and Temp Alt 2 Alt 3'!$J$1:$DP$27,27,FALSE)</f>
        <v>0.54236465199999995</v>
      </c>
      <c r="D16" s="166"/>
      <c r="E16" s="166">
        <f>AVERAGE(C10:C15)</f>
        <v>-0.26006780316666672</v>
      </c>
      <c r="F16" s="166">
        <f>E16*E16</f>
        <v>6.7635262243936109E-2</v>
      </c>
      <c r="G16" s="166">
        <f>AVERAGE($C$7:C16)</f>
        <v>-0.27180421670000005</v>
      </c>
      <c r="H16" s="166">
        <f>G16*G16</f>
        <v>7.3877532215900585E-2</v>
      </c>
      <c r="I16" s="166"/>
      <c r="J16" s="166">
        <f t="shared" ref="J16:J36" si="0">(SUMPRODUCT(E16:H16,$E$4:$H$4)+$D$4)*100</f>
        <v>-0.62643033699630313</v>
      </c>
      <c r="K16" s="169">
        <f>J16-'ICF SLR Module (1)'!J16</f>
        <v>0</v>
      </c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</row>
    <row r="17" spans="1:31" x14ac:dyDescent="0.25">
      <c r="A17" s="160"/>
      <c r="B17" s="160">
        <v>2000</v>
      </c>
      <c r="C17" s="166">
        <f>HLOOKUP(B17,'CO2 and Temp Alt 2 Alt 3'!$J$1:$DP$27,27,FALSE)</f>
        <v>0.77213053399999998</v>
      </c>
      <c r="D17" s="166"/>
      <c r="E17" s="166">
        <f>AVERAGE(C11:C16)</f>
        <v>-8.6340361166666671E-2</v>
      </c>
      <c r="F17" s="166">
        <f>E17*E17</f>
        <v>7.4546579663904424E-3</v>
      </c>
      <c r="G17" s="166">
        <f>AVERAGE($C$7:C17)</f>
        <v>-0.1769010575454546</v>
      </c>
      <c r="H17" s="166">
        <f>G17*G17</f>
        <v>3.1293984160700242E-2</v>
      </c>
      <c r="I17" s="166"/>
      <c r="J17" s="166">
        <f t="shared" si="0"/>
        <v>0.95754326912383458</v>
      </c>
      <c r="K17" s="169">
        <f>J17-'ICF SLR Module (1)'!J17</f>
        <v>0</v>
      </c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</row>
    <row r="18" spans="1:31" x14ac:dyDescent="0.25">
      <c r="A18" s="160"/>
      <c r="B18" s="160">
        <v>2005</v>
      </c>
      <c r="C18" s="166">
        <f>HLOOKUP(B18,'CO2 and Temp Alt 2 Alt 3'!$J$1:$DP$27,27,FALSE)</f>
        <v>0.86815092599999999</v>
      </c>
      <c r="D18" s="166"/>
      <c r="E18" s="166">
        <f>AVERAGE(C12:C17)</f>
        <v>0.12568139449999999</v>
      </c>
      <c r="F18" s="166">
        <f>E18*E18</f>
        <v>1.5795812923464627E-2</v>
      </c>
      <c r="G18" s="166">
        <f>AVERAGE($C$7:C18)</f>
        <v>-8.9813392250000054E-2</v>
      </c>
      <c r="H18" s="166">
        <f>G18*G18</f>
        <v>8.0664454274523706E-3</v>
      </c>
      <c r="I18" s="166"/>
      <c r="J18" s="166">
        <f t="shared" si="0"/>
        <v>2.6784109732790746</v>
      </c>
      <c r="K18" s="169">
        <f>J18-'ICF SLR Module (1)'!J18</f>
        <v>0</v>
      </c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</row>
    <row r="19" spans="1:31" x14ac:dyDescent="0.25">
      <c r="A19" s="160"/>
      <c r="B19" s="160">
        <v>2010</v>
      </c>
      <c r="C19" s="166">
        <f>HLOOKUP(B19,'CO2 and Temp Alt 2 Alt 3'!$J$1:$DP$27,27,FALSE)</f>
        <v>0.97556141699999999</v>
      </c>
      <c r="D19" s="166"/>
      <c r="E19" s="166">
        <f>AVERAGE(C13:C18)</f>
        <v>0.3537065488333333</v>
      </c>
      <c r="F19" s="166">
        <f>E19*E19</f>
        <v>0.1251083226875872</v>
      </c>
      <c r="G19" s="166">
        <f>AVERAGE($C$7:C19)</f>
        <v>-7.8614838461538925E-3</v>
      </c>
      <c r="H19" s="166">
        <f>G19*G19</f>
        <v>6.1802928263338593E-5</v>
      </c>
      <c r="I19" s="166"/>
      <c r="J19" s="166">
        <f t="shared" si="0"/>
        <v>4.5314646808782308</v>
      </c>
      <c r="K19" s="169">
        <f>J19-'ICF SLR Module (1)'!J19</f>
        <v>0</v>
      </c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</row>
    <row r="20" spans="1:31" x14ac:dyDescent="0.25">
      <c r="A20" s="160"/>
      <c r="B20" s="160">
        <v>2015</v>
      </c>
      <c r="C20" s="166">
        <f>HLOOKUP(B20,'CO2 and Temp Alt 2 Alt 3'!$J$1:$DP$27,27,FALSE)</f>
        <v>1.1153566130000001</v>
      </c>
      <c r="D20" s="166"/>
      <c r="E20" s="166">
        <f t="shared" ref="E20:E36" si="1">AVERAGE(C14:C19)</f>
        <v>0.59963345166666659</v>
      </c>
      <c r="F20" s="166">
        <f t="shared" ref="F20:F36" si="2">E20*E20</f>
        <v>0.35956027635768056</v>
      </c>
      <c r="G20" s="166">
        <f>AVERAGE($C$7:C20)</f>
        <v>7.2368380214285682E-2</v>
      </c>
      <c r="H20" s="166">
        <f t="shared" ref="H20:H36" si="3">G20*G20</f>
        <v>5.2371824548394152E-3</v>
      </c>
      <c r="I20" s="166"/>
      <c r="J20" s="166">
        <f t="shared" si="0"/>
        <v>6.5650592398544223</v>
      </c>
      <c r="K20" s="169">
        <f>J20-'ICF SLR Module (1)'!J20</f>
        <v>0</v>
      </c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</row>
    <row r="21" spans="1:31" x14ac:dyDescent="0.25">
      <c r="A21" s="160"/>
      <c r="B21" s="160">
        <v>2020</v>
      </c>
      <c r="C21" s="166">
        <f>HLOOKUP(B21,'CO2 and Temp Alt 2 Alt 3'!$J$1:$DP$27,27,FALSE)</f>
        <v>1.2183734749999999</v>
      </c>
      <c r="D21" s="166"/>
      <c r="E21" s="166">
        <f t="shared" si="1"/>
        <v>0.81885955383333331</v>
      </c>
      <c r="F21" s="166">
        <f t="shared" si="2"/>
        <v>0.67053096890412567</v>
      </c>
      <c r="G21" s="166">
        <f>AVERAGE($C$7:C21)</f>
        <v>0.14876871986666665</v>
      </c>
      <c r="H21" s="166">
        <f t="shared" si="3"/>
        <v>2.2132132010766737E-2</v>
      </c>
      <c r="I21" s="166"/>
      <c r="J21" s="166">
        <f t="shared" si="0"/>
        <v>8.7034348544920377</v>
      </c>
      <c r="K21" s="169">
        <f>J21-'ICF SLR Module (1)'!J21</f>
        <v>0</v>
      </c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</row>
    <row r="22" spans="1:31" x14ac:dyDescent="0.25">
      <c r="A22" s="160"/>
      <c r="B22" s="160">
        <v>2025</v>
      </c>
      <c r="C22" s="166">
        <f>HLOOKUP(B22,'CO2 and Temp Alt 2 Alt 3'!$J$1:$DP$27,27,FALSE)</f>
        <v>1.410985436</v>
      </c>
      <c r="D22" s="166"/>
      <c r="E22" s="166">
        <f t="shared" si="1"/>
        <v>0.9153229361666666</v>
      </c>
      <c r="F22" s="166">
        <f t="shared" si="2"/>
        <v>0.83781607747276765</v>
      </c>
      <c r="G22" s="166">
        <f>AVERAGE($C$7:C22)</f>
        <v>0.22765726462499997</v>
      </c>
      <c r="H22" s="166">
        <f t="shared" si="3"/>
        <v>5.1827830136537259E-2</v>
      </c>
      <c r="I22" s="166"/>
      <c r="J22" s="166">
        <f t="shared" si="0"/>
        <v>11.118090405960279</v>
      </c>
      <c r="K22" s="169">
        <f>J22-'ICF SLR Module (1)'!J22</f>
        <v>0</v>
      </c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</row>
    <row r="23" spans="1:31" x14ac:dyDescent="0.25">
      <c r="A23" s="160"/>
      <c r="B23" s="160">
        <v>2030</v>
      </c>
      <c r="C23" s="166">
        <f>HLOOKUP(B23,'CO2 and Temp Alt 2 Alt 3'!$J$1:$DP$27,27,FALSE)</f>
        <v>1.5939998479999999</v>
      </c>
      <c r="D23" s="166"/>
      <c r="E23" s="166">
        <f t="shared" si="1"/>
        <v>1.0600930668333333</v>
      </c>
      <c r="F23" s="166">
        <f t="shared" si="2"/>
        <v>1.123797310348102</v>
      </c>
      <c r="G23" s="166">
        <f>AVERAGE($C$7:C23)</f>
        <v>0.30803035776470589</v>
      </c>
      <c r="H23" s="166">
        <f t="shared" si="3"/>
        <v>9.4882701304652706E-2</v>
      </c>
      <c r="I23" s="166"/>
      <c r="J23" s="166">
        <f t="shared" si="0"/>
        <v>13.794097470225692</v>
      </c>
      <c r="K23" s="169">
        <f>J23-'ICF SLR Module (1)'!J23</f>
        <v>0</v>
      </c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</row>
    <row r="24" spans="1:31" x14ac:dyDescent="0.25">
      <c r="A24" s="160"/>
      <c r="B24" s="160">
        <v>2035</v>
      </c>
      <c r="C24" s="166">
        <f>HLOOKUP(B24,'CO2 and Temp Alt 2 Alt 3'!$J$1:$DP$27,27,FALSE)</f>
        <v>1.803244946</v>
      </c>
      <c r="D24" s="166"/>
      <c r="E24" s="166">
        <f t="shared" si="1"/>
        <v>1.1970712858333334</v>
      </c>
      <c r="F24" s="166">
        <f t="shared" si="2"/>
        <v>1.4329796633666703</v>
      </c>
      <c r="G24" s="166">
        <f>AVERAGE($C$7:C24)</f>
        <v>0.39109783488888883</v>
      </c>
      <c r="H24" s="166">
        <f t="shared" si="3"/>
        <v>0.15295751645477654</v>
      </c>
      <c r="I24" s="166"/>
      <c r="J24" s="166">
        <f t="shared" si="0"/>
        <v>16.788818775059632</v>
      </c>
      <c r="K24" s="169">
        <f>J24-'ICF SLR Module (1)'!J24</f>
        <v>-3.1210697795103215E-5</v>
      </c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</row>
    <row r="25" spans="1:31" x14ac:dyDescent="0.25">
      <c r="A25" s="160"/>
      <c r="B25" s="160">
        <v>2040</v>
      </c>
      <c r="C25" s="166">
        <f>HLOOKUP(B25,'CO2 and Temp Alt 2 Alt 3'!$J$1:$DP$27,27,FALSE)</f>
        <v>2.0079312210000002</v>
      </c>
      <c r="D25" s="166"/>
      <c r="E25" s="166">
        <f t="shared" si="1"/>
        <v>1.3529202891666667</v>
      </c>
      <c r="F25" s="166">
        <f t="shared" si="2"/>
        <v>1.8303933088388171</v>
      </c>
      <c r="G25" s="166">
        <f>AVERAGE($C$7:C25)</f>
        <v>0.47619432889473678</v>
      </c>
      <c r="H25" s="166">
        <f t="shared" si="3"/>
        <v>0.22676103887150875</v>
      </c>
      <c r="I25" s="166"/>
      <c r="J25" s="166">
        <f t="shared" si="0"/>
        <v>20.098068334063825</v>
      </c>
      <c r="K25" s="169">
        <f>J25-'ICF SLR Module (1)'!J25</f>
        <v>-1.1672628993508738E-4</v>
      </c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</row>
    <row r="26" spans="1:31" x14ac:dyDescent="0.25">
      <c r="A26" s="160"/>
      <c r="B26" s="160">
        <v>2045</v>
      </c>
      <c r="C26" s="166">
        <f>HLOOKUP(B26,'CO2 and Temp Alt 2 Alt 3'!$J$1:$DP$27,27,FALSE)</f>
        <v>2.2076680830000002</v>
      </c>
      <c r="D26" s="166"/>
      <c r="E26" s="166">
        <f t="shared" si="1"/>
        <v>1.5249819231666668</v>
      </c>
      <c r="F26" s="166">
        <f t="shared" si="2"/>
        <v>2.3255698659851056</v>
      </c>
      <c r="G26" s="166">
        <f>AVERAGE($C$7:C26)</f>
        <v>0.56276801659999998</v>
      </c>
      <c r="H26" s="166">
        <f t="shared" si="3"/>
        <v>0.31670784050789785</v>
      </c>
      <c r="I26" s="166"/>
      <c r="J26" s="166">
        <f t="shared" si="0"/>
        <v>23.71545230972832</v>
      </c>
      <c r="K26" s="169">
        <f>J26-'ICF SLR Module (1)'!J26</f>
        <v>-2.2703234416709961E-4</v>
      </c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</row>
    <row r="27" spans="1:31" x14ac:dyDescent="0.25">
      <c r="A27" s="160"/>
      <c r="B27" s="160">
        <v>2050</v>
      </c>
      <c r="C27" s="166">
        <f>HLOOKUP(B27,'CO2 and Temp Alt 2 Alt 3'!$J$1:$DP$27,27,FALSE)</f>
        <v>2.4136044559999998</v>
      </c>
      <c r="D27" s="166"/>
      <c r="E27" s="166">
        <f t="shared" si="1"/>
        <v>1.7070338348333332</v>
      </c>
      <c r="F27" s="166">
        <f t="shared" si="2"/>
        <v>2.9139645132657952</v>
      </c>
      <c r="G27" s="166">
        <f>AVERAGE($C$7:C27)</f>
        <v>0.65090308514285711</v>
      </c>
      <c r="H27" s="166">
        <f t="shared" si="3"/>
        <v>0.42367482624848951</v>
      </c>
      <c r="I27" s="166"/>
      <c r="J27" s="166">
        <f t="shared" si="0"/>
        <v>27.657804322112867</v>
      </c>
      <c r="K27" s="169">
        <f>J27-'ICF SLR Module (1)'!J27</f>
        <v>-3.6313799125053947E-4</v>
      </c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</row>
    <row r="28" spans="1:31" x14ac:dyDescent="0.25">
      <c r="A28" s="160"/>
      <c r="B28" s="160">
        <v>2055</v>
      </c>
      <c r="C28" s="166">
        <f>HLOOKUP(B28,'CO2 and Temp Alt 2 Alt 3'!$J$1:$DP$27,27,FALSE)</f>
        <v>2.5929385740000002</v>
      </c>
      <c r="D28" s="166"/>
      <c r="E28" s="166">
        <f t="shared" si="1"/>
        <v>1.9062389983333332</v>
      </c>
      <c r="F28" s="166">
        <f t="shared" si="2"/>
        <v>3.6337471187668697</v>
      </c>
      <c r="G28" s="166">
        <f>AVERAGE($C$7:C28)</f>
        <v>0.73917742554545451</v>
      </c>
      <c r="H28" s="166">
        <f t="shared" si="3"/>
        <v>0.54638326643600599</v>
      </c>
      <c r="I28" s="166"/>
      <c r="J28" s="166">
        <f t="shared" si="0"/>
        <v>31.869056236494242</v>
      </c>
      <c r="K28" s="169">
        <f>J28-'ICF SLR Module (1)'!J28</f>
        <v>-5.2549814542146578E-4</v>
      </c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</row>
    <row r="29" spans="1:31" x14ac:dyDescent="0.25">
      <c r="A29" s="160"/>
      <c r="B29" s="160">
        <v>2060</v>
      </c>
      <c r="C29" s="166">
        <f>HLOOKUP(B29,'CO2 and Temp Alt 2 Alt 3'!$J$1:$DP$27,27,FALSE)</f>
        <v>2.7882306319999999</v>
      </c>
      <c r="D29" s="166"/>
      <c r="E29" s="166">
        <f t="shared" si="1"/>
        <v>2.1032311880000001</v>
      </c>
      <c r="F29" s="166">
        <f t="shared" si="2"/>
        <v>4.4235814301758918</v>
      </c>
      <c r="G29" s="166">
        <f>AVERAGE($C$7:C29)</f>
        <v>0.82826669539130438</v>
      </c>
      <c r="H29" s="166">
        <f t="shared" si="3"/>
        <v>0.68602571869443174</v>
      </c>
      <c r="I29" s="166"/>
      <c r="J29" s="166">
        <f t="shared" si="0"/>
        <v>36.385714486910437</v>
      </c>
      <c r="K29" s="169">
        <f>J29-'ICF SLR Module (1)'!J29</f>
        <v>-7.1492776184811646E-4</v>
      </c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</row>
    <row r="30" spans="1:31" x14ac:dyDescent="0.25">
      <c r="A30" s="160"/>
      <c r="B30" s="160">
        <v>2065</v>
      </c>
      <c r="C30" s="166">
        <f>HLOOKUP(B30,'CO2 and Temp Alt 2 Alt 3'!$J$1:$DP$27,27,FALSE)</f>
        <v>2.9649370049999999</v>
      </c>
      <c r="D30" s="166"/>
      <c r="E30" s="166">
        <f t="shared" si="1"/>
        <v>2.3022696520000001</v>
      </c>
      <c r="F30" s="166">
        <f t="shared" si="2"/>
        <v>5.3004455505202017</v>
      </c>
      <c r="G30" s="166">
        <f>AVERAGE($C$7:C30)</f>
        <v>0.91729462495833325</v>
      </c>
      <c r="H30" s="166">
        <f t="shared" si="3"/>
        <v>0.84142942897744921</v>
      </c>
      <c r="I30" s="166"/>
      <c r="J30" s="166">
        <f t="shared" si="0"/>
        <v>41.166740024693539</v>
      </c>
      <c r="K30" s="169">
        <f>J30-'ICF SLR Module (1)'!J30</f>
        <v>-9.315761357626684E-4</v>
      </c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</row>
    <row r="31" spans="1:31" x14ac:dyDescent="0.25">
      <c r="A31" s="160"/>
      <c r="B31" s="160">
        <v>2070</v>
      </c>
      <c r="C31" s="166">
        <f>HLOOKUP(B31,'CO2 and Temp Alt 2 Alt 3'!$J$1:$DP$27,27,FALSE)</f>
        <v>3.1569742600000001</v>
      </c>
      <c r="D31" s="166"/>
      <c r="E31" s="166">
        <f t="shared" si="1"/>
        <v>2.4958849951666666</v>
      </c>
      <c r="F31" s="166">
        <f t="shared" si="2"/>
        <v>6.229441909098111</v>
      </c>
      <c r="G31" s="166">
        <f>AVERAGE($C$7:C31)</f>
        <v>1.0068818103600001</v>
      </c>
      <c r="H31" s="166">
        <f t="shared" si="3"/>
        <v>1.0138109800338313</v>
      </c>
      <c r="I31" s="166"/>
      <c r="J31" s="166">
        <f t="shared" si="0"/>
        <v>46.247708793770556</v>
      </c>
      <c r="K31" s="169">
        <f>J31-'ICF SLR Module (1)'!J31</f>
        <v>-1.2111180236402674E-3</v>
      </c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</row>
    <row r="32" spans="1:31" x14ac:dyDescent="0.25">
      <c r="A32" s="160"/>
      <c r="B32" s="160">
        <v>2075</v>
      </c>
      <c r="C32" s="166">
        <f>HLOOKUP(B32,'CO2 and Temp Alt 2 Alt 3'!$J$1:$DP$27,27,FALSE)</f>
        <v>3.3406961229999999</v>
      </c>
      <c r="D32" s="166"/>
      <c r="E32" s="166">
        <f t="shared" si="1"/>
        <v>2.6873921683333335</v>
      </c>
      <c r="F32" s="166">
        <f t="shared" si="2"/>
        <v>7.2220766664193361</v>
      </c>
      <c r="G32" s="166">
        <f>AVERAGE($C$7:C32)</f>
        <v>1.0966438993076923</v>
      </c>
      <c r="H32" s="166">
        <f t="shared" si="3"/>
        <v>1.2026278418887801</v>
      </c>
      <c r="I32" s="166"/>
      <c r="J32" s="166">
        <f t="shared" si="0"/>
        <v>51.610145578995471</v>
      </c>
      <c r="K32" s="169">
        <f>J32-'ICF SLR Module (1)'!J32</f>
        <v>-1.5195963381486877E-3</v>
      </c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</row>
    <row r="33" spans="1:31" x14ac:dyDescent="0.25">
      <c r="A33" s="160"/>
      <c r="B33" s="160">
        <v>2080</v>
      </c>
      <c r="C33" s="166">
        <f>HLOOKUP(B33,'CO2 and Temp Alt 2 Alt 3'!$J$1:$DP$27,27,FALSE)</f>
        <v>3.545030632</v>
      </c>
      <c r="D33" s="166"/>
      <c r="E33" s="166">
        <f t="shared" si="1"/>
        <v>2.8762301749999999</v>
      </c>
      <c r="F33" s="166">
        <f t="shared" si="2"/>
        <v>8.2727000195805296</v>
      </c>
      <c r="G33" s="166">
        <f>AVERAGE($C$7:C33)</f>
        <v>1.1873248894074075</v>
      </c>
      <c r="H33" s="166">
        <f t="shared" si="3"/>
        <v>1.4097403930063126</v>
      </c>
      <c r="I33" s="166"/>
      <c r="J33" s="166">
        <f t="shared" si="0"/>
        <v>57.303479242993951</v>
      </c>
      <c r="K33" s="169">
        <f>J33-'ICF SLR Module (1)'!J33</f>
        <v>-1.8341473780409956E-3</v>
      </c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</row>
    <row r="34" spans="1:31" x14ac:dyDescent="0.25">
      <c r="A34" s="160"/>
      <c r="B34" s="160">
        <v>2085</v>
      </c>
      <c r="C34" s="166">
        <f>HLOOKUP(B34,'CO2 and Temp Alt 2 Alt 3'!$J$1:$DP$27,27,FALSE)</f>
        <v>3.7344039659999999</v>
      </c>
      <c r="D34" s="166"/>
      <c r="E34" s="166">
        <f t="shared" si="1"/>
        <v>3.0648012043333335</v>
      </c>
      <c r="F34" s="166">
        <f t="shared" si="2"/>
        <v>9.3930064220830509</v>
      </c>
      <c r="G34" s="166">
        <f>AVERAGE($C$7:C34)</f>
        <v>1.2782919992857145</v>
      </c>
      <c r="H34" s="166">
        <f t="shared" si="3"/>
        <v>1.634030435437869</v>
      </c>
      <c r="I34" s="166"/>
      <c r="J34" s="166">
        <f t="shared" si="0"/>
        <v>63.293497759459719</v>
      </c>
      <c r="K34" s="169">
        <f>J34-'ICF SLR Module (1)'!J34</f>
        <v>-2.1538532711318226E-3</v>
      </c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</row>
    <row r="35" spans="1:31" x14ac:dyDescent="0.25">
      <c r="A35" s="160"/>
      <c r="B35" s="160">
        <v>2090</v>
      </c>
      <c r="C35" s="166">
        <f>HLOOKUP(B35,'CO2 and Temp Alt 2 Alt 3'!$J$1:$DP$27,27,FALSE)</f>
        <v>3.934582593</v>
      </c>
      <c r="D35" s="166"/>
      <c r="E35" s="166">
        <f t="shared" si="1"/>
        <v>3.255045436333333</v>
      </c>
      <c r="F35" s="166">
        <f t="shared" si="2"/>
        <v>10.595320792594459</v>
      </c>
      <c r="G35" s="166">
        <f>AVERAGE($C$7:C35)</f>
        <v>1.3698882266551726</v>
      </c>
      <c r="H35" s="166">
        <f t="shared" si="3"/>
        <v>1.8765937535284536</v>
      </c>
      <c r="I35" s="166"/>
      <c r="J35" s="166">
        <f t="shared" si="0"/>
        <v>69.60700522157174</v>
      </c>
      <c r="K35" s="169">
        <f>J35-'ICF SLR Module (1)'!J35</f>
        <v>-2.5880684395076514E-3</v>
      </c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</row>
    <row r="36" spans="1:31" x14ac:dyDescent="0.25">
      <c r="A36" s="160"/>
      <c r="B36" s="160">
        <v>2095</v>
      </c>
      <c r="C36" s="166">
        <f>HLOOKUP(B36,'CO2 and Temp Alt 2 Alt 3'!$J$1:$DP$27,27,FALSE)</f>
        <v>4.1429357299999996</v>
      </c>
      <c r="D36" s="166"/>
      <c r="E36" s="166">
        <f t="shared" si="1"/>
        <v>3.4461040964999996</v>
      </c>
      <c r="F36" s="166">
        <f t="shared" si="2"/>
        <v>11.875633443914079</v>
      </c>
      <c r="G36" s="166">
        <f>AVERAGE($C$7:C36)</f>
        <v>1.4623231434333335</v>
      </c>
      <c r="H36" s="166">
        <f t="shared" si="3"/>
        <v>2.1383889758207455</v>
      </c>
      <c r="I36" s="166"/>
      <c r="J36" s="166">
        <f t="shared" si="0"/>
        <v>76.265255447428785</v>
      </c>
      <c r="K36" s="169">
        <f>J36-'ICF SLR Module (1)'!J36</f>
        <v>-3.0417870436139083E-3</v>
      </c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</row>
    <row r="37" spans="1:31" x14ac:dyDescent="0.25">
      <c r="A37" s="160"/>
      <c r="B37" s="160">
        <v>2100</v>
      </c>
      <c r="C37" s="166">
        <f>HLOOKUP(B37,'CO2 and Temp Alt 2 Alt 3'!$J$1:$DP$27,27,FALSE)</f>
        <v>4.3393648479999998</v>
      </c>
      <c r="D37" s="166"/>
      <c r="E37" s="166">
        <f>AVERAGE(C31:C36)</f>
        <v>3.6424372173333333</v>
      </c>
      <c r="F37" s="166">
        <f>E37*E37</f>
        <v>13.267348882214996</v>
      </c>
      <c r="G37" s="166">
        <f>AVERAGE($C$7:C37)</f>
        <v>1.5551309403548388</v>
      </c>
      <c r="H37" s="166">
        <f>G37*G37</f>
        <v>2.418432241648925</v>
      </c>
      <c r="I37" s="166"/>
      <c r="J37" s="166">
        <f>(SUMPRODUCT(E37:H37,$E$4:$H$4)+$D$4)*100</f>
        <v>83.240352944775722</v>
      </c>
      <c r="K37" s="169">
        <f>J37-'ICF SLR Module (1)'!J37</f>
        <v>-3.5020151383804432E-3</v>
      </c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</row>
    <row r="38" spans="1:31" x14ac:dyDescent="0.25">
      <c r="A38" s="160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</row>
    <row r="39" spans="1:31" x14ac:dyDescent="0.25">
      <c r="A39" s="160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</row>
    <row r="40" spans="1:31" x14ac:dyDescent="0.25">
      <c r="A40" s="160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</row>
    <row r="41" spans="1:31" x14ac:dyDescent="0.25">
      <c r="A41" s="160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</row>
    <row r="42" spans="1:31" x14ac:dyDescent="0.25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/>
  </sheetPr>
  <dimension ref="B1:X51"/>
  <sheetViews>
    <sheetView zoomScale="90" zoomScaleNormal="90" workbookViewId="0"/>
  </sheetViews>
  <sheetFormatPr defaultRowHeight="15" x14ac:dyDescent="0.25"/>
  <cols>
    <col min="2" max="2" width="21.42578125" customWidth="1"/>
    <col min="3" max="3" width="8.140625" bestFit="1" customWidth="1"/>
    <col min="5" max="5" width="9.5703125" bestFit="1" customWidth="1"/>
    <col min="6" max="6" width="12" customWidth="1"/>
    <col min="7" max="7" width="11.42578125" customWidth="1"/>
    <col min="8" max="8" width="11.5703125" customWidth="1"/>
    <col min="14" max="14" width="21" customWidth="1"/>
    <col min="15" max="17" width="9.5703125" customWidth="1"/>
    <col min="19" max="19" width="22.42578125" customWidth="1"/>
    <col min="20" max="20" width="9.85546875" bestFit="1" customWidth="1"/>
    <col min="21" max="21" width="9.85546875" customWidth="1"/>
    <col min="22" max="22" width="21.85546875" customWidth="1"/>
    <col min="23" max="23" width="18.42578125" customWidth="1"/>
    <col min="24" max="24" width="20.5703125" customWidth="1"/>
  </cols>
  <sheetData>
    <row r="1" spans="2:24" ht="15.75" thickBot="1" x14ac:dyDescent="0.3"/>
    <row r="2" spans="2:24" ht="14.45" customHeight="1" x14ac:dyDescent="0.25">
      <c r="B2" s="243" t="s">
        <v>30</v>
      </c>
      <c r="C2" s="244"/>
      <c r="D2" s="244"/>
      <c r="E2" s="244"/>
      <c r="F2" s="244"/>
      <c r="G2" s="244"/>
      <c r="H2" s="244"/>
      <c r="I2" s="244"/>
      <c r="J2" s="244"/>
      <c r="K2" s="244"/>
      <c r="L2" s="245"/>
      <c r="N2" s="246" t="s">
        <v>31</v>
      </c>
      <c r="O2" s="247"/>
      <c r="P2" s="247"/>
      <c r="Q2" s="248"/>
      <c r="S2" s="249" t="s">
        <v>32</v>
      </c>
      <c r="T2" s="250"/>
      <c r="U2" s="250"/>
      <c r="V2" s="250"/>
      <c r="W2" s="250"/>
      <c r="X2" s="251"/>
    </row>
    <row r="3" spans="2:24" ht="12.6" customHeight="1" x14ac:dyDescent="0.25"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2"/>
      <c r="N3" s="252" t="s">
        <v>33</v>
      </c>
      <c r="O3" s="253"/>
      <c r="P3" s="253"/>
      <c r="Q3" s="254"/>
      <c r="S3" s="111"/>
      <c r="X3" s="113"/>
    </row>
    <row r="4" spans="2:24" ht="27" customHeight="1" thickBot="1" x14ac:dyDescent="0.3">
      <c r="B4" s="14"/>
      <c r="L4" s="15"/>
      <c r="N4" s="18"/>
      <c r="O4" s="19">
        <v>2040</v>
      </c>
      <c r="P4" s="19">
        <v>2060</v>
      </c>
      <c r="Q4" s="20">
        <v>2100</v>
      </c>
      <c r="S4" s="255" t="s">
        <v>34</v>
      </c>
      <c r="T4" s="256"/>
      <c r="U4" s="256"/>
      <c r="V4" s="256"/>
      <c r="W4" s="256"/>
      <c r="X4" s="257"/>
    </row>
    <row r="5" spans="2:24" ht="32.25" customHeight="1" thickBot="1" x14ac:dyDescent="0.3">
      <c r="B5" s="16"/>
      <c r="C5" s="236" t="s">
        <v>35</v>
      </c>
      <c r="D5" s="236"/>
      <c r="E5" s="236"/>
      <c r="F5" s="236" t="s">
        <v>36</v>
      </c>
      <c r="G5" s="236"/>
      <c r="H5" s="236"/>
      <c r="I5" s="236" t="s">
        <v>37</v>
      </c>
      <c r="J5" s="236"/>
      <c r="K5" s="236"/>
      <c r="L5" s="17"/>
      <c r="N5" s="30"/>
      <c r="O5" s="159">
        <f>Interface!$Q$7</f>
        <v>1.71</v>
      </c>
      <c r="P5" s="159">
        <f>Interface!$Q$7</f>
        <v>1.71</v>
      </c>
      <c r="Q5" s="159">
        <f>Interface!$Q$7</f>
        <v>1.71</v>
      </c>
      <c r="S5" s="111"/>
      <c r="T5" s="112"/>
      <c r="U5" s="112"/>
      <c r="V5" s="112"/>
      <c r="W5" s="112"/>
      <c r="X5" s="113"/>
    </row>
    <row r="6" spans="2:24" ht="39" thickBot="1" x14ac:dyDescent="0.3">
      <c r="B6" s="14"/>
      <c r="C6" s="25">
        <v>2040</v>
      </c>
      <c r="D6" s="26">
        <v>2060</v>
      </c>
      <c r="E6" s="27">
        <v>2100</v>
      </c>
      <c r="F6" s="26">
        <v>2040</v>
      </c>
      <c r="G6" s="26">
        <v>2060</v>
      </c>
      <c r="H6" s="26">
        <v>2100</v>
      </c>
      <c r="I6" s="28">
        <v>2040</v>
      </c>
      <c r="J6" s="26">
        <v>2060</v>
      </c>
      <c r="K6" s="29">
        <v>2100</v>
      </c>
      <c r="L6" s="15"/>
      <c r="N6" s="237" t="s">
        <v>38</v>
      </c>
      <c r="O6" s="238"/>
      <c r="P6" s="238"/>
      <c r="Q6" s="239"/>
      <c r="S6" s="21" t="s">
        <v>39</v>
      </c>
      <c r="T6" s="123" t="s">
        <v>40</v>
      </c>
      <c r="U6" s="123" t="s">
        <v>40</v>
      </c>
      <c r="V6" s="123" t="s">
        <v>146</v>
      </c>
      <c r="W6" s="123" t="s">
        <v>41</v>
      </c>
      <c r="X6" s="124" t="s">
        <v>42</v>
      </c>
    </row>
    <row r="7" spans="2:24" ht="15.75" x14ac:dyDescent="0.3">
      <c r="B7" s="34" t="s">
        <v>145</v>
      </c>
      <c r="C7" s="188">
        <f>_xlfn.XLOOKUP(C$6,'CO2 and Temp Alt 0 Alt 1'!$J$1:$DP$1,'CO2 and Temp Alt 0 Alt 1'!$J$6:$DP$6,FALSE)</f>
        <v>490.19072499999999</v>
      </c>
      <c r="D7" s="188">
        <f>_xlfn.XLOOKUP(D$6,'CO2 and Temp Alt 0 Alt 1'!$J$1:$DP$1,'CO2 and Temp Alt 0 Alt 1'!$J$6:$DP$6,FALSE)</f>
        <v>587.75643000000002</v>
      </c>
      <c r="E7" s="188">
        <f>_xlfn.XLOOKUP(E$6,'CO2 and Temp Alt 0 Alt 1'!$J$1:$DP$1,'CO2 and Temp Alt 0 Alt 1'!$J$6:$DP$6,FALSE)</f>
        <v>838.31201499999997</v>
      </c>
      <c r="F7" s="189">
        <f>_xlfn.XLOOKUP(F$6,'CO2 and Temp Alt 0 Alt 1'!$J$1:$DP$1,'CO2 and Temp Alt 0 Alt 1'!$J$7:$DP$7,FALSE)</f>
        <v>2.007971221</v>
      </c>
      <c r="G7" s="189">
        <f>_xlfn.XLOOKUP(G$6,'CO2 and Temp Alt 0 Alt 1'!$J$1:$DP$1,'CO2 and Temp Alt 0 Alt 1'!$J$7:$DP$7,FALSE)</f>
        <v>2.788310632</v>
      </c>
      <c r="H7" s="189">
        <f>_xlfn.XLOOKUP(H$6,'CO2 and Temp Alt 0 Alt 1'!$J$1:$DP$1,'CO2 and Temp Alt 0 Alt 1'!$J$7:$DP$7,FALSE)</f>
        <v>4.3395398480000003</v>
      </c>
      <c r="I7" s="190">
        <f>VLOOKUP(I$6,'ICF SLR Module (1)'!$B$7:$J$37,9,FALSE)</f>
        <v>20.09818506035376</v>
      </c>
      <c r="J7" s="191">
        <f>VLOOKUP(J$6,'ICF SLR Module (1)'!$B$7:$J$37,9,FALSE)</f>
        <v>36.386429414672286</v>
      </c>
      <c r="K7" s="192">
        <f>VLOOKUP(K$6,'ICF SLR Module (1)'!$B$7:$J$37,9,FALSE)</f>
        <v>83.243854959914103</v>
      </c>
      <c r="L7" s="15"/>
      <c r="N7" s="174" t="str">
        <f t="shared" ref="N7:N16" si="0">B7</f>
        <v>No-Action</v>
      </c>
      <c r="O7" s="175">
        <f>F7</f>
        <v>2.007971221</v>
      </c>
      <c r="P7" s="175">
        <f t="shared" ref="P7:Q7" si="1">G7</f>
        <v>2.788310632</v>
      </c>
      <c r="Q7" s="175">
        <f t="shared" si="1"/>
        <v>4.3395398480000003</v>
      </c>
      <c r="S7" s="31" t="str">
        <f t="shared" ref="S7:S16" si="2">B7</f>
        <v>No-Action</v>
      </c>
      <c r="T7" s="32">
        <f>[1]Tables!$C$10</f>
        <v>9800</v>
      </c>
      <c r="U7" s="32">
        <f>[1]Tables!$C$10</f>
        <v>9800</v>
      </c>
      <c r="V7" s="32">
        <f>ABS([1]Tables!D10)</f>
        <v>0</v>
      </c>
      <c r="W7" s="32">
        <f>[1]Tables!E10</f>
        <v>0</v>
      </c>
      <c r="X7" s="41">
        <f>ABS([1]Tables!F10)</f>
        <v>0</v>
      </c>
    </row>
    <row r="8" spans="2:24" ht="15.75" x14ac:dyDescent="0.3">
      <c r="B8" s="34" t="s">
        <v>43</v>
      </c>
      <c r="C8" s="188">
        <f>_xlfn.XLOOKUP(C$6,'CO2 and Temp Alt 0 Alt 1'!$J$1:$DP$1,'CO2 and Temp Alt 0 Alt 1'!$J$26:$DP$26,FALSE)</f>
        <v>490.19068499999997</v>
      </c>
      <c r="D8" s="188">
        <f>_xlfn.XLOOKUP(D$6,'CO2 and Temp Alt 0 Alt 1'!$J$1:$DP$1,'CO2 and Temp Alt 0 Alt 1'!$J$26:$DP$26,FALSE)</f>
        <v>587.75625000000002</v>
      </c>
      <c r="E8" s="188">
        <f>_xlfn.XLOOKUP(E$6,'CO2 and Temp Alt 0 Alt 1'!$J$1:$DP$1,'CO2 and Temp Alt 0 Alt 1'!$J$26:$DP$26,FALSE)</f>
        <v>838.31150500000001</v>
      </c>
      <c r="F8" s="189">
        <f>_xlfn.XLOOKUP(F$6,'CO2 and Temp Alt 0 Alt 1'!$J$1:$DP$1,'CO2 and Temp Alt 0 Alt 1'!$J$27:$DP$27,FALSE)</f>
        <v>2.007971221</v>
      </c>
      <c r="G8" s="189">
        <f>_xlfn.XLOOKUP(G$6,'CO2 and Temp Alt 0 Alt 1'!$J$1:$DP$1,'CO2 and Temp Alt 0 Alt 1'!$J$27:$DP$27,FALSE)</f>
        <v>2.788310632</v>
      </c>
      <c r="H8" s="189">
        <f>_xlfn.XLOOKUP(H$6,'CO2 and Temp Alt 0 Alt 1'!$J$1:$DP$1,'CO2 and Temp Alt 0 Alt 1'!$J$27:$DP$27,FALSE)</f>
        <v>4.3395348479999996</v>
      </c>
      <c r="I8" s="193">
        <f>VLOOKUP(I$6,'ICF SLR Module (2)'!$B$7:$J$37,9,FALSE)</f>
        <v>20.09818506035376</v>
      </c>
      <c r="J8" s="194">
        <f>VLOOKUP(J$6,'ICF SLR Module (2)'!$B$7:$J$37,9,FALSE)</f>
        <v>36.386429414672286</v>
      </c>
      <c r="K8" s="195">
        <f>VLOOKUP(K$6,'ICF SLR Module (2)'!$B$7:$J$37,9,FALSE)</f>
        <v>83.243830210443903</v>
      </c>
      <c r="L8" s="15"/>
      <c r="N8" s="174" t="str">
        <f t="shared" si="0"/>
        <v>HDPUV4</v>
      </c>
      <c r="O8" s="175">
        <f t="shared" ref="O8:O10" si="3">F8</f>
        <v>2.007971221</v>
      </c>
      <c r="P8" s="175">
        <f t="shared" ref="P8:P10" si="4">G8</f>
        <v>2.788310632</v>
      </c>
      <c r="Q8" s="175">
        <f t="shared" ref="Q8:Q10" si="5">H8</f>
        <v>4.3395348479999996</v>
      </c>
      <c r="S8" s="31" t="str">
        <f t="shared" si="2"/>
        <v>HDPUV4</v>
      </c>
      <c r="T8" s="32">
        <f>[1]Tables!$C$11</f>
        <v>9800</v>
      </c>
      <c r="U8" s="32">
        <f>[1]Tables!$C$11</f>
        <v>9800</v>
      </c>
      <c r="V8" s="32">
        <f>ABS([1]Tables!D11)</f>
        <v>0</v>
      </c>
      <c r="W8" s="215">
        <f>[1]Tables!E11</f>
        <v>0</v>
      </c>
      <c r="X8" s="154">
        <f>ABS([1]Tables!F11)</f>
        <v>0</v>
      </c>
    </row>
    <row r="9" spans="2:24" ht="15.75" x14ac:dyDescent="0.3">
      <c r="B9" s="34" t="s">
        <v>44</v>
      </c>
      <c r="C9" s="188">
        <f>_xlfn.XLOOKUP(C$6,'CO2 and Temp Alt 2 Alt 3'!$J$1:$DP$1,'CO2 and Temp Alt 2 Alt 3'!$J$6:$DP$6,FALSE)</f>
        <v>490.19020999999998</v>
      </c>
      <c r="D9" s="188">
        <f>_xlfn.XLOOKUP(D$6,'CO2 and Temp Alt 2 Alt 3'!$J$1:$DP$1,'CO2 and Temp Alt 2 Alt 3'!$J$6:$DP$6,FALSE)</f>
        <v>587.75251500000002</v>
      </c>
      <c r="E9" s="188">
        <f>_xlfn.XLOOKUP(E$6,'CO2 and Temp Alt 2 Alt 3'!$J$1:$DP$1,'CO2 and Temp Alt 2 Alt 3'!$J$6:$DP$6,FALSE)</f>
        <v>838.30084999999997</v>
      </c>
      <c r="F9" s="189">
        <f>_xlfn.XLOOKUP(F$6,'CO2 and Temp Alt 2 Alt 3'!$J$1:$DP$1,'CO2 and Temp Alt 2 Alt 3'!$J$7:$DP$7,FALSE)</f>
        <v>2.007961221</v>
      </c>
      <c r="G9" s="189">
        <f>_xlfn.XLOOKUP(G$6,'CO2 and Temp Alt 2 Alt 3'!$J$1:$DP$1,'CO2 and Temp Alt 2 Alt 3'!$J$7:$DP$7,FALSE)</f>
        <v>2.7882906319999998</v>
      </c>
      <c r="H9" s="189">
        <f>_xlfn.XLOOKUP(H$6,'CO2 and Temp Alt 2 Alt 3'!$J$1:$DP$1,'CO2 and Temp Alt 2 Alt 3'!$J$7:$DP$7,FALSE)</f>
        <v>4.3394948480000002</v>
      </c>
      <c r="I9" s="193">
        <f>VLOOKUP(I$6,'ICF SLR Module (3)'!$B$7:$J$37,9,FALSE)</f>
        <v>20.098163837370926</v>
      </c>
      <c r="J9" s="194">
        <f>VLOOKUP(J$6,'ICF SLR Module (3)'!$B$7:$J$37,9,FALSE)</f>
        <v>36.386236497033806</v>
      </c>
      <c r="K9" s="195">
        <f>VLOOKUP(K$6,'ICF SLR Module (3)'!$B$7:$J$37,9,FALSE)</f>
        <v>83.242951606526105</v>
      </c>
      <c r="L9" s="15"/>
      <c r="N9" s="174" t="str">
        <f t="shared" si="0"/>
        <v>HDPUV10</v>
      </c>
      <c r="O9" s="175">
        <f t="shared" si="3"/>
        <v>2.007961221</v>
      </c>
      <c r="P9" s="175">
        <f t="shared" si="4"/>
        <v>2.7882906319999998</v>
      </c>
      <c r="Q9" s="175">
        <f t="shared" si="5"/>
        <v>4.3394948480000002</v>
      </c>
      <c r="S9" s="31" t="str">
        <f t="shared" si="2"/>
        <v>HDPUV10</v>
      </c>
      <c r="T9" s="32">
        <f>[1]Tables!$C$12</f>
        <v>9600</v>
      </c>
      <c r="U9" s="32">
        <f>[1]Tables!$C$12</f>
        <v>9600</v>
      </c>
      <c r="V9" s="32">
        <f>ABS([1]Tables!D12)</f>
        <v>100</v>
      </c>
      <c r="W9" s="151">
        <f>[1]Tables!E12</f>
        <v>2.0033870422285124E-5</v>
      </c>
      <c r="X9" s="154">
        <f>ABS([1]Tables!F12)</f>
        <v>1.020408163265306E-2</v>
      </c>
    </row>
    <row r="10" spans="2:24" ht="15.75" x14ac:dyDescent="0.3">
      <c r="B10" s="34" t="s">
        <v>45</v>
      </c>
      <c r="C10" s="188">
        <f>_xlfn.XLOOKUP(C$6,'CO2 and Temp Alt 2 Alt 3'!$J$1:$DP$1,'CO2 and Temp Alt 2 Alt 3'!$J$26:$DP$26,FALSE)</f>
        <v>490.18788000000001</v>
      </c>
      <c r="D10" s="188">
        <f>_xlfn.XLOOKUP(D$6,'CO2 and Temp Alt 2 Alt 3'!$J$1:$DP$1,'CO2 and Temp Alt 2 Alt 3'!$J$26:$DP$26,FALSE)</f>
        <v>587.74043500000005</v>
      </c>
      <c r="E10" s="188">
        <f>_xlfn.XLOOKUP(E$6,'CO2 and Temp Alt 2 Alt 3'!$J$1:$DP$1,'CO2 and Temp Alt 2 Alt 3'!$J$26:$DP$26,FALSE)</f>
        <v>838.26962000000003</v>
      </c>
      <c r="F10" s="189">
        <f>_xlfn.XLOOKUP(F$6,'CO2 and Temp Alt 2 Alt 3'!$J$1:$DP$1,'CO2 and Temp Alt 2 Alt 3'!$J$27:$DP$27,FALSE)</f>
        <v>2.0079312210000002</v>
      </c>
      <c r="G10" s="189">
        <f>_xlfn.XLOOKUP(G$6,'CO2 and Temp Alt 2 Alt 3'!$J$1:$DP$1,'CO2 and Temp Alt 2 Alt 3'!$J$27:$DP$27,FALSE)</f>
        <v>2.7882306319999999</v>
      </c>
      <c r="H10" s="189">
        <f>_xlfn.XLOOKUP(H$6,'CO2 and Temp Alt 2 Alt 3'!$J$1:$DP$1,'CO2 and Temp Alt 2 Alt 3'!$J$27:$DP$27,FALSE)</f>
        <v>4.3393648479999998</v>
      </c>
      <c r="I10" s="193">
        <f>VLOOKUP(I$6,'ICF SLR Module (4)'!$B$7:$J$37,9,FALSE)</f>
        <v>20.098068334063825</v>
      </c>
      <c r="J10" s="194">
        <f>VLOOKUP(J$6,'ICF SLR Module (4)'!$B$7:$J$37,9,FALSE)</f>
        <v>36.385714486910437</v>
      </c>
      <c r="K10" s="195">
        <f>VLOOKUP(K$6,'ICF SLR Module (4)'!$B$7:$J$37,9,FALSE)</f>
        <v>83.240352944775722</v>
      </c>
      <c r="L10" s="15"/>
      <c r="N10" s="174" t="str">
        <f t="shared" si="0"/>
        <v>HDPUV14</v>
      </c>
      <c r="O10" s="175">
        <f t="shared" si="3"/>
        <v>2.0079312210000002</v>
      </c>
      <c r="P10" s="175">
        <f t="shared" si="4"/>
        <v>2.7882306319999999</v>
      </c>
      <c r="Q10" s="175">
        <f t="shared" si="5"/>
        <v>4.3393648479999998</v>
      </c>
      <c r="S10" s="31" t="str">
        <f t="shared" si="2"/>
        <v>HDPUV14</v>
      </c>
      <c r="T10" s="32">
        <f>[1]Tables!$C$13</f>
        <v>9300</v>
      </c>
      <c r="U10" s="32">
        <f>[1]Tables!$C$13</f>
        <v>9300</v>
      </c>
      <c r="V10" s="32">
        <f>ABS([1]Tables!D13)</f>
        <v>400</v>
      </c>
      <c r="W10" s="215">
        <f>[1]Tables!E13</f>
        <v>8.0135481689140497E-5</v>
      </c>
      <c r="X10" s="154">
        <f>ABS([1]Tables!F13)</f>
        <v>4.0816326530612242E-2</v>
      </c>
    </row>
    <row r="11" spans="2:24" ht="15.75" hidden="1" x14ac:dyDescent="0.3">
      <c r="B11" s="34"/>
      <c r="C11" s="196"/>
      <c r="D11" s="197"/>
      <c r="E11" s="198"/>
      <c r="F11" s="199"/>
      <c r="G11" s="199"/>
      <c r="H11" s="199"/>
      <c r="I11" s="193"/>
      <c r="J11" s="194"/>
      <c r="K11" s="195"/>
      <c r="L11" s="15"/>
      <c r="N11" s="174"/>
      <c r="O11" s="175"/>
      <c r="P11" s="175"/>
      <c r="Q11" s="176"/>
      <c r="S11" s="31">
        <f t="shared" si="2"/>
        <v>0</v>
      </c>
      <c r="T11" s="32">
        <f>[1]Tables!C14</f>
        <v>0</v>
      </c>
      <c r="U11" s="32">
        <v>85900</v>
      </c>
      <c r="V11" s="32">
        <f>ABS([1]Tables!D14)</f>
        <v>9800</v>
      </c>
      <c r="W11" s="151">
        <f>[1]Tables!E14</f>
        <v>1.9633193013839424E-3</v>
      </c>
      <c r="X11" s="154">
        <f>ABS([1]Tables!F14)</f>
        <v>1</v>
      </c>
    </row>
    <row r="12" spans="2:24" ht="15.75" hidden="1" x14ac:dyDescent="0.3">
      <c r="B12" s="34" t="s">
        <v>46</v>
      </c>
      <c r="C12" s="196" t="e">
        <f>VLOOKUP(C$6,#REF!,2,FALSE)</f>
        <v>#REF!</v>
      </c>
      <c r="D12" s="197" t="e">
        <f>VLOOKUP(D$6,#REF!,2,FALSE)</f>
        <v>#REF!</v>
      </c>
      <c r="E12" s="198" t="e">
        <f>VLOOKUP(E$6,#REF!,2,FALSE)</f>
        <v>#REF!</v>
      </c>
      <c r="F12" s="199" t="e">
        <f>VLOOKUP(F$6,#REF!,7,FALSE)</f>
        <v>#REF!</v>
      </c>
      <c r="G12" s="199" t="e">
        <f>VLOOKUP(G$6,#REF!,7,FALSE)</f>
        <v>#REF!</v>
      </c>
      <c r="H12" s="199" t="e">
        <f>VLOOKUP(H$6,#REF!,7,FALSE)</f>
        <v>#REF!</v>
      </c>
      <c r="I12" s="200" t="e">
        <f>IF(Interface!$S$2=1,VLOOKUP(I$6,#REF!,2,FALSE),VLOOKUP(I$6,#REF!,9,FALSE))</f>
        <v>#REF!</v>
      </c>
      <c r="J12" s="201" t="e">
        <f>IF(Interface!$S$2=1,VLOOKUP(J$6,#REF!,2,FALSE),VLOOKUP(J$6,#REF!,9,FALSE))</f>
        <v>#REF!</v>
      </c>
      <c r="K12" s="202" t="e">
        <f>IF(Interface!$S$2=1,VLOOKUP(K$6,#REF!,2,FALSE),VLOOKUP(K$6,#REF!,9,FALSE))</f>
        <v>#REF!</v>
      </c>
      <c r="L12" s="15"/>
      <c r="N12" s="174" t="str">
        <f t="shared" si="0"/>
        <v>Alt 5</v>
      </c>
      <c r="O12" s="175" t="e">
        <f>VLOOKUP(O$4,#REF!,7,FALSE)</f>
        <v>#REF!</v>
      </c>
      <c r="P12" s="175" t="e">
        <f>VLOOKUP(P$4,#REF!,7,FALSE)</f>
        <v>#REF!</v>
      </c>
      <c r="Q12" s="176" t="e">
        <f>VLOOKUP(Q$4,#REF!,7,FALSE)</f>
        <v>#REF!</v>
      </c>
      <c r="S12" s="31" t="str">
        <f t="shared" si="2"/>
        <v>Alt 5</v>
      </c>
      <c r="T12" s="32">
        <f>[1]Tables!C15</f>
        <v>0</v>
      </c>
      <c r="U12" s="32">
        <v>85900</v>
      </c>
      <c r="V12" s="32">
        <f>ABS([1]Tables!D15)</f>
        <v>9800</v>
      </c>
      <c r="W12" s="40">
        <f>[1]Tables!E15</f>
        <v>1.9633193013839424E-3</v>
      </c>
      <c r="X12" s="41">
        <f>ABS([1]Tables!F15)</f>
        <v>1</v>
      </c>
    </row>
    <row r="13" spans="2:24" ht="15.75" hidden="1" x14ac:dyDescent="0.3">
      <c r="B13" s="34" t="s">
        <v>47</v>
      </c>
      <c r="C13" s="196" t="e">
        <f>VLOOKUP(C$6,#REF!,2,FALSE)</f>
        <v>#REF!</v>
      </c>
      <c r="D13" s="197" t="e">
        <f>VLOOKUP(D$6,#REF!,2,FALSE)</f>
        <v>#REF!</v>
      </c>
      <c r="E13" s="198" t="e">
        <f>VLOOKUP(E$6,#REF!,2,FALSE)</f>
        <v>#REF!</v>
      </c>
      <c r="F13" s="199" t="e">
        <f>VLOOKUP(F$6,#REF!,8,FALSE)</f>
        <v>#REF!</v>
      </c>
      <c r="G13" s="199" t="e">
        <f>VLOOKUP(G$6,#REF!,8,FALSE)</f>
        <v>#REF!</v>
      </c>
      <c r="H13" s="199" t="e">
        <f>VLOOKUP(H$6,#REF!,8,FALSE)</f>
        <v>#REF!</v>
      </c>
      <c r="I13" s="200" t="e">
        <f>IF(Interface!$S$2=1,VLOOKUP(I$6,#REF!,2,FALSE),VLOOKUP(I$6,#REF!,9,FALSE))</f>
        <v>#REF!</v>
      </c>
      <c r="J13" s="201" t="e">
        <f>IF(Interface!$S$2=1,VLOOKUP(J$6,#REF!,2,FALSE),VLOOKUP(J$6,#REF!,9,FALSE))</f>
        <v>#REF!</v>
      </c>
      <c r="K13" s="202" t="e">
        <f>IF(Interface!$S$2=1,VLOOKUP(K$6,#REF!,2,FALSE),VLOOKUP(K$6,#REF!,9,FALSE))</f>
        <v>#REF!</v>
      </c>
      <c r="L13" s="15"/>
      <c r="N13" s="174" t="str">
        <f t="shared" si="0"/>
        <v>Alt 6</v>
      </c>
      <c r="O13" s="175" t="e">
        <f>VLOOKUP(O$4,#REF!,8,FALSE)</f>
        <v>#REF!</v>
      </c>
      <c r="P13" s="175" t="e">
        <f>VLOOKUP(P$4,#REF!,8,FALSE)</f>
        <v>#REF!</v>
      </c>
      <c r="Q13" s="176" t="e">
        <f>VLOOKUP(Q$4,#REF!,8,FALSE)</f>
        <v>#REF!</v>
      </c>
      <c r="S13" s="31" t="str">
        <f t="shared" si="2"/>
        <v>Alt 6</v>
      </c>
      <c r="T13" s="32">
        <f>[1]Tables!C16</f>
        <v>0</v>
      </c>
      <c r="U13" s="32">
        <v>85900</v>
      </c>
      <c r="V13" s="32">
        <f>ABS([1]Tables!D16)</f>
        <v>9800</v>
      </c>
      <c r="W13" s="40">
        <f>[1]Tables!E16</f>
        <v>1.9633193013839424E-3</v>
      </c>
      <c r="X13" s="41">
        <f>ABS([1]Tables!F16)</f>
        <v>1</v>
      </c>
    </row>
    <row r="14" spans="2:24" ht="15.75" hidden="1" x14ac:dyDescent="0.3">
      <c r="B14" s="34" t="s">
        <v>48</v>
      </c>
      <c r="C14" s="196" t="e">
        <f>VLOOKUP(C$6,#REF!,2,FALSE)</f>
        <v>#REF!</v>
      </c>
      <c r="D14" s="197" t="e">
        <f>VLOOKUP(D$6,#REF!,2,FALSE)</f>
        <v>#REF!</v>
      </c>
      <c r="E14" s="198" t="e">
        <f>VLOOKUP(E$6,#REF!,2,FALSE)</f>
        <v>#REF!</v>
      </c>
      <c r="F14" s="199" t="e">
        <f>VLOOKUP(F$6,#REF!,9,FALSE)</f>
        <v>#REF!</v>
      </c>
      <c r="G14" s="199" t="e">
        <f>VLOOKUP(G$6,#REF!,9,FALSE)</f>
        <v>#REF!</v>
      </c>
      <c r="H14" s="199" t="e">
        <f>VLOOKUP(H$6,#REF!,9,FALSE)</f>
        <v>#REF!</v>
      </c>
      <c r="I14" s="200" t="e">
        <f>IF(Interface!$S$2=1,VLOOKUP(I$6,#REF!,2,FALSE),VLOOKUP(I$6,#REF!,9,FALSE))</f>
        <v>#REF!</v>
      </c>
      <c r="J14" s="201" t="e">
        <f>IF(Interface!$S$2=1,VLOOKUP(J$6,#REF!,2,FALSE),VLOOKUP(J$6,#REF!,9,FALSE))</f>
        <v>#REF!</v>
      </c>
      <c r="K14" s="202" t="e">
        <f>IF(Interface!$S$2=1,VLOOKUP(K$6,#REF!,2,FALSE),VLOOKUP(K$6,#REF!,9,FALSE))</f>
        <v>#REF!</v>
      </c>
      <c r="L14" s="15"/>
      <c r="N14" s="174" t="str">
        <f t="shared" si="0"/>
        <v>Alt 7</v>
      </c>
      <c r="O14" s="175" t="e">
        <f>VLOOKUP(O$4,#REF!,9,FALSE)</f>
        <v>#REF!</v>
      </c>
      <c r="P14" s="175" t="e">
        <f>VLOOKUP(P$4,#REF!,9,FALSE)</f>
        <v>#REF!</v>
      </c>
      <c r="Q14" s="176" t="e">
        <f>VLOOKUP(Q$4,#REF!,9,FALSE)</f>
        <v>#REF!</v>
      </c>
      <c r="S14" s="31" t="str">
        <f t="shared" si="2"/>
        <v>Alt 7</v>
      </c>
      <c r="T14" s="32">
        <f>[1]Tables!C17</f>
        <v>0</v>
      </c>
      <c r="U14" s="32">
        <v>85900</v>
      </c>
      <c r="V14" s="32">
        <f>ABS([1]Tables!D17)</f>
        <v>9800</v>
      </c>
      <c r="W14" s="40">
        <f>[1]Tables!E17</f>
        <v>1.9633193013839424E-3</v>
      </c>
      <c r="X14" s="41">
        <f>ABS([1]Tables!F17)</f>
        <v>1</v>
      </c>
    </row>
    <row r="15" spans="2:24" ht="15.75" hidden="1" x14ac:dyDescent="0.3">
      <c r="B15" s="34" t="s">
        <v>49</v>
      </c>
      <c r="C15" s="196" t="e">
        <f>VLOOKUP(C$6,#REF!,2,FALSE)</f>
        <v>#REF!</v>
      </c>
      <c r="D15" s="197" t="e">
        <f>VLOOKUP(D$6,#REF!,2,FALSE)</f>
        <v>#REF!</v>
      </c>
      <c r="E15" s="198" t="e">
        <f>VLOOKUP(E$6,#REF!,2,FALSE)</f>
        <v>#REF!</v>
      </c>
      <c r="F15" s="199" t="e">
        <f>VLOOKUP(F$6,#REF!,10,FALSE)</f>
        <v>#REF!</v>
      </c>
      <c r="G15" s="199" t="e">
        <f>VLOOKUP(G$6,#REF!,10,FALSE)</f>
        <v>#REF!</v>
      </c>
      <c r="H15" s="199" t="e">
        <f>VLOOKUP(H$6,#REF!,10,FALSE)</f>
        <v>#REF!</v>
      </c>
      <c r="I15" s="200" t="e">
        <f>IF(Interface!$S$2=1,VLOOKUP(I$6,#REF!,2,FALSE),VLOOKUP(I$6,#REF!,9,FALSE))</f>
        <v>#REF!</v>
      </c>
      <c r="J15" s="201" t="e">
        <f>IF(Interface!$S$2=1,VLOOKUP(J$6,#REF!,2,FALSE),VLOOKUP(J$6,#REF!,9,FALSE))</f>
        <v>#REF!</v>
      </c>
      <c r="K15" s="202" t="e">
        <f>IF(Interface!$S$2=1,VLOOKUP(K$6,#REF!,2,FALSE),VLOOKUP(K$6,#REF!,9,FALSE))</f>
        <v>#REF!</v>
      </c>
      <c r="L15" s="15"/>
      <c r="N15" s="174" t="str">
        <f t="shared" si="0"/>
        <v>Alt 8</v>
      </c>
      <c r="O15" s="175" t="e">
        <f>VLOOKUP(O$4,#REF!,10,FALSE)</f>
        <v>#REF!</v>
      </c>
      <c r="P15" s="175" t="e">
        <f>VLOOKUP(P$4,#REF!,10,FALSE)</f>
        <v>#REF!</v>
      </c>
      <c r="Q15" s="176" t="e">
        <f>VLOOKUP(Q$4,#REF!,10,FALSE)</f>
        <v>#REF!</v>
      </c>
      <c r="S15" s="31" t="str">
        <f t="shared" si="2"/>
        <v>Alt 8</v>
      </c>
      <c r="T15" s="32">
        <f>[1]Tables!C18</f>
        <v>0</v>
      </c>
      <c r="U15" s="32">
        <v>85900</v>
      </c>
      <c r="V15" s="32">
        <f>ABS([1]Tables!D18)</f>
        <v>9800</v>
      </c>
      <c r="W15" s="40">
        <f>[1]Tables!E18</f>
        <v>1.9633193013839424E-3</v>
      </c>
      <c r="X15" s="41">
        <f>ABS([1]Tables!F18)</f>
        <v>1</v>
      </c>
    </row>
    <row r="16" spans="2:24" ht="16.5" hidden="1" thickBot="1" x14ac:dyDescent="0.35">
      <c r="B16" s="34" t="s">
        <v>50</v>
      </c>
      <c r="C16" s="203" t="e">
        <f>VLOOKUP(C$6,#REF!,2,FALSE)</f>
        <v>#REF!</v>
      </c>
      <c r="D16" s="204" t="e">
        <f>VLOOKUP(D$6,#REF!,2,FALSE)</f>
        <v>#REF!</v>
      </c>
      <c r="E16" s="205" t="e">
        <f>VLOOKUP(E$6,#REF!,2,FALSE)</f>
        <v>#REF!</v>
      </c>
      <c r="F16" s="199" t="e">
        <f>VLOOKUP(F$6,#REF!,11,FALSE)</f>
        <v>#REF!</v>
      </c>
      <c r="G16" s="199" t="e">
        <f>VLOOKUP(G$6,#REF!,11,FALSE)</f>
        <v>#REF!</v>
      </c>
      <c r="H16" s="199" t="e">
        <f>VLOOKUP(H$6,#REF!,11,FALSE)</f>
        <v>#REF!</v>
      </c>
      <c r="I16" s="206" t="e">
        <f>IF(Interface!$S$2=1,VLOOKUP(I$6,#REF!,2,FALSE),VLOOKUP(I$6,#REF!,9,FALSE))</f>
        <v>#REF!</v>
      </c>
      <c r="J16" s="207" t="e">
        <f>IF(Interface!$S$2=1,VLOOKUP(J$6,#REF!,2,FALSE),VLOOKUP(J$6,#REF!,9,FALSE))</f>
        <v>#REF!</v>
      </c>
      <c r="K16" s="208" t="e">
        <f>IF(Interface!$S$2=1,VLOOKUP(K$6,#REF!,2,FALSE),VLOOKUP(K$6,#REF!,9,FALSE))</f>
        <v>#REF!</v>
      </c>
      <c r="L16" s="15"/>
      <c r="N16" s="174" t="str">
        <f t="shared" si="0"/>
        <v>Alt 10</v>
      </c>
      <c r="O16" s="175" t="e">
        <f>VLOOKUP(O$4,#REF!,11,FALSE)</f>
        <v>#REF!</v>
      </c>
      <c r="P16" s="175" t="e">
        <f>VLOOKUP(P$4,#REF!,11,FALSE)</f>
        <v>#REF!</v>
      </c>
      <c r="Q16" s="176" t="e">
        <f>VLOOKUP(Q$4,#REF!,11,FALSE)</f>
        <v>#REF!</v>
      </c>
      <c r="S16" s="31" t="str">
        <f t="shared" si="2"/>
        <v>Alt 10</v>
      </c>
      <c r="T16" s="32">
        <f>[1]Tables!C19</f>
        <v>0</v>
      </c>
      <c r="U16" s="32">
        <v>85900</v>
      </c>
      <c r="V16" s="32">
        <f>[1]Tables!D19</f>
        <v>9800</v>
      </c>
      <c r="W16" s="40">
        <f>[1]Tables!E19</f>
        <v>1.9633193013839424E-3</v>
      </c>
      <c r="X16" s="41">
        <f>[1]Tables!F19</f>
        <v>0</v>
      </c>
    </row>
    <row r="17" spans="2:24" ht="15.75" thickBot="1" x14ac:dyDescent="0.3">
      <c r="B17" s="56"/>
      <c r="C17" s="221"/>
      <c r="D17" s="222"/>
      <c r="E17" s="223"/>
      <c r="F17" s="222"/>
      <c r="G17" s="222"/>
      <c r="H17" s="222"/>
      <c r="I17" s="222"/>
      <c r="J17" s="222"/>
      <c r="K17" s="224"/>
      <c r="L17" s="15"/>
      <c r="N17" s="177"/>
      <c r="O17" s="178"/>
      <c r="P17" s="178"/>
      <c r="Q17" s="179"/>
      <c r="S17" s="69"/>
      <c r="T17" s="54"/>
      <c r="U17" s="54"/>
      <c r="V17" s="54"/>
      <c r="W17" s="54"/>
      <c r="X17" s="55"/>
    </row>
    <row r="18" spans="2:24" x14ac:dyDescent="0.25">
      <c r="B18" s="42"/>
      <c r="C18" s="240"/>
      <c r="D18" s="241"/>
      <c r="E18" s="241"/>
      <c r="F18" s="241"/>
      <c r="G18" s="241"/>
      <c r="H18" s="241"/>
      <c r="I18" s="241"/>
      <c r="J18" s="241"/>
      <c r="K18" s="242"/>
      <c r="L18" s="15"/>
      <c r="N18" s="229" t="s">
        <v>51</v>
      </c>
      <c r="O18" s="230"/>
      <c r="P18" s="230"/>
      <c r="Q18" s="231"/>
    </row>
    <row r="19" spans="2:24" x14ac:dyDescent="0.25">
      <c r="B19" s="59" t="str">
        <f t="shared" ref="B19:B27" si="6">B8</f>
        <v>HDPUV4</v>
      </c>
      <c r="C19" s="196">
        <f>ABS(C8-C$7)</f>
        <v>4.0000000012696546E-5</v>
      </c>
      <c r="D19" s="197">
        <f t="shared" ref="D19:K19" si="7">ABS(D8-D$7)</f>
        <v>1.8000000000029104E-4</v>
      </c>
      <c r="E19" s="211">
        <f t="shared" si="7"/>
        <v>5.09999999962929E-4</v>
      </c>
      <c r="F19" s="216">
        <f t="shared" si="7"/>
        <v>0</v>
      </c>
      <c r="G19" s="217">
        <f t="shared" si="7"/>
        <v>0</v>
      </c>
      <c r="H19" s="218">
        <f t="shared" si="7"/>
        <v>5.0000000006988898E-6</v>
      </c>
      <c r="I19" s="212">
        <f t="shared" si="7"/>
        <v>0</v>
      </c>
      <c r="J19" s="213">
        <f t="shared" si="7"/>
        <v>0</v>
      </c>
      <c r="K19" s="214">
        <f t="shared" si="7"/>
        <v>2.4749470199481038E-5</v>
      </c>
      <c r="L19" s="15"/>
      <c r="N19" s="174" t="str">
        <f>N8</f>
        <v>HDPUV4</v>
      </c>
      <c r="O19" s="180">
        <f>F19</f>
        <v>0</v>
      </c>
      <c r="P19" s="180">
        <f t="shared" ref="P19:P27" si="8">G19</f>
        <v>0</v>
      </c>
      <c r="Q19" s="176">
        <f t="shared" ref="Q19:Q27" si="9">H19</f>
        <v>5.0000000006988898E-6</v>
      </c>
      <c r="V19" s="157"/>
    </row>
    <row r="20" spans="2:24" x14ac:dyDescent="0.25">
      <c r="B20" s="59" t="str">
        <f t="shared" si="6"/>
        <v>HDPUV10</v>
      </c>
      <c r="C20" s="196">
        <f t="shared" ref="C20:K20" si="10">ABS(C9-C$7)</f>
        <v>5.1500000000714863E-4</v>
      </c>
      <c r="D20" s="197">
        <f t="shared" si="10"/>
        <v>3.9150000000063301E-3</v>
      </c>
      <c r="E20" s="198">
        <f t="shared" si="10"/>
        <v>1.1165000000005421E-2</v>
      </c>
      <c r="F20" s="209">
        <f t="shared" si="10"/>
        <v>1.0000000000065512E-5</v>
      </c>
      <c r="G20" s="210">
        <f t="shared" si="10"/>
        <v>2.0000000000131024E-5</v>
      </c>
      <c r="H20" s="211">
        <f t="shared" si="10"/>
        <v>4.500000000007276E-5</v>
      </c>
      <c r="I20" s="212">
        <f t="shared" si="10"/>
        <v>2.122298283424584E-5</v>
      </c>
      <c r="J20" s="213">
        <f t="shared" si="10"/>
        <v>1.9291763847917309E-4</v>
      </c>
      <c r="K20" s="214">
        <f t="shared" si="10"/>
        <v>9.0335338799718556E-4</v>
      </c>
      <c r="L20" s="15"/>
      <c r="N20" s="174" t="str">
        <f>N9</f>
        <v>HDPUV10</v>
      </c>
      <c r="O20" s="180">
        <f>F20</f>
        <v>1.0000000000065512E-5</v>
      </c>
      <c r="P20" s="180">
        <f t="shared" si="8"/>
        <v>2.0000000000131024E-5</v>
      </c>
      <c r="Q20" s="176">
        <f t="shared" si="9"/>
        <v>4.500000000007276E-5</v>
      </c>
      <c r="T20" s="171"/>
      <c r="V20" s="157"/>
    </row>
    <row r="21" spans="2:24" x14ac:dyDescent="0.25">
      <c r="B21" s="59" t="str">
        <f t="shared" si="6"/>
        <v>HDPUV14</v>
      </c>
      <c r="C21" s="196">
        <f>ABS(C10-C$7)</f>
        <v>2.8449999999793363E-3</v>
      </c>
      <c r="D21" s="197">
        <f t="shared" ref="D21:K21" si="11">ABS(D10-D$7)</f>
        <v>1.5994999999975335E-2</v>
      </c>
      <c r="E21" s="198">
        <f t="shared" si="11"/>
        <v>4.2394999999942229E-2</v>
      </c>
      <c r="F21" s="216">
        <f>ABS(F10-F$7)</f>
        <v>3.9999999999817959E-5</v>
      </c>
      <c r="G21" s="217">
        <f t="shared" si="11"/>
        <v>8.0000000000080007E-5</v>
      </c>
      <c r="H21" s="218">
        <f t="shared" si="11"/>
        <v>1.7500000000048033E-4</v>
      </c>
      <c r="I21" s="212">
        <f t="shared" si="11"/>
        <v>1.1672628993508738E-4</v>
      </c>
      <c r="J21" s="213">
        <f t="shared" si="11"/>
        <v>7.1492776184811646E-4</v>
      </c>
      <c r="K21" s="214">
        <f t="shared" si="11"/>
        <v>3.5020151383804432E-3</v>
      </c>
      <c r="L21" s="15"/>
      <c r="N21" s="174" t="str">
        <f>N10</f>
        <v>HDPUV14</v>
      </c>
      <c r="O21" s="180">
        <f t="shared" ref="O21:O27" si="12">F21</f>
        <v>3.9999999999817959E-5</v>
      </c>
      <c r="P21" s="180">
        <f t="shared" si="8"/>
        <v>8.0000000000080007E-5</v>
      </c>
      <c r="Q21" s="176">
        <f>H21</f>
        <v>1.7500000000048033E-4</v>
      </c>
      <c r="V21" s="225"/>
    </row>
    <row r="22" spans="2:24" x14ac:dyDescent="0.25">
      <c r="B22" s="59"/>
      <c r="C22" s="196"/>
      <c r="D22" s="197"/>
      <c r="E22" s="198"/>
      <c r="F22" s="209"/>
      <c r="G22" s="210"/>
      <c r="H22" s="211"/>
      <c r="I22" s="212"/>
      <c r="J22" s="213"/>
      <c r="K22" s="214"/>
      <c r="L22" s="15"/>
      <c r="N22" s="174"/>
      <c r="O22" s="180"/>
      <c r="P22" s="180"/>
      <c r="Q22" s="176"/>
      <c r="V22" s="225"/>
    </row>
    <row r="23" spans="2:24" hidden="1" x14ac:dyDescent="0.25">
      <c r="B23" s="59" t="str">
        <f t="shared" si="6"/>
        <v>Alt 5</v>
      </c>
      <c r="C23" s="144" t="e">
        <f t="shared" ref="C23:J23" si="13">ABS(C12-C$7)</f>
        <v>#REF!</v>
      </c>
      <c r="D23" s="145" t="e">
        <f t="shared" si="13"/>
        <v>#REF!</v>
      </c>
      <c r="E23" s="60" t="e">
        <f t="shared" si="13"/>
        <v>#REF!</v>
      </c>
      <c r="F23" s="35" t="e">
        <f t="shared" si="13"/>
        <v>#REF!</v>
      </c>
      <c r="G23" s="35" t="e">
        <f t="shared" si="13"/>
        <v>#REF!</v>
      </c>
      <c r="H23" s="36" t="e">
        <f t="shared" si="13"/>
        <v>#REF!</v>
      </c>
      <c r="I23" s="147" t="e">
        <f t="shared" si="13"/>
        <v>#REF!</v>
      </c>
      <c r="J23" s="148" t="e">
        <f t="shared" si="13"/>
        <v>#REF!</v>
      </c>
      <c r="K23" s="149" t="e">
        <f>ABS(K12-K$7)</f>
        <v>#REF!</v>
      </c>
      <c r="L23" s="15"/>
      <c r="N23" s="174" t="str">
        <f t="shared" ref="N23:N27" si="14">N12</f>
        <v>Alt 5</v>
      </c>
      <c r="O23" s="180" t="e">
        <f t="shared" si="12"/>
        <v>#REF!</v>
      </c>
      <c r="P23" s="180" t="e">
        <f t="shared" si="8"/>
        <v>#REF!</v>
      </c>
      <c r="Q23" s="176" t="e">
        <f t="shared" si="9"/>
        <v>#REF!</v>
      </c>
    </row>
    <row r="24" spans="2:24" hidden="1" x14ac:dyDescent="0.25">
      <c r="B24" s="59" t="str">
        <f t="shared" si="6"/>
        <v>Alt 6</v>
      </c>
      <c r="C24" s="144" t="e">
        <f t="shared" ref="C24:K24" si="15">ABS(C13-C$7)</f>
        <v>#REF!</v>
      </c>
      <c r="D24" s="145" t="e">
        <f t="shared" si="15"/>
        <v>#REF!</v>
      </c>
      <c r="E24" s="60" t="e">
        <f t="shared" si="15"/>
        <v>#REF!</v>
      </c>
      <c r="F24" s="35" t="e">
        <f t="shared" si="15"/>
        <v>#REF!</v>
      </c>
      <c r="G24" s="35" t="e">
        <f t="shared" si="15"/>
        <v>#REF!</v>
      </c>
      <c r="H24" s="36" t="e">
        <f t="shared" si="15"/>
        <v>#REF!</v>
      </c>
      <c r="I24" s="37" t="e">
        <f t="shared" si="15"/>
        <v>#REF!</v>
      </c>
      <c r="J24" s="38" t="e">
        <f t="shared" si="15"/>
        <v>#REF!</v>
      </c>
      <c r="K24" s="39" t="e">
        <f t="shared" si="15"/>
        <v>#REF!</v>
      </c>
      <c r="L24" s="15"/>
      <c r="N24" s="174" t="str">
        <f t="shared" si="14"/>
        <v>Alt 6</v>
      </c>
      <c r="O24" s="180" t="e">
        <f t="shared" si="12"/>
        <v>#REF!</v>
      </c>
      <c r="P24" s="180" t="e">
        <f t="shared" si="8"/>
        <v>#REF!</v>
      </c>
      <c r="Q24" s="176" t="e">
        <f t="shared" si="9"/>
        <v>#REF!</v>
      </c>
    </row>
    <row r="25" spans="2:24" hidden="1" x14ac:dyDescent="0.25">
      <c r="B25" s="59" t="str">
        <f t="shared" si="6"/>
        <v>Alt 7</v>
      </c>
      <c r="C25" s="144" t="e">
        <f t="shared" ref="C25:K25" si="16">ABS(C14-C$7)</f>
        <v>#REF!</v>
      </c>
      <c r="D25" s="145" t="e">
        <f t="shared" si="16"/>
        <v>#REF!</v>
      </c>
      <c r="E25" s="60" t="e">
        <f t="shared" si="16"/>
        <v>#REF!</v>
      </c>
      <c r="F25" s="35" t="e">
        <f t="shared" si="16"/>
        <v>#REF!</v>
      </c>
      <c r="G25" s="35" t="e">
        <f t="shared" si="16"/>
        <v>#REF!</v>
      </c>
      <c r="H25" s="36" t="e">
        <f t="shared" si="16"/>
        <v>#REF!</v>
      </c>
      <c r="I25" s="37" t="e">
        <f t="shared" si="16"/>
        <v>#REF!</v>
      </c>
      <c r="J25" s="38" t="e">
        <f t="shared" si="16"/>
        <v>#REF!</v>
      </c>
      <c r="K25" s="39" t="e">
        <f t="shared" si="16"/>
        <v>#REF!</v>
      </c>
      <c r="L25" s="15"/>
      <c r="N25" s="174" t="str">
        <f t="shared" si="14"/>
        <v>Alt 7</v>
      </c>
      <c r="O25" s="180" t="e">
        <f t="shared" si="12"/>
        <v>#REF!</v>
      </c>
      <c r="P25" s="180" t="e">
        <f t="shared" si="8"/>
        <v>#REF!</v>
      </c>
      <c r="Q25" s="176" t="e">
        <f t="shared" si="9"/>
        <v>#REF!</v>
      </c>
    </row>
    <row r="26" spans="2:24" hidden="1" x14ac:dyDescent="0.25">
      <c r="B26" s="59" t="str">
        <f t="shared" si="6"/>
        <v>Alt 8</v>
      </c>
      <c r="C26" s="144" t="e">
        <f t="shared" ref="C26:K26" si="17">ABS(C15-C$7)</f>
        <v>#REF!</v>
      </c>
      <c r="D26" s="145" t="e">
        <f t="shared" si="17"/>
        <v>#REF!</v>
      </c>
      <c r="E26" s="60" t="e">
        <f t="shared" si="17"/>
        <v>#REF!</v>
      </c>
      <c r="F26" s="35" t="e">
        <f t="shared" si="17"/>
        <v>#REF!</v>
      </c>
      <c r="G26" s="35" t="e">
        <f t="shared" si="17"/>
        <v>#REF!</v>
      </c>
      <c r="H26" s="36" t="e">
        <f t="shared" si="17"/>
        <v>#REF!</v>
      </c>
      <c r="I26" s="37" t="e">
        <f t="shared" si="17"/>
        <v>#REF!</v>
      </c>
      <c r="J26" s="38" t="e">
        <f t="shared" si="17"/>
        <v>#REF!</v>
      </c>
      <c r="K26" s="39" t="e">
        <f t="shared" si="17"/>
        <v>#REF!</v>
      </c>
      <c r="L26" s="15"/>
      <c r="N26" s="174" t="str">
        <f t="shared" si="14"/>
        <v>Alt 8</v>
      </c>
      <c r="O26" s="180" t="e">
        <f t="shared" si="12"/>
        <v>#REF!</v>
      </c>
      <c r="P26" s="180" t="e">
        <f t="shared" si="8"/>
        <v>#REF!</v>
      </c>
      <c r="Q26" s="176" t="e">
        <f t="shared" si="9"/>
        <v>#REF!</v>
      </c>
    </row>
    <row r="27" spans="2:24" ht="15.75" hidden="1" thickBot="1" x14ac:dyDescent="0.3">
      <c r="B27" s="59" t="str">
        <f t="shared" si="6"/>
        <v>Alt 10</v>
      </c>
      <c r="C27" s="117">
        <v>0</v>
      </c>
      <c r="D27" s="117">
        <v>0</v>
      </c>
      <c r="E27" s="117">
        <v>0</v>
      </c>
      <c r="F27" s="114">
        <v>0</v>
      </c>
      <c r="G27" s="115">
        <v>0</v>
      </c>
      <c r="H27" s="116">
        <v>0</v>
      </c>
      <c r="I27" s="117">
        <v>0</v>
      </c>
      <c r="J27" s="118">
        <v>0</v>
      </c>
      <c r="K27" s="119">
        <v>0</v>
      </c>
      <c r="L27" s="15"/>
      <c r="N27" s="174" t="str">
        <f t="shared" si="14"/>
        <v>Alt 10</v>
      </c>
      <c r="O27" s="180">
        <f t="shared" si="12"/>
        <v>0</v>
      </c>
      <c r="P27" s="180">
        <f t="shared" si="8"/>
        <v>0</v>
      </c>
      <c r="Q27" s="176">
        <f t="shared" si="9"/>
        <v>0</v>
      </c>
    </row>
    <row r="28" spans="2:24" ht="15.75" thickBot="1" x14ac:dyDescent="0.3">
      <c r="B28" s="42"/>
      <c r="C28" s="57"/>
      <c r="D28" s="57"/>
      <c r="E28" s="57"/>
      <c r="F28" s="64"/>
      <c r="G28" s="64"/>
      <c r="H28" s="64"/>
      <c r="K28" s="57"/>
      <c r="L28" s="15"/>
      <c r="N28" s="177"/>
      <c r="O28" s="178"/>
      <c r="P28" s="178"/>
      <c r="Q28" s="179"/>
      <c r="U28" s="183"/>
    </row>
    <row r="29" spans="2:24" x14ac:dyDescent="0.25">
      <c r="B29" s="14" t="s">
        <v>52</v>
      </c>
      <c r="E29" s="158">
        <f>1-(E10/E7)</f>
        <v>5.0571862553971947E-5</v>
      </c>
      <c r="H29" s="158">
        <f>1-(H10/H7)</f>
        <v>4.0326856332706384E-5</v>
      </c>
      <c r="K29" s="65">
        <f>1-(K10/K7)</f>
        <v>4.2069353228146866E-5</v>
      </c>
      <c r="L29" s="15"/>
      <c r="N29" s="229" t="s">
        <v>53</v>
      </c>
      <c r="O29" s="230"/>
      <c r="P29" s="230"/>
      <c r="Q29" s="231"/>
      <c r="U29" s="183"/>
    </row>
    <row r="30" spans="2:24" x14ac:dyDescent="0.25">
      <c r="B30" s="14"/>
      <c r="L30" s="15"/>
      <c r="N30" s="174" t="str">
        <f t="shared" ref="N30:N39" si="18">N7</f>
        <v>No-Action</v>
      </c>
      <c r="O30" s="181">
        <f>O7*O$5/100</f>
        <v>3.4336307879099998E-2</v>
      </c>
      <c r="P30" s="181">
        <f>P7*P$5/100</f>
        <v>4.7680111807199992E-2</v>
      </c>
      <c r="Q30" s="182">
        <f t="shared" ref="O30:Q33" si="19">Q7*Q$5/100</f>
        <v>7.4206131400799999E-2</v>
      </c>
    </row>
    <row r="31" spans="2:24" ht="15.75" thickBot="1" x14ac:dyDescent="0.3">
      <c r="B31" s="232"/>
      <c r="C31" s="233"/>
      <c r="D31" s="233"/>
      <c r="E31" s="233"/>
      <c r="F31" s="233"/>
      <c r="G31" s="233"/>
      <c r="H31" s="233"/>
      <c r="I31" s="233"/>
      <c r="J31" s="233"/>
      <c r="K31" s="233"/>
      <c r="L31" s="234"/>
      <c r="N31" s="174" t="str">
        <f t="shared" si="18"/>
        <v>HDPUV4</v>
      </c>
      <c r="O31" s="181">
        <f>O8*O$5/100</f>
        <v>3.4336307879099998E-2</v>
      </c>
      <c r="P31" s="181">
        <f t="shared" si="19"/>
        <v>4.7680111807199992E-2</v>
      </c>
      <c r="Q31" s="182">
        <f t="shared" si="19"/>
        <v>7.4206045900799988E-2</v>
      </c>
      <c r="U31" s="183"/>
    </row>
    <row r="32" spans="2:24" x14ac:dyDescent="0.25">
      <c r="B32" s="66"/>
      <c r="F32" s="57"/>
      <c r="G32" s="57"/>
      <c r="H32" s="57"/>
      <c r="N32" s="174" t="str">
        <f t="shared" si="18"/>
        <v>HDPUV10</v>
      </c>
      <c r="O32" s="181">
        <f t="shared" si="19"/>
        <v>3.4336136879099997E-2</v>
      </c>
      <c r="P32" s="181">
        <f>P9*P$5/100</f>
        <v>4.7679769807199991E-2</v>
      </c>
      <c r="Q32" s="182">
        <f t="shared" si="19"/>
        <v>7.4205361900800001E-2</v>
      </c>
      <c r="U32" s="183"/>
    </row>
    <row r="33" spans="2:17" x14ac:dyDescent="0.25">
      <c r="E33" s="57"/>
      <c r="F33" s="57"/>
      <c r="G33" s="57"/>
      <c r="H33" s="219"/>
      <c r="K33" s="57"/>
      <c r="N33" s="174" t="str">
        <f t="shared" si="18"/>
        <v>HDPUV14</v>
      </c>
      <c r="O33" s="181">
        <f t="shared" si="19"/>
        <v>3.4335623879100004E-2</v>
      </c>
      <c r="P33" s="181">
        <f t="shared" si="19"/>
        <v>4.7678743807199997E-2</v>
      </c>
      <c r="Q33" s="182">
        <f t="shared" si="19"/>
        <v>7.4203138900799992E-2</v>
      </c>
    </row>
    <row r="34" spans="2:17" x14ac:dyDescent="0.25">
      <c r="B34" s="228"/>
      <c r="C34" s="228"/>
      <c r="E34" s="57"/>
      <c r="F34" s="57"/>
      <c r="G34" s="57"/>
      <c r="H34" s="57"/>
      <c r="N34" s="174"/>
      <c r="O34" s="181"/>
      <c r="P34" s="181"/>
      <c r="Q34" s="182"/>
    </row>
    <row r="35" spans="2:17" hidden="1" x14ac:dyDescent="0.25">
      <c r="B35" s="104"/>
      <c r="C35" s="104"/>
      <c r="N35" s="174" t="str">
        <f t="shared" si="18"/>
        <v>Alt 5</v>
      </c>
      <c r="O35" s="181" t="e">
        <f t="shared" ref="O35:Q37" si="20">O12*O$5/100</f>
        <v>#REF!</v>
      </c>
      <c r="P35" s="181" t="e">
        <f t="shared" si="20"/>
        <v>#REF!</v>
      </c>
      <c r="Q35" s="182" t="e">
        <f t="shared" si="20"/>
        <v>#REF!</v>
      </c>
    </row>
    <row r="36" spans="2:17" hidden="1" x14ac:dyDescent="0.25">
      <c r="B36" s="104"/>
      <c r="C36" s="104"/>
      <c r="N36" s="174" t="str">
        <f t="shared" si="18"/>
        <v>Alt 6</v>
      </c>
      <c r="O36" s="181" t="e">
        <f t="shared" si="20"/>
        <v>#REF!</v>
      </c>
      <c r="P36" s="181" t="e">
        <f t="shared" si="20"/>
        <v>#REF!</v>
      </c>
      <c r="Q36" s="182" t="e">
        <f t="shared" si="20"/>
        <v>#REF!</v>
      </c>
    </row>
    <row r="37" spans="2:17" hidden="1" x14ac:dyDescent="0.25">
      <c r="B37" s="104"/>
      <c r="C37" s="104"/>
      <c r="N37" s="174" t="str">
        <f t="shared" si="18"/>
        <v>Alt 7</v>
      </c>
      <c r="O37" s="181" t="e">
        <f t="shared" si="20"/>
        <v>#REF!</v>
      </c>
      <c r="P37" s="181" t="e">
        <f t="shared" si="20"/>
        <v>#REF!</v>
      </c>
      <c r="Q37" s="182" t="e">
        <f t="shared" si="20"/>
        <v>#REF!</v>
      </c>
    </row>
    <row r="38" spans="2:17" hidden="1" x14ac:dyDescent="0.25">
      <c r="B38" s="104"/>
      <c r="C38" s="104"/>
      <c r="N38" s="174" t="str">
        <f t="shared" si="18"/>
        <v>Alt 8</v>
      </c>
      <c r="O38" s="181" t="e">
        <f t="shared" ref="O38:Q39" si="21">O15*O$5/100</f>
        <v>#REF!</v>
      </c>
      <c r="P38" s="181" t="e">
        <f t="shared" si="21"/>
        <v>#REF!</v>
      </c>
      <c r="Q38" s="182" t="e">
        <f t="shared" si="21"/>
        <v>#REF!</v>
      </c>
    </row>
    <row r="39" spans="2:17" hidden="1" x14ac:dyDescent="0.25">
      <c r="B39" s="104"/>
      <c r="C39" s="104"/>
      <c r="N39" s="174" t="str">
        <f t="shared" si="18"/>
        <v>Alt 10</v>
      </c>
      <c r="O39" s="181" t="e">
        <f t="shared" si="21"/>
        <v>#REF!</v>
      </c>
      <c r="P39" s="181" t="e">
        <f t="shared" si="21"/>
        <v>#REF!</v>
      </c>
      <c r="Q39" s="182" t="e">
        <f t="shared" si="21"/>
        <v>#REF!</v>
      </c>
    </row>
    <row r="40" spans="2:17" ht="15.75" thickBot="1" x14ac:dyDescent="0.3">
      <c r="B40" s="104"/>
      <c r="C40" s="104"/>
      <c r="E40" s="57"/>
      <c r="F40" s="57"/>
      <c r="N40" s="177"/>
      <c r="O40" s="178"/>
      <c r="P40" s="178"/>
      <c r="Q40" s="179"/>
    </row>
    <row r="41" spans="2:17" x14ac:dyDescent="0.25">
      <c r="B41" s="104"/>
      <c r="C41" s="104"/>
      <c r="N41" s="229" t="s">
        <v>54</v>
      </c>
      <c r="O41" s="230"/>
      <c r="P41" s="230"/>
      <c r="Q41" s="231"/>
    </row>
    <row r="42" spans="2:17" x14ac:dyDescent="0.25">
      <c r="B42" s="235"/>
      <c r="C42" s="235"/>
      <c r="H42" s="64"/>
      <c r="N42" s="174" t="str">
        <f t="shared" ref="N42:N48" si="22">N31</f>
        <v>HDPUV4</v>
      </c>
      <c r="O42" s="181">
        <f t="shared" ref="O42:Q48" si="23">(O$5*O19)/100</f>
        <v>0</v>
      </c>
      <c r="P42" s="181">
        <f t="shared" si="23"/>
        <v>0</v>
      </c>
      <c r="Q42" s="182">
        <f t="shared" si="23"/>
        <v>8.5500000011951017E-8</v>
      </c>
    </row>
    <row r="43" spans="2:17" x14ac:dyDescent="0.25">
      <c r="N43" s="174" t="str">
        <f t="shared" si="22"/>
        <v>HDPUV10</v>
      </c>
      <c r="O43" s="181">
        <f t="shared" si="23"/>
        <v>1.7100000000112024E-7</v>
      </c>
      <c r="P43" s="181">
        <f t="shared" si="23"/>
        <v>3.4200000000224047E-7</v>
      </c>
      <c r="Q43" s="182">
        <f>(Q$5*Q20)/100</f>
        <v>7.6950000000124408E-7</v>
      </c>
    </row>
    <row r="44" spans="2:17" x14ac:dyDescent="0.25">
      <c r="B44" s="228"/>
      <c r="C44" s="228"/>
      <c r="N44" s="174" t="str">
        <f t="shared" si="22"/>
        <v>HDPUV14</v>
      </c>
      <c r="O44" s="181">
        <f t="shared" si="23"/>
        <v>6.8399999999688708E-7</v>
      </c>
      <c r="P44" s="181">
        <f t="shared" si="23"/>
        <v>1.3680000000013682E-6</v>
      </c>
      <c r="Q44" s="182">
        <f>(Q$5*Q21)/100</f>
        <v>2.9925000000082138E-6</v>
      </c>
    </row>
    <row r="45" spans="2:17" x14ac:dyDescent="0.25">
      <c r="N45" s="42"/>
      <c r="O45" s="152"/>
      <c r="P45" s="152"/>
      <c r="Q45" s="153"/>
    </row>
    <row r="46" spans="2:17" hidden="1" x14ac:dyDescent="0.25">
      <c r="N46" s="42" t="str">
        <f t="shared" si="22"/>
        <v>Alt 5</v>
      </c>
      <c r="O46" s="67" t="e">
        <f t="shared" si="23"/>
        <v>#REF!</v>
      </c>
      <c r="P46" s="67" t="e">
        <f t="shared" si="23"/>
        <v>#REF!</v>
      </c>
      <c r="Q46" s="68" t="e">
        <f t="shared" si="23"/>
        <v>#REF!</v>
      </c>
    </row>
    <row r="47" spans="2:17" hidden="1" x14ac:dyDescent="0.25">
      <c r="N47" s="42" t="str">
        <f t="shared" si="22"/>
        <v>Alt 6</v>
      </c>
      <c r="O47" s="67" t="e">
        <f t="shared" si="23"/>
        <v>#REF!</v>
      </c>
      <c r="P47" s="67" t="e">
        <f t="shared" si="23"/>
        <v>#REF!</v>
      </c>
      <c r="Q47" s="68" t="e">
        <f t="shared" si="23"/>
        <v>#REF!</v>
      </c>
    </row>
    <row r="48" spans="2:17" hidden="1" x14ac:dyDescent="0.25">
      <c r="N48" s="42" t="str">
        <f t="shared" si="22"/>
        <v>Alt 7</v>
      </c>
      <c r="O48" s="67" t="e">
        <f t="shared" si="23"/>
        <v>#REF!</v>
      </c>
      <c r="P48" s="67" t="e">
        <f t="shared" si="23"/>
        <v>#REF!</v>
      </c>
      <c r="Q48" s="68" t="e">
        <f t="shared" si="23"/>
        <v>#REF!</v>
      </c>
    </row>
    <row r="49" spans="14:17" hidden="1" x14ac:dyDescent="0.25">
      <c r="N49" s="42" t="str">
        <f>N38</f>
        <v>Alt 8</v>
      </c>
      <c r="O49" s="67" t="e">
        <f t="shared" ref="O49:Q50" si="24">(O$5*O26)/100</f>
        <v>#REF!</v>
      </c>
      <c r="P49" s="67" t="e">
        <f t="shared" si="24"/>
        <v>#REF!</v>
      </c>
      <c r="Q49" s="68" t="e">
        <f t="shared" si="24"/>
        <v>#REF!</v>
      </c>
    </row>
    <row r="50" spans="14:17" hidden="1" x14ac:dyDescent="0.25">
      <c r="N50" s="42" t="str">
        <f>N39</f>
        <v>Alt 10</v>
      </c>
      <c r="O50" s="67">
        <f t="shared" si="24"/>
        <v>0</v>
      </c>
      <c r="P50" s="67">
        <f t="shared" si="24"/>
        <v>0</v>
      </c>
      <c r="Q50" s="68">
        <f t="shared" si="24"/>
        <v>0</v>
      </c>
    </row>
    <row r="51" spans="14:17" ht="15.75" thickBot="1" x14ac:dyDescent="0.3">
      <c r="N51" s="71"/>
      <c r="O51" s="72"/>
      <c r="P51" s="72"/>
      <c r="Q51" s="73"/>
    </row>
  </sheetData>
  <mergeCells count="17">
    <mergeCell ref="B2:L2"/>
    <mergeCell ref="N2:Q2"/>
    <mergeCell ref="S2:X2"/>
    <mergeCell ref="N3:Q3"/>
    <mergeCell ref="S4:X4"/>
    <mergeCell ref="C5:E5"/>
    <mergeCell ref="F5:H5"/>
    <mergeCell ref="I5:K5"/>
    <mergeCell ref="N6:Q6"/>
    <mergeCell ref="C18:K18"/>
    <mergeCell ref="B44:C44"/>
    <mergeCell ref="B34:C34"/>
    <mergeCell ref="N29:Q29"/>
    <mergeCell ref="B31:L31"/>
    <mergeCell ref="N18:Q18"/>
    <mergeCell ref="B42:C42"/>
    <mergeCell ref="N41:Q41"/>
  </mergeCells>
  <phoneticPr fontId="17" type="noConversion"/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0">
    <tabColor theme="1"/>
  </sheetPr>
  <dimension ref="B1:S65"/>
  <sheetViews>
    <sheetView workbookViewId="0"/>
  </sheetViews>
  <sheetFormatPr defaultRowHeight="15" x14ac:dyDescent="0.25"/>
  <cols>
    <col min="3" max="3" width="11.5703125" customWidth="1"/>
    <col min="4" max="4" width="9.5703125" customWidth="1"/>
    <col min="5" max="5" width="10.85546875" customWidth="1"/>
    <col min="7" max="11" width="0" hidden="1" customWidth="1"/>
    <col min="12" max="12" width="11.5703125" hidden="1" customWidth="1"/>
    <col min="17" max="17" width="15.42578125" customWidth="1"/>
    <col min="18" max="18" width="11.85546875" customWidth="1"/>
    <col min="24" max="24" width="10.5703125" customWidth="1"/>
  </cols>
  <sheetData>
    <row r="1" spans="2:19" ht="15.75" thickBot="1" x14ac:dyDescent="0.3"/>
    <row r="2" spans="2:19" x14ac:dyDescent="0.25">
      <c r="B2" s="249" t="s">
        <v>55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1"/>
    </row>
    <row r="3" spans="2:19" ht="12.6" customHeight="1" x14ac:dyDescent="0.25">
      <c r="B3" s="14" t="s">
        <v>56</v>
      </c>
      <c r="M3" s="15"/>
    </row>
    <row r="4" spans="2:19" ht="39" customHeight="1" x14ac:dyDescent="0.3">
      <c r="B4" s="33"/>
      <c r="C4" s="22" t="str">
        <f>'Tables (1)'!B7</f>
        <v>No-Action</v>
      </c>
      <c r="D4" s="22" t="str">
        <f>'Tables (1)'!B8</f>
        <v>HDPUV4</v>
      </c>
      <c r="E4" s="22" t="str">
        <f>'Tables (1)'!B9</f>
        <v>HDPUV10</v>
      </c>
      <c r="F4" s="22" t="str">
        <f>'Tables (1)'!B10</f>
        <v>HDPUV14</v>
      </c>
      <c r="G4" s="22">
        <f>'Tables (1)'!B11</f>
        <v>0</v>
      </c>
      <c r="H4" s="22" t="str">
        <f>'Tables (1)'!B12</f>
        <v>Alt 5</v>
      </c>
      <c r="I4" s="22" t="str">
        <f>'Tables (1)'!B13</f>
        <v>Alt 6</v>
      </c>
      <c r="J4" s="22" t="str">
        <f>'Tables (1)'!B14</f>
        <v>Alt 7</v>
      </c>
      <c r="K4" s="22" t="str">
        <f>'Tables (1)'!B15</f>
        <v>Alt 8</v>
      </c>
      <c r="L4" s="22" t="str">
        <f>'Tables (1)'!B16</f>
        <v>Alt 10</v>
      </c>
      <c r="M4" s="15"/>
    </row>
    <row r="5" spans="2:19" ht="32.25" customHeight="1" x14ac:dyDescent="0.25">
      <c r="B5" s="42" t="s">
        <v>57</v>
      </c>
      <c r="M5" s="15"/>
    </row>
    <row r="6" spans="2:19" x14ac:dyDescent="0.25">
      <c r="B6" s="42"/>
      <c r="C6" s="47"/>
      <c r="D6" s="48"/>
      <c r="E6" s="48"/>
      <c r="F6" s="49"/>
      <c r="G6" s="48"/>
      <c r="H6" s="48"/>
      <c r="I6" s="48"/>
      <c r="J6" s="48"/>
      <c r="K6" s="48"/>
      <c r="L6" s="49"/>
      <c r="M6" s="15"/>
    </row>
    <row r="7" spans="2:19" x14ac:dyDescent="0.25">
      <c r="B7" s="42">
        <v>2020</v>
      </c>
      <c r="C7" s="50">
        <f>[1]Tables!C31</f>
        <v>189.30084588090921</v>
      </c>
      <c r="D7" s="51">
        <f>[1]Tables!D31</f>
        <v>189.30084588090921</v>
      </c>
      <c r="E7" s="51">
        <f>[1]Tables!E31</f>
        <v>189.30084588090921</v>
      </c>
      <c r="F7" s="52">
        <f>[1]Tables!F31</f>
        <v>189.30084588090921</v>
      </c>
      <c r="G7" s="51">
        <f>[1]Tables!G31</f>
        <v>189.30084588090921</v>
      </c>
      <c r="H7" s="51">
        <f>[1]Tables!H31</f>
        <v>189.30084588090921</v>
      </c>
      <c r="I7" s="51">
        <f>[1]Tables!I31</f>
        <v>189.30084588090921</v>
      </c>
      <c r="J7" s="51">
        <f>[1]Tables!J31</f>
        <v>189.30084588090921</v>
      </c>
      <c r="K7" s="51">
        <f>[1]Tables!K31</f>
        <v>189.30084588090921</v>
      </c>
      <c r="L7" s="52">
        <f>[1]Tables!L31</f>
        <v>189.30084588090921</v>
      </c>
      <c r="M7" s="15"/>
    </row>
    <row r="8" spans="2:19" x14ac:dyDescent="0.25">
      <c r="B8" s="42">
        <v>2040</v>
      </c>
      <c r="C8" s="50">
        <f>[1]Tables!C32</f>
        <v>144.6689667</v>
      </c>
      <c r="D8" s="51">
        <f>[1]Tables!D32</f>
        <v>144.6330418</v>
      </c>
      <c r="E8" s="51">
        <f>[1]Tables!E32</f>
        <v>143.46918580000002</v>
      </c>
      <c r="F8" s="52">
        <f>[1]Tables!F32</f>
        <v>138.69603499999999</v>
      </c>
      <c r="G8" s="51">
        <f>[1]Tables!G32</f>
        <v>0</v>
      </c>
      <c r="H8" s="51">
        <f>[1]Tables!H32</f>
        <v>0</v>
      </c>
      <c r="I8" s="51">
        <f>[1]Tables!I32</f>
        <v>0</v>
      </c>
      <c r="J8" s="51">
        <f>[1]Tables!J32</f>
        <v>0</v>
      </c>
      <c r="K8" s="51">
        <f>[1]Tables!K32</f>
        <v>0</v>
      </c>
      <c r="L8" s="52">
        <f>[1]Tables!L32</f>
        <v>0</v>
      </c>
      <c r="M8" s="15"/>
      <c r="O8" s="51"/>
      <c r="P8" s="51"/>
      <c r="Q8" s="51"/>
    </row>
    <row r="9" spans="2:19" x14ac:dyDescent="0.25">
      <c r="B9" s="42">
        <v>2060</v>
      </c>
      <c r="C9" s="50">
        <f>[1]Tables!C33</f>
        <v>124.65343329603631</v>
      </c>
      <c r="D9" s="51">
        <f>[1]Tables!D33</f>
        <v>124.57725144893286</v>
      </c>
      <c r="E9" s="51">
        <f>[1]Tables!E33</f>
        <v>122.80863725124607</v>
      </c>
      <c r="F9" s="52">
        <f>[1]Tables!F33</f>
        <v>117.80840806943438</v>
      </c>
      <c r="G9" s="51">
        <f>[1]Tables!G33</f>
        <v>0</v>
      </c>
      <c r="H9" s="51">
        <f>[1]Tables!H33</f>
        <v>0</v>
      </c>
      <c r="I9" s="51">
        <f>[1]Tables!I33</f>
        <v>0</v>
      </c>
      <c r="J9" s="51">
        <f>[1]Tables!J33</f>
        <v>0</v>
      </c>
      <c r="K9" s="51">
        <f>[1]Tables!K33</f>
        <v>0</v>
      </c>
      <c r="L9" s="52">
        <f>[1]Tables!L33</f>
        <v>0</v>
      </c>
      <c r="M9" s="15"/>
    </row>
    <row r="10" spans="2:19" x14ac:dyDescent="0.25">
      <c r="B10" s="42">
        <v>2080</v>
      </c>
      <c r="C10" s="50">
        <f>[1]Tables!C34</f>
        <v>123.7743183005766</v>
      </c>
      <c r="D10" s="51">
        <f>[1]Tables!D34</f>
        <v>123.69867372390682</v>
      </c>
      <c r="E10" s="51">
        <f>[1]Tables!E34</f>
        <v>121.94253263042002</v>
      </c>
      <c r="F10" s="52">
        <f>[1]Tables!F34</f>
        <v>116.97756743082057</v>
      </c>
      <c r="G10" s="51">
        <f>[1]Tables!G34</f>
        <v>0</v>
      </c>
      <c r="H10" s="51">
        <f>[1]Tables!H34</f>
        <v>0</v>
      </c>
      <c r="I10" s="51">
        <f>[1]Tables!I34</f>
        <v>0</v>
      </c>
      <c r="J10" s="51">
        <f>[1]Tables!J34</f>
        <v>0</v>
      </c>
      <c r="K10" s="51">
        <f>[1]Tables!K34</f>
        <v>0</v>
      </c>
      <c r="L10" s="52">
        <f>[1]Tables!L34</f>
        <v>0</v>
      </c>
      <c r="M10" s="15"/>
    </row>
    <row r="11" spans="2:19" x14ac:dyDescent="0.25">
      <c r="B11" s="42">
        <v>2100</v>
      </c>
      <c r="C11" s="61">
        <f>[1]Tables!C35</f>
        <v>115.12135807144202</v>
      </c>
      <c r="D11" s="62">
        <f>[1]Tables!D35</f>
        <v>115.05100174456796</v>
      </c>
      <c r="E11" s="62">
        <f>[1]Tables!E35</f>
        <v>113.41763102257124</v>
      </c>
      <c r="F11" s="63">
        <f>[1]Tables!F35</f>
        <v>108.79976243397357</v>
      </c>
      <c r="G11" s="62">
        <f>[1]Tables!G35</f>
        <v>0</v>
      </c>
      <c r="H11" s="62">
        <f>[1]Tables!H35</f>
        <v>0</v>
      </c>
      <c r="I11" s="62">
        <f>[1]Tables!I35</f>
        <v>0</v>
      </c>
      <c r="J11" s="62">
        <f>[1]Tables!J35</f>
        <v>0</v>
      </c>
      <c r="K11" s="62">
        <f>[1]Tables!K35</f>
        <v>0</v>
      </c>
      <c r="L11" s="63">
        <f>[1]Tables!L35</f>
        <v>0</v>
      </c>
      <c r="M11" s="15"/>
      <c r="N11" s="51"/>
    </row>
    <row r="12" spans="2:19" x14ac:dyDescent="0.25">
      <c r="B12" s="42"/>
      <c r="C12" s="51"/>
      <c r="E12" s="51"/>
      <c r="F12" s="51"/>
      <c r="M12" s="15"/>
    </row>
    <row r="13" spans="2:19" x14ac:dyDescent="0.25">
      <c r="B13" s="42" t="s">
        <v>58</v>
      </c>
      <c r="F13" s="51"/>
      <c r="M13" s="15"/>
      <c r="Q13" s="51"/>
      <c r="S13" s="155"/>
    </row>
    <row r="14" spans="2:19" x14ac:dyDescent="0.25">
      <c r="B14" s="42"/>
      <c r="C14" s="125"/>
      <c r="D14" s="126"/>
      <c r="E14" s="126"/>
      <c r="F14" s="127"/>
      <c r="G14" s="126"/>
      <c r="H14" s="126"/>
      <c r="I14" s="126"/>
      <c r="J14" s="126"/>
      <c r="K14" s="126"/>
      <c r="L14" s="127"/>
      <c r="M14" s="15"/>
      <c r="Q14" s="156"/>
      <c r="S14" s="155"/>
    </row>
    <row r="15" spans="2:19" x14ac:dyDescent="0.25">
      <c r="B15" s="42">
        <v>2020</v>
      </c>
      <c r="C15" s="50">
        <f>[1]Tables!C39</f>
        <v>6.1851414891818095</v>
      </c>
      <c r="D15" s="51">
        <f>[1]Tables!D39</f>
        <v>6.1851414891818095</v>
      </c>
      <c r="E15" s="51">
        <f>[1]Tables!E39</f>
        <v>6.1851414891818095</v>
      </c>
      <c r="F15" s="52">
        <f>[1]Tables!F39</f>
        <v>6.1851414891818095</v>
      </c>
      <c r="G15" s="51">
        <f>[1]Tables!G39</f>
        <v>6.1851414891818095</v>
      </c>
      <c r="H15" s="51">
        <f>[1]Tables!H39</f>
        <v>6.1851414891818095</v>
      </c>
      <c r="I15" s="51">
        <f>[1]Tables!I39</f>
        <v>6.1851414891818095</v>
      </c>
      <c r="J15" s="51">
        <f>[1]Tables!J39</f>
        <v>6.1851414891818095</v>
      </c>
      <c r="K15" s="51">
        <f>[1]Tables!K39</f>
        <v>6.1851414891818095</v>
      </c>
      <c r="L15" s="105">
        <f>[1]Tables!L39</f>
        <v>6.1851414891818095</v>
      </c>
      <c r="M15" s="15"/>
      <c r="Q15" s="51"/>
    </row>
    <row r="16" spans="2:19" x14ac:dyDescent="0.25">
      <c r="B16" s="42">
        <v>2040</v>
      </c>
      <c r="C16" s="50">
        <f>[1]Tables!C40</f>
        <v>5.2901025524999996</v>
      </c>
      <c r="D16" s="51">
        <f>[1]Tables!D40</f>
        <v>5.2891905525</v>
      </c>
      <c r="E16" s="51">
        <f>[1]Tables!E40</f>
        <v>5.2581969675</v>
      </c>
      <c r="F16" s="52">
        <f>[1]Tables!F40</f>
        <v>5.1299964149999999</v>
      </c>
      <c r="G16" s="51">
        <f>[1]Tables!G40</f>
        <v>0</v>
      </c>
      <c r="H16" s="51">
        <f>[1]Tables!H40</f>
        <v>0</v>
      </c>
      <c r="I16" s="51">
        <f>[1]Tables!I40</f>
        <v>0</v>
      </c>
      <c r="J16" s="51">
        <f>[1]Tables!J40</f>
        <v>0</v>
      </c>
      <c r="K16" s="51">
        <f>[1]Tables!K40</f>
        <v>0</v>
      </c>
      <c r="L16" s="105">
        <f>[1]Tables!L40</f>
        <v>0</v>
      </c>
      <c r="M16" s="15"/>
      <c r="Q16" s="156"/>
    </row>
    <row r="17" spans="2:13" x14ac:dyDescent="0.25">
      <c r="B17" s="42">
        <v>2060</v>
      </c>
      <c r="C17" s="50">
        <f>[1]Tables!C41</f>
        <v>4.9188859781053731</v>
      </c>
      <c r="D17" s="51">
        <f>[1]Tables!D41</f>
        <v>4.9169672128828976</v>
      </c>
      <c r="E17" s="51">
        <f>[1]Tables!E41</f>
        <v>4.8710523027863166</v>
      </c>
      <c r="F17" s="52">
        <f>[1]Tables!F41</f>
        <v>4.7339412315349705</v>
      </c>
      <c r="G17" s="51">
        <f>[1]Tables!G41</f>
        <v>0</v>
      </c>
      <c r="H17" s="51">
        <f>[1]Tables!H41</f>
        <v>0</v>
      </c>
      <c r="I17" s="51">
        <f>[1]Tables!I41</f>
        <v>0</v>
      </c>
      <c r="J17" s="51">
        <f>[1]Tables!J41</f>
        <v>0</v>
      </c>
      <c r="K17" s="51">
        <f>[1]Tables!K41</f>
        <v>0</v>
      </c>
      <c r="L17" s="105">
        <f>[1]Tables!L41</f>
        <v>0</v>
      </c>
      <c r="M17" s="15"/>
    </row>
    <row r="18" spans="2:13" x14ac:dyDescent="0.25">
      <c r="B18" s="42">
        <v>2080</v>
      </c>
      <c r="C18" s="50">
        <f>[1]Tables!C42</f>
        <v>4.8841956666557138</v>
      </c>
      <c r="D18" s="51">
        <f>[1]Tables!D42</f>
        <v>4.8822904334735115</v>
      </c>
      <c r="E18" s="51">
        <f>[1]Tables!E42</f>
        <v>4.8366993370490778</v>
      </c>
      <c r="F18" s="52">
        <f>[1]Tables!F42</f>
        <v>4.7005552379507982</v>
      </c>
      <c r="G18" s="51">
        <f>[1]Tables!G42</f>
        <v>0</v>
      </c>
      <c r="H18" s="51">
        <f>[1]Tables!H42</f>
        <v>0</v>
      </c>
      <c r="I18" s="51">
        <f>[1]Tables!I42</f>
        <v>0</v>
      </c>
      <c r="J18" s="51">
        <f>[1]Tables!J42</f>
        <v>0</v>
      </c>
      <c r="K18" s="51">
        <f>[1]Tables!K42</f>
        <v>0</v>
      </c>
      <c r="L18" s="105">
        <f>[1]Tables!L42</f>
        <v>0</v>
      </c>
      <c r="M18" s="15"/>
    </row>
    <row r="19" spans="2:13" x14ac:dyDescent="0.25">
      <c r="B19" s="42">
        <v>2100</v>
      </c>
      <c r="C19" s="61">
        <f>[1]Tables!C43</f>
        <v>4.5427455869045081</v>
      </c>
      <c r="D19" s="62">
        <f>[1]Tables!D43</f>
        <v>4.5409735469984147</v>
      </c>
      <c r="E19" s="62">
        <f>[1]Tables!E43</f>
        <v>4.4985696864204794</v>
      </c>
      <c r="F19" s="63">
        <f>[1]Tables!F43</f>
        <v>4.3719433086968991</v>
      </c>
      <c r="G19" s="62">
        <f>[1]Tables!G43</f>
        <v>0</v>
      </c>
      <c r="H19" s="62">
        <f>[1]Tables!H43</f>
        <v>0</v>
      </c>
      <c r="I19" s="62">
        <f>[1]Tables!I43</f>
        <v>0</v>
      </c>
      <c r="J19" s="62">
        <f>[1]Tables!J43</f>
        <v>0</v>
      </c>
      <c r="K19" s="62">
        <f>[1]Tables!K43</f>
        <v>0</v>
      </c>
      <c r="L19" s="106">
        <f>[1]Tables!L43</f>
        <v>0</v>
      </c>
      <c r="M19" s="15"/>
    </row>
    <row r="20" spans="2:13" x14ac:dyDescent="0.25">
      <c r="B20" s="42"/>
      <c r="C20" s="51"/>
      <c r="D20" s="51"/>
      <c r="E20" s="51"/>
      <c r="F20" s="51"/>
      <c r="G20" s="51"/>
      <c r="H20" s="51"/>
      <c r="I20" s="51"/>
      <c r="J20" s="51"/>
      <c r="K20" s="51"/>
      <c r="M20" s="15"/>
    </row>
    <row r="21" spans="2:13" x14ac:dyDescent="0.25">
      <c r="B21" s="42" t="s">
        <v>59</v>
      </c>
      <c r="C21" s="51"/>
      <c r="D21" s="51"/>
      <c r="E21" s="51"/>
      <c r="F21" s="51"/>
      <c r="G21" s="51"/>
      <c r="H21" s="51"/>
      <c r="I21" s="51"/>
      <c r="J21" s="51"/>
      <c r="K21" s="51"/>
      <c r="M21" s="15"/>
    </row>
    <row r="22" spans="2:13" x14ac:dyDescent="0.25">
      <c r="B22" s="42"/>
      <c r="C22" s="47"/>
      <c r="D22" s="48"/>
      <c r="E22" s="48"/>
      <c r="F22" s="49"/>
      <c r="G22" s="48"/>
      <c r="H22" s="48"/>
      <c r="I22" s="48"/>
      <c r="J22" s="48"/>
      <c r="K22" s="48"/>
      <c r="L22" s="128"/>
      <c r="M22" s="15"/>
    </row>
    <row r="23" spans="2:13" x14ac:dyDescent="0.25">
      <c r="B23" s="42">
        <v>2020</v>
      </c>
      <c r="C23" s="50">
        <f>[1]Tables!C47</f>
        <v>2.0253872307183669</v>
      </c>
      <c r="D23" s="51">
        <f>[1]Tables!D47</f>
        <v>2.0253872307183669</v>
      </c>
      <c r="E23" s="51">
        <f>[1]Tables!E47</f>
        <v>2.0253872307183669</v>
      </c>
      <c r="F23" s="52">
        <f>[1]Tables!F47</f>
        <v>2.0253872307183669</v>
      </c>
      <c r="G23" s="51">
        <f>[1]Tables!G47</f>
        <v>2.0253872307183669</v>
      </c>
      <c r="H23" s="51">
        <f>[1]Tables!H47</f>
        <v>2.0253872307183669</v>
      </c>
      <c r="I23" s="51">
        <f>[1]Tables!I47</f>
        <v>2.0253872307183669</v>
      </c>
      <c r="J23" s="51">
        <f>[1]Tables!J47</f>
        <v>2.0253872307183669</v>
      </c>
      <c r="K23" s="51">
        <f>[1]Tables!K47</f>
        <v>2.0253872307183669</v>
      </c>
      <c r="L23" s="108">
        <f>[1]Tables!L47</f>
        <v>0</v>
      </c>
      <c r="M23" s="15"/>
    </row>
    <row r="24" spans="2:13" x14ac:dyDescent="0.25">
      <c r="B24" s="42">
        <v>2040</v>
      </c>
      <c r="C24" s="50">
        <f>[1]Tables!C48</f>
        <v>1.619161926036</v>
      </c>
      <c r="D24" s="51">
        <f>[1]Tables!D48</f>
        <v>1.6185730297600001</v>
      </c>
      <c r="E24" s="51">
        <f>[1]Tables!E48</f>
        <v>1.600642044642</v>
      </c>
      <c r="F24" s="52">
        <f>[1]Tables!F48</f>
        <v>1.52888644018</v>
      </c>
      <c r="G24" s="51">
        <f>[1]Tables!G48</f>
        <v>0</v>
      </c>
      <c r="H24" s="51">
        <f>[1]Tables!H48</f>
        <v>0</v>
      </c>
      <c r="I24" s="51">
        <f>[1]Tables!I48</f>
        <v>0</v>
      </c>
      <c r="J24" s="51">
        <f>[1]Tables!J48</f>
        <v>0</v>
      </c>
      <c r="K24" s="51">
        <f>[1]Tables!K48</f>
        <v>0</v>
      </c>
      <c r="L24" s="108">
        <f>[1]Tables!L48</f>
        <v>0</v>
      </c>
      <c r="M24" s="15"/>
    </row>
    <row r="25" spans="2:13" x14ac:dyDescent="0.25">
      <c r="B25" s="42">
        <v>2060</v>
      </c>
      <c r="C25" s="50">
        <f>[1]Tables!C49</f>
        <v>1.4893437026719178</v>
      </c>
      <c r="D25" s="51">
        <f>[1]Tables!D49</f>
        <v>1.4880516759551066</v>
      </c>
      <c r="E25" s="51">
        <f>[1]Tables!E49</f>
        <v>1.460053897808842</v>
      </c>
      <c r="F25" s="52">
        <f>[1]Tables!F49</f>
        <v>1.3909257418627599</v>
      </c>
      <c r="G25" s="51">
        <f>[1]Tables!G49</f>
        <v>0</v>
      </c>
      <c r="H25" s="51">
        <f>[1]Tables!H49</f>
        <v>0</v>
      </c>
      <c r="I25" s="51">
        <f>[1]Tables!I49</f>
        <v>0</v>
      </c>
      <c r="J25" s="51">
        <f>[1]Tables!J49</f>
        <v>0</v>
      </c>
      <c r="K25" s="51">
        <f>[1]Tables!K49</f>
        <v>0</v>
      </c>
      <c r="L25" s="108">
        <f>[1]Tables!L49</f>
        <v>0</v>
      </c>
      <c r="M25" s="15"/>
    </row>
    <row r="26" spans="2:13" x14ac:dyDescent="0.25">
      <c r="B26" s="42">
        <v>2080</v>
      </c>
      <c r="C26" s="50">
        <f>[1]Tables!C50</f>
        <v>1.4788401461489051</v>
      </c>
      <c r="D26" s="51">
        <f>[1]Tables!D50</f>
        <v>1.4775572314158676</v>
      </c>
      <c r="E26" s="51">
        <f>[1]Tables!E50</f>
        <v>1.4497569068491551</v>
      </c>
      <c r="F26" s="52">
        <f>[1]Tables!F50</f>
        <v>1.3811162753690558</v>
      </c>
      <c r="G26" s="51">
        <f>[1]Tables!G50</f>
        <v>0</v>
      </c>
      <c r="H26" s="51">
        <f>[1]Tables!H50</f>
        <v>0</v>
      </c>
      <c r="I26" s="51">
        <f>[1]Tables!I50</f>
        <v>0</v>
      </c>
      <c r="J26" s="51">
        <f>[1]Tables!J50</f>
        <v>0</v>
      </c>
      <c r="K26" s="51">
        <f>[1]Tables!K50</f>
        <v>0</v>
      </c>
      <c r="L26" s="108">
        <f>[1]Tables!L50</f>
        <v>0</v>
      </c>
      <c r="M26" s="15"/>
    </row>
    <row r="27" spans="2:13" x14ac:dyDescent="0.25">
      <c r="B27" s="42">
        <v>2100</v>
      </c>
      <c r="C27" s="61">
        <f>[1]Tables!C51</f>
        <v>1.3754556545551078</v>
      </c>
      <c r="D27" s="62">
        <f>[1]Tables!D51</f>
        <v>1.374262427330067</v>
      </c>
      <c r="E27" s="62">
        <f>[1]Tables!E51</f>
        <v>1.3484056004625184</v>
      </c>
      <c r="F27" s="63">
        <f>[1]Tables!F51</f>
        <v>1.2845635787623373</v>
      </c>
      <c r="G27" s="62">
        <f>[1]Tables!G51</f>
        <v>0</v>
      </c>
      <c r="H27" s="62">
        <f>[1]Tables!H51</f>
        <v>0</v>
      </c>
      <c r="I27" s="62">
        <f>[1]Tables!I51</f>
        <v>0</v>
      </c>
      <c r="J27" s="62">
        <f>[1]Tables!J51</f>
        <v>0</v>
      </c>
      <c r="K27" s="62">
        <f>[1]Tables!K51</f>
        <v>0</v>
      </c>
      <c r="L27" s="109">
        <f>[1]Tables!L51</f>
        <v>0</v>
      </c>
      <c r="M27" s="15"/>
    </row>
    <row r="28" spans="2:13" x14ac:dyDescent="0.25">
      <c r="B28" s="42"/>
      <c r="C28" s="51"/>
      <c r="D28" s="51"/>
      <c r="E28" s="51"/>
      <c r="F28" s="51"/>
      <c r="G28" s="51"/>
      <c r="H28" s="51"/>
      <c r="I28" s="51"/>
      <c r="J28" s="51"/>
      <c r="K28" s="51"/>
      <c r="L28" s="57"/>
      <c r="M28" s="15"/>
    </row>
    <row r="29" spans="2:13" x14ac:dyDescent="0.25">
      <c r="B29" s="42" t="s">
        <v>60</v>
      </c>
      <c r="C29" s="51"/>
      <c r="D29" s="51"/>
      <c r="E29" s="51"/>
      <c r="F29" s="51"/>
      <c r="G29" s="51"/>
      <c r="H29" s="51"/>
      <c r="I29" s="51"/>
      <c r="J29" s="51"/>
      <c r="K29" s="51"/>
      <c r="M29" s="15"/>
    </row>
    <row r="30" spans="2:13" x14ac:dyDescent="0.25">
      <c r="B30" s="42"/>
      <c r="C30" s="47"/>
      <c r="D30" s="48"/>
      <c r="E30" s="48"/>
      <c r="F30" s="49"/>
      <c r="G30" s="48"/>
      <c r="H30" s="48"/>
      <c r="I30" s="48"/>
      <c r="J30" s="48"/>
      <c r="K30" s="48"/>
      <c r="L30" s="49"/>
      <c r="M30" s="15"/>
    </row>
    <row r="31" spans="2:13" x14ac:dyDescent="0.25">
      <c r="B31" s="42">
        <v>2020</v>
      </c>
      <c r="C31" s="50">
        <f t="shared" ref="C31:L35" si="0">C7+C15+C23</f>
        <v>197.51137460080938</v>
      </c>
      <c r="D31" s="51">
        <f t="shared" si="0"/>
        <v>197.51137460080938</v>
      </c>
      <c r="E31" s="51">
        <f t="shared" si="0"/>
        <v>197.51137460080938</v>
      </c>
      <c r="F31" s="52">
        <f t="shared" si="0"/>
        <v>197.51137460080938</v>
      </c>
      <c r="G31" s="51">
        <f t="shared" si="0"/>
        <v>197.51137460080938</v>
      </c>
      <c r="H31" s="51">
        <f t="shared" si="0"/>
        <v>197.51137460080938</v>
      </c>
      <c r="I31" s="51">
        <f t="shared" si="0"/>
        <v>197.51137460080938</v>
      </c>
      <c r="J31" s="51">
        <f t="shared" si="0"/>
        <v>197.51137460080938</v>
      </c>
      <c r="K31" s="51">
        <f t="shared" si="0"/>
        <v>197.51137460080938</v>
      </c>
      <c r="L31" s="108">
        <f t="shared" si="0"/>
        <v>195.48598737009101</v>
      </c>
      <c r="M31" s="15"/>
    </row>
    <row r="32" spans="2:13" x14ac:dyDescent="0.25">
      <c r="B32" s="42">
        <v>2040</v>
      </c>
      <c r="C32" s="50">
        <f t="shared" si="0"/>
        <v>151.57823117853599</v>
      </c>
      <c r="D32" s="51">
        <f t="shared" si="0"/>
        <v>151.54080538226</v>
      </c>
      <c r="E32" s="51">
        <f t="shared" si="0"/>
        <v>150.32802481214202</v>
      </c>
      <c r="F32" s="52">
        <f>F8+F16+F24</f>
        <v>145.35491785517999</v>
      </c>
      <c r="G32" s="51">
        <f t="shared" si="0"/>
        <v>0</v>
      </c>
      <c r="H32" s="51">
        <f t="shared" si="0"/>
        <v>0</v>
      </c>
      <c r="I32" s="51">
        <f t="shared" si="0"/>
        <v>0</v>
      </c>
      <c r="J32" s="51">
        <f t="shared" si="0"/>
        <v>0</v>
      </c>
      <c r="K32" s="51">
        <f t="shared" si="0"/>
        <v>0</v>
      </c>
      <c r="L32" s="108">
        <f t="shared" si="0"/>
        <v>0</v>
      </c>
      <c r="M32" s="15"/>
    </row>
    <row r="33" spans="2:13" x14ac:dyDescent="0.25">
      <c r="B33" s="42">
        <v>2060</v>
      </c>
      <c r="C33" s="50">
        <f t="shared" si="0"/>
        <v>131.06166297681361</v>
      </c>
      <c r="D33" s="51">
        <f t="shared" si="0"/>
        <v>130.98227033777087</v>
      </c>
      <c r="E33" s="51">
        <f t="shared" si="0"/>
        <v>129.13974345184121</v>
      </c>
      <c r="F33" s="52">
        <f t="shared" si="0"/>
        <v>123.93327504283211</v>
      </c>
      <c r="G33" s="51">
        <f t="shared" si="0"/>
        <v>0</v>
      </c>
      <c r="H33" s="51">
        <f t="shared" si="0"/>
        <v>0</v>
      </c>
      <c r="I33" s="51">
        <f t="shared" si="0"/>
        <v>0</v>
      </c>
      <c r="J33" s="51">
        <f t="shared" si="0"/>
        <v>0</v>
      </c>
      <c r="K33" s="51">
        <f t="shared" si="0"/>
        <v>0</v>
      </c>
      <c r="L33" s="108">
        <f t="shared" si="0"/>
        <v>0</v>
      </c>
      <c r="M33" s="15"/>
    </row>
    <row r="34" spans="2:13" x14ac:dyDescent="0.25">
      <c r="B34" s="42">
        <v>2080</v>
      </c>
      <c r="C34" s="50">
        <f t="shared" si="0"/>
        <v>130.13735411338121</v>
      </c>
      <c r="D34" s="51">
        <f t="shared" si="0"/>
        <v>130.05852138879618</v>
      </c>
      <c r="E34" s="51">
        <f t="shared" si="0"/>
        <v>128.22898887431825</v>
      </c>
      <c r="F34" s="52">
        <f t="shared" si="0"/>
        <v>123.05923894414042</v>
      </c>
      <c r="G34" s="51">
        <f t="shared" si="0"/>
        <v>0</v>
      </c>
      <c r="H34" s="51">
        <f t="shared" si="0"/>
        <v>0</v>
      </c>
      <c r="I34" s="51">
        <f t="shared" si="0"/>
        <v>0</v>
      </c>
      <c r="J34" s="51">
        <f t="shared" si="0"/>
        <v>0</v>
      </c>
      <c r="K34" s="51">
        <f t="shared" si="0"/>
        <v>0</v>
      </c>
      <c r="L34" s="108">
        <f t="shared" si="0"/>
        <v>0</v>
      </c>
      <c r="M34" s="15"/>
    </row>
    <row r="35" spans="2:13" x14ac:dyDescent="0.25">
      <c r="B35" s="42">
        <v>2100</v>
      </c>
      <c r="C35" s="61">
        <f t="shared" si="0"/>
        <v>121.03955931290163</v>
      </c>
      <c r="D35" s="62">
        <f t="shared" si="0"/>
        <v>120.96623771889644</v>
      </c>
      <c r="E35" s="62">
        <f t="shared" si="0"/>
        <v>119.26460630945424</v>
      </c>
      <c r="F35" s="63">
        <f t="shared" si="0"/>
        <v>114.4562693214328</v>
      </c>
      <c r="G35" s="62">
        <f t="shared" si="0"/>
        <v>0</v>
      </c>
      <c r="H35" s="62">
        <f t="shared" si="0"/>
        <v>0</v>
      </c>
      <c r="I35" s="62">
        <f t="shared" si="0"/>
        <v>0</v>
      </c>
      <c r="J35" s="62">
        <f t="shared" si="0"/>
        <v>0</v>
      </c>
      <c r="K35" s="62">
        <f t="shared" si="0"/>
        <v>0</v>
      </c>
      <c r="L35" s="109">
        <f t="shared" si="0"/>
        <v>0</v>
      </c>
      <c r="M35" s="15"/>
    </row>
    <row r="36" spans="2:13" x14ac:dyDescent="0.25">
      <c r="B36" s="42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5"/>
    </row>
    <row r="37" spans="2:13" ht="15.75" thickBot="1" x14ac:dyDescent="0.3">
      <c r="B37" s="69"/>
      <c r="C37" s="54"/>
      <c r="D37" s="54"/>
      <c r="E37" s="54"/>
      <c r="F37" s="54"/>
      <c r="G37" s="70"/>
      <c r="H37" s="70"/>
      <c r="I37" s="70"/>
      <c r="J37" s="70"/>
      <c r="K37" s="70"/>
      <c r="L37" s="70"/>
      <c r="M37" s="55"/>
    </row>
    <row r="38" spans="2:13" ht="15.75" thickBot="1" x14ac:dyDescent="0.3"/>
    <row r="39" spans="2:13" x14ac:dyDescent="0.25">
      <c r="C39" s="258" t="s">
        <v>61</v>
      </c>
      <c r="D39" s="259"/>
      <c r="E39" s="259"/>
      <c r="F39" s="259"/>
      <c r="G39" s="259"/>
      <c r="H39" s="259"/>
      <c r="I39" s="259"/>
      <c r="J39" s="259"/>
      <c r="K39" s="259"/>
      <c r="L39" s="259"/>
      <c r="M39" s="260"/>
    </row>
    <row r="40" spans="2:13" x14ac:dyDescent="0.25">
      <c r="C40" s="261"/>
      <c r="D40" s="262"/>
      <c r="E40" s="262"/>
      <c r="F40" s="262"/>
      <c r="G40" s="262"/>
      <c r="H40" s="262"/>
      <c r="I40" s="262"/>
      <c r="J40" s="262"/>
      <c r="K40" s="262"/>
      <c r="L40" s="262"/>
      <c r="M40" s="263"/>
    </row>
    <row r="41" spans="2:13" x14ac:dyDescent="0.25">
      <c r="C41" s="23" t="s">
        <v>62</v>
      </c>
      <c r="D41" s="24"/>
      <c r="E41" s="24"/>
      <c r="F41" s="24"/>
      <c r="G41" s="24"/>
      <c r="H41" s="24"/>
      <c r="I41" s="24"/>
      <c r="J41" s="24"/>
      <c r="K41" s="24"/>
      <c r="L41" s="24"/>
      <c r="M41" s="15"/>
    </row>
    <row r="42" spans="2:13" ht="37.35" customHeight="1" x14ac:dyDescent="0.25">
      <c r="C42" s="264" t="s">
        <v>63</v>
      </c>
      <c r="D42" s="265" t="s">
        <v>64</v>
      </c>
      <c r="E42" s="265"/>
      <c r="F42" s="265"/>
      <c r="G42" s="265"/>
      <c r="H42" s="265"/>
      <c r="I42" s="265"/>
      <c r="J42" s="265"/>
      <c r="K42" s="265"/>
      <c r="L42" s="146"/>
      <c r="M42" s="15"/>
    </row>
    <row r="43" spans="2:13" ht="40.35" customHeight="1" x14ac:dyDescent="0.25">
      <c r="C43" s="264"/>
      <c r="D43" s="43" t="str">
        <f t="shared" ref="D43:L43" si="1">D4</f>
        <v>HDPUV4</v>
      </c>
      <c r="E43" s="143" t="str">
        <f t="shared" si="1"/>
        <v>HDPUV10</v>
      </c>
      <c r="F43" s="43" t="str">
        <f t="shared" si="1"/>
        <v>HDPUV14</v>
      </c>
      <c r="G43" s="43">
        <f t="shared" si="1"/>
        <v>0</v>
      </c>
      <c r="H43" s="43" t="str">
        <f>H4</f>
        <v>Alt 5</v>
      </c>
      <c r="I43" s="43" t="str">
        <f t="shared" si="1"/>
        <v>Alt 6</v>
      </c>
      <c r="J43" s="43" t="str">
        <f t="shared" si="1"/>
        <v>Alt 7</v>
      </c>
      <c r="K43" s="43" t="str">
        <f t="shared" si="1"/>
        <v>Alt 8</v>
      </c>
      <c r="L43" s="43" t="str">
        <f t="shared" si="1"/>
        <v>Alt 10</v>
      </c>
      <c r="M43" s="15"/>
    </row>
    <row r="44" spans="2:13" x14ac:dyDescent="0.25">
      <c r="C44" s="45"/>
      <c r="D44" s="129"/>
      <c r="E44" s="130"/>
      <c r="F44" s="131"/>
      <c r="G44" s="130" t="e">
        <f>-('Emission Reductions'!F25*10^6)/'CO2 per vehicle'!#REF!</f>
        <v>#REF!</v>
      </c>
      <c r="H44" s="130" t="e">
        <f>-('Emission Reductions'!G25*10^6)/'CO2 per vehicle'!#REF!</f>
        <v>#REF!</v>
      </c>
      <c r="I44" s="130" t="e">
        <f>-('Emission Reductions'!H25*10^6)/'CO2 per vehicle'!#REF!</f>
        <v>#REF!</v>
      </c>
      <c r="J44" s="130" t="e">
        <f>-('Emission Reductions'!I25*10^6)/'CO2 per vehicle'!#REF!</f>
        <v>#REF!</v>
      </c>
      <c r="K44" s="130" t="e">
        <f>-('Emission Reductions'!J25*10^6)/'CO2 per vehicle'!#REF!</f>
        <v>#REF!</v>
      </c>
      <c r="L44" s="131" t="e">
        <f>-('Emission Reductions'!K25*10^6)/'CO2 per vehicle'!#REF!</f>
        <v>#REF!</v>
      </c>
      <c r="M44" s="15"/>
    </row>
    <row r="45" spans="2:13" x14ac:dyDescent="0.25">
      <c r="C45" s="45">
        <v>2022</v>
      </c>
      <c r="D45" s="132">
        <f>-('Emission Reductions'!C26*10^6)/'CO2 per vehicle'!$J5</f>
        <v>0</v>
      </c>
      <c r="E45" s="226">
        <f>-('Emission Reductions'!D26*10^6)/'CO2 per vehicle'!$J5</f>
        <v>0</v>
      </c>
      <c r="F45" s="134">
        <f>-('Emission Reductions'!E26*10^6)/'CO2 per vehicle'!$J5</f>
        <v>0</v>
      </c>
      <c r="G45" s="133">
        <f>-('Emission Reductions'!F26*10^6)/'CO2 per vehicle'!$J5</f>
        <v>16830734.640000001</v>
      </c>
      <c r="H45" s="133">
        <f>-('Emission Reductions'!G26*10^6)/'CO2 per vehicle'!$J5</f>
        <v>16830734.640000001</v>
      </c>
      <c r="I45" s="133">
        <f>-('Emission Reductions'!H26*10^6)/'CO2 per vehicle'!$J5</f>
        <v>16830734.640000001</v>
      </c>
      <c r="J45" s="133">
        <f>-('Emission Reductions'!I26*10^6)/'CO2 per vehicle'!$J5</f>
        <v>16830734.640000001</v>
      </c>
      <c r="K45" s="133">
        <f>-('Emission Reductions'!J26*10^6)/'CO2 per vehicle'!$J5</f>
        <v>16830734.640000001</v>
      </c>
      <c r="L45" s="134">
        <f>-('Emission Reductions'!K26*10^6)/'CO2 per vehicle'!$J5</f>
        <v>16830734.640000001</v>
      </c>
      <c r="M45" s="15"/>
    </row>
    <row r="46" spans="2:13" x14ac:dyDescent="0.25">
      <c r="C46" s="45">
        <v>2023</v>
      </c>
      <c r="D46" s="132">
        <f>-('Emission Reductions'!C27*10^6)/'CO2 per vehicle'!$J6</f>
        <v>0</v>
      </c>
      <c r="E46" s="226">
        <f>-('Emission Reductions'!D27*10^6)/'CO2 per vehicle'!$J6</f>
        <v>0</v>
      </c>
      <c r="F46" s="134">
        <f>-('Emission Reductions'!E27*10^6)/'CO2 per vehicle'!$J6</f>
        <v>0</v>
      </c>
      <c r="G46" s="133">
        <f>-('Emission Reductions'!F27*10^6)/'CO2 per vehicle'!$J6</f>
        <v>16661514.039999999</v>
      </c>
      <c r="H46" s="133">
        <f>-('Emission Reductions'!G27*10^6)/'CO2 per vehicle'!$J6</f>
        <v>16661514.039999999</v>
      </c>
      <c r="I46" s="133">
        <f>-('Emission Reductions'!H27*10^6)/'CO2 per vehicle'!$J6</f>
        <v>16661514.039999999</v>
      </c>
      <c r="J46" s="133">
        <f>-('Emission Reductions'!I27*10^6)/'CO2 per vehicle'!$J6</f>
        <v>16661514.039999999</v>
      </c>
      <c r="K46" s="133">
        <f>-('Emission Reductions'!J27*10^6)/'CO2 per vehicle'!$J6</f>
        <v>16661514.039999999</v>
      </c>
      <c r="L46" s="134">
        <f>-('Emission Reductions'!K27*10^6)/'CO2 per vehicle'!$J6</f>
        <v>16661514.039999999</v>
      </c>
      <c r="M46" s="15"/>
    </row>
    <row r="47" spans="2:13" x14ac:dyDescent="0.25">
      <c r="C47" s="45">
        <v>2024</v>
      </c>
      <c r="D47" s="132">
        <f>-('Emission Reductions'!C28*10^6)/'CO2 per vehicle'!$J7</f>
        <v>0</v>
      </c>
      <c r="E47" s="226">
        <f>-('Emission Reductions'!D28*10^6)/'CO2 per vehicle'!$J7</f>
        <v>0</v>
      </c>
      <c r="F47" s="134">
        <f>-('Emission Reductions'!E28*10^6)/'CO2 per vehicle'!$J7</f>
        <v>0</v>
      </c>
      <c r="G47" s="133">
        <f>-('Emission Reductions'!F28*10^6)/'CO2 per vehicle'!$J7</f>
        <v>16567087.439999999</v>
      </c>
      <c r="H47" s="133">
        <f>-('Emission Reductions'!G28*10^6)/'CO2 per vehicle'!$J7</f>
        <v>16567087.439999999</v>
      </c>
      <c r="I47" s="133">
        <f>-('Emission Reductions'!H28*10^6)/'CO2 per vehicle'!$J7</f>
        <v>16567087.439999999</v>
      </c>
      <c r="J47" s="133">
        <f>-('Emission Reductions'!I28*10^6)/'CO2 per vehicle'!$J7</f>
        <v>16567087.439999999</v>
      </c>
      <c r="K47" s="133">
        <f>-('Emission Reductions'!J28*10^6)/'CO2 per vehicle'!$J7</f>
        <v>16567087.439999999</v>
      </c>
      <c r="L47" s="134">
        <f>-('Emission Reductions'!K28*10^6)/'CO2 per vehicle'!$J7</f>
        <v>16567087.439999999</v>
      </c>
      <c r="M47" s="15"/>
    </row>
    <row r="48" spans="2:13" x14ac:dyDescent="0.25">
      <c r="C48" s="45">
        <v>2025</v>
      </c>
      <c r="D48" s="132">
        <f>-('Emission Reductions'!C29*10^6)/'CO2 per vehicle'!$J8</f>
        <v>0</v>
      </c>
      <c r="E48" s="226">
        <f>-('Emission Reductions'!D29*10^6)/'CO2 per vehicle'!$J8</f>
        <v>0</v>
      </c>
      <c r="F48" s="134">
        <f>-('Emission Reductions'!E29*10^6)/'CO2 per vehicle'!$J8</f>
        <v>0</v>
      </c>
      <c r="G48" s="136">
        <f>-('Emission Reductions'!F29*10^6)/'CO2 per vehicle'!$J8</f>
        <v>16629093.339999998</v>
      </c>
      <c r="H48" s="136">
        <f>-('Emission Reductions'!G29*10^6)/'CO2 per vehicle'!$J8</f>
        <v>16629093.339999998</v>
      </c>
      <c r="I48" s="136">
        <f>-('Emission Reductions'!H29*10^6)/'CO2 per vehicle'!$J8</f>
        <v>16629093.339999998</v>
      </c>
      <c r="J48" s="136">
        <f>-('Emission Reductions'!I29*10^6)/'CO2 per vehicle'!$J8</f>
        <v>16629093.339999998</v>
      </c>
      <c r="K48" s="136">
        <f>-('Emission Reductions'!J29*10^6)/'CO2 per vehicle'!$J8</f>
        <v>16629093.339999998</v>
      </c>
      <c r="L48" s="137">
        <f>-('Emission Reductions'!K29*10^6)/'CO2 per vehicle'!$J8</f>
        <v>16629093.339999998</v>
      </c>
      <c r="M48" s="15"/>
    </row>
    <row r="49" spans="3:13" x14ac:dyDescent="0.25">
      <c r="C49" s="45">
        <v>2026</v>
      </c>
      <c r="D49" s="132">
        <f>-('Emission Reductions'!C30*10^6)/'CO2 per vehicle'!$J9</f>
        <v>0</v>
      </c>
      <c r="E49" s="226">
        <f>-('Emission Reductions'!D30*10^6)/'CO2 per vehicle'!$J9</f>
        <v>0</v>
      </c>
      <c r="F49" s="134">
        <f>-('Emission Reductions'!E30*10^6)/'CO2 per vehicle'!$J9</f>
        <v>0</v>
      </c>
      <c r="G49" s="133"/>
      <c r="H49" s="133"/>
      <c r="I49" s="133"/>
      <c r="J49" s="133"/>
      <c r="K49" s="133"/>
      <c r="L49" s="133"/>
      <c r="M49" s="15"/>
    </row>
    <row r="50" spans="3:13" x14ac:dyDescent="0.25">
      <c r="C50" s="45">
        <v>2027</v>
      </c>
      <c r="D50" s="132">
        <f>-('Emission Reductions'!C31*10^6)/'CO2 per vehicle'!$J10</f>
        <v>0</v>
      </c>
      <c r="E50" s="226">
        <f>-('Emission Reductions'!D31*10^6)/'CO2 per vehicle'!$J10</f>
        <v>0</v>
      </c>
      <c r="F50" s="134">
        <f>-('Emission Reductions'!E31*10^6)/'CO2 per vehicle'!$J10</f>
        <v>0</v>
      </c>
      <c r="G50" s="133"/>
      <c r="H50" s="133"/>
      <c r="I50" s="133"/>
      <c r="J50" s="133"/>
      <c r="K50" s="133"/>
      <c r="L50" s="133"/>
      <c r="M50" s="15"/>
    </row>
    <row r="51" spans="3:13" x14ac:dyDescent="0.25">
      <c r="C51" s="45">
        <v>2028</v>
      </c>
      <c r="D51" s="132">
        <f>-('Emission Reductions'!C32*10^6)/'CO2 per vehicle'!$J11</f>
        <v>0</v>
      </c>
      <c r="E51" s="226">
        <f>-('Emission Reductions'!D32*10^6)/'CO2 per vehicle'!$J11</f>
        <v>0</v>
      </c>
      <c r="F51" s="134">
        <f>-('Emission Reductions'!E32*10^6)/'CO2 per vehicle'!$J11</f>
        <v>0</v>
      </c>
      <c r="G51" s="133"/>
      <c r="H51" s="133"/>
      <c r="I51" s="133"/>
      <c r="J51" s="133"/>
      <c r="K51" s="133"/>
      <c r="L51" s="133"/>
      <c r="M51" s="15"/>
    </row>
    <row r="52" spans="3:13" x14ac:dyDescent="0.25">
      <c r="C52" s="45">
        <v>2029</v>
      </c>
      <c r="D52" s="132">
        <f>-('Emission Reductions'!C33*10^6)/'CO2 per vehicle'!$J12</f>
        <v>0</v>
      </c>
      <c r="E52" s="226">
        <f>-('Emission Reductions'!D33*10^6)/'CO2 per vehicle'!$J12</f>
        <v>0</v>
      </c>
      <c r="F52" s="134">
        <f>-('Emission Reductions'!E33*10^6)/'CO2 per vehicle'!$J12</f>
        <v>0</v>
      </c>
      <c r="G52" s="133"/>
      <c r="H52" s="133"/>
      <c r="I52" s="133"/>
      <c r="J52" s="133"/>
      <c r="K52" s="133"/>
      <c r="L52" s="133"/>
      <c r="M52" s="15"/>
    </row>
    <row r="53" spans="3:13" x14ac:dyDescent="0.25">
      <c r="C53" s="45">
        <v>2030</v>
      </c>
      <c r="D53" s="132">
        <f>-('Emission Reductions'!C34*10^6)/'CO2 per vehicle'!$J13</f>
        <v>228.46721954503886</v>
      </c>
      <c r="E53" s="226">
        <f>-('Emission Reductions'!D34*10^6)/'CO2 per vehicle'!$J13</f>
        <v>819.59311293427572</v>
      </c>
      <c r="F53" s="134">
        <f>-('Emission Reductions'!E34*10^6)/'CO2 per vehicle'!$J13</f>
        <v>1852.3183856301166</v>
      </c>
      <c r="G53" s="133"/>
      <c r="H53" s="133"/>
      <c r="I53" s="133"/>
      <c r="J53" s="133"/>
      <c r="K53" s="133"/>
      <c r="L53" s="133"/>
      <c r="M53" s="15"/>
    </row>
    <row r="54" spans="3:13" x14ac:dyDescent="0.25">
      <c r="C54" s="45">
        <v>2031</v>
      </c>
      <c r="D54" s="132">
        <f>-('Emission Reductions'!C35*10^6)/'CO2 per vehicle'!$J14</f>
        <v>464.23178675278615</v>
      </c>
      <c r="E54" s="226">
        <f>-('Emission Reductions'!D35*10^6)/'CO2 per vehicle'!$J14</f>
        <v>2254.2932834526996</v>
      </c>
      <c r="F54" s="134">
        <f>-('Emission Reductions'!E35*10^6)/'CO2 per vehicle'!$J14</f>
        <v>34716.549443303942</v>
      </c>
      <c r="G54" s="133"/>
      <c r="H54" s="133"/>
      <c r="I54" s="133"/>
      <c r="J54" s="133"/>
      <c r="K54" s="133"/>
      <c r="L54" s="133"/>
      <c r="M54" s="15"/>
    </row>
    <row r="55" spans="3:13" x14ac:dyDescent="0.25">
      <c r="C55" s="45">
        <v>2032</v>
      </c>
      <c r="D55" s="132">
        <f>-('Emission Reductions'!C36*10^6)/'CO2 per vehicle'!$J15</f>
        <v>726.66164711826752</v>
      </c>
      <c r="E55" s="226">
        <f>-('Emission Reductions'!D36*10^6)/'CO2 per vehicle'!$J15</f>
        <v>3708.7289032480826</v>
      </c>
      <c r="F55" s="134">
        <f>-('Emission Reductions'!E36*10^6)/'CO2 per vehicle'!$J15</f>
        <v>65668.311242138356</v>
      </c>
      <c r="G55" s="133"/>
      <c r="H55" s="133"/>
      <c r="I55" s="133"/>
      <c r="J55" s="133"/>
      <c r="K55" s="133"/>
      <c r="L55" s="133"/>
      <c r="M55" s="15"/>
    </row>
    <row r="56" spans="3:13" x14ac:dyDescent="0.25">
      <c r="C56" s="45">
        <v>2033</v>
      </c>
      <c r="D56" s="132">
        <f>-('Emission Reductions'!C37*10^6)/'CO2 per vehicle'!$J16</f>
        <v>1273.1962834545025</v>
      </c>
      <c r="E56" s="226">
        <f>-('Emission Reductions'!D37*10^6)/'CO2 per vehicle'!$J16</f>
        <v>22217.973761221216</v>
      </c>
      <c r="F56" s="134">
        <f>-('Emission Reductions'!E37*10^6)/'CO2 per vehicle'!$J16</f>
        <v>134575.6302187058</v>
      </c>
      <c r="G56" s="133"/>
      <c r="H56" s="133"/>
      <c r="I56" s="133"/>
      <c r="J56" s="133"/>
      <c r="K56" s="133"/>
      <c r="L56" s="133"/>
      <c r="M56" s="15"/>
    </row>
    <row r="57" spans="3:13" x14ac:dyDescent="0.25">
      <c r="C57" s="45">
        <v>2034</v>
      </c>
      <c r="D57" s="132">
        <f>-('Emission Reductions'!C38*10^6)/'CO2 per vehicle'!$J17</f>
        <v>1823.8847697093138</v>
      </c>
      <c r="E57" s="226">
        <f>-('Emission Reductions'!D38*10^6)/'CO2 per vehicle'!$J17</f>
        <v>40887.217155055754</v>
      </c>
      <c r="F57" s="134">
        <f>-('Emission Reductions'!E38*10^6)/'CO2 per vehicle'!$J17</f>
        <v>203158.28128764607</v>
      </c>
      <c r="G57" s="133"/>
      <c r="H57" s="133"/>
      <c r="I57" s="133"/>
      <c r="J57" s="133"/>
      <c r="K57" s="133"/>
      <c r="L57" s="133"/>
      <c r="M57" s="15"/>
    </row>
    <row r="58" spans="3:13" x14ac:dyDescent="0.25">
      <c r="C58" s="45">
        <v>2035</v>
      </c>
      <c r="D58" s="132">
        <f>-('Emission Reductions'!C39*10^6)/'CO2 per vehicle'!$J18</f>
        <v>2324.8760835334651</v>
      </c>
      <c r="E58" s="226">
        <f>-('Emission Reductions'!D39*10^6)/'CO2 per vehicle'!$J18</f>
        <v>59962.275716505981</v>
      </c>
      <c r="F58" s="134">
        <f>-('Emission Reductions'!E39*10^6)/'CO2 per vehicle'!$J18</f>
        <v>297812.26397946215</v>
      </c>
      <c r="G58" s="133"/>
      <c r="H58" s="133"/>
      <c r="I58" s="133"/>
      <c r="J58" s="133"/>
      <c r="K58" s="133"/>
      <c r="L58" s="133"/>
      <c r="M58" s="15"/>
    </row>
    <row r="59" spans="3:13" x14ac:dyDescent="0.25">
      <c r="C59" s="45"/>
      <c r="D59" s="135"/>
      <c r="E59" s="136"/>
      <c r="F59" s="137"/>
      <c r="G59" s="133"/>
      <c r="H59" s="133"/>
      <c r="I59" s="133"/>
      <c r="J59" s="133"/>
      <c r="K59" s="133"/>
      <c r="L59" s="133"/>
      <c r="M59" s="15"/>
    </row>
    <row r="60" spans="3:13" x14ac:dyDescent="0.25">
      <c r="C60" s="58"/>
      <c r="D60" s="138" t="s">
        <v>65</v>
      </c>
      <c r="E60" s="139"/>
      <c r="F60" s="139"/>
      <c r="G60" s="139"/>
      <c r="H60" s="139"/>
      <c r="I60" s="139"/>
      <c r="J60" s="139"/>
      <c r="K60" s="139"/>
      <c r="L60" s="139"/>
      <c r="M60" s="15"/>
    </row>
    <row r="61" spans="3:13" x14ac:dyDescent="0.25">
      <c r="C61" s="45">
        <v>2035</v>
      </c>
      <c r="D61" s="140">
        <f>D58/10^6</f>
        <v>2.3248760835334653E-3</v>
      </c>
      <c r="E61" s="141">
        <f>E58/10^6</f>
        <v>5.9962275716505982E-2</v>
      </c>
      <c r="F61" s="142">
        <f>F58/10^6</f>
        <v>0.29781226397946214</v>
      </c>
      <c r="G61" s="141">
        <f t="shared" ref="G61:L61" si="2">G48/10^6</f>
        <v>16.629093339999997</v>
      </c>
      <c r="H61" s="141">
        <f t="shared" si="2"/>
        <v>16.629093339999997</v>
      </c>
      <c r="I61" s="141">
        <f t="shared" si="2"/>
        <v>16.629093339999997</v>
      </c>
      <c r="J61" s="141">
        <f t="shared" si="2"/>
        <v>16.629093339999997</v>
      </c>
      <c r="K61" s="141">
        <f t="shared" si="2"/>
        <v>16.629093339999997</v>
      </c>
      <c r="L61" s="142">
        <f t="shared" si="2"/>
        <v>16.629093339999997</v>
      </c>
      <c r="M61" s="15"/>
    </row>
    <row r="62" spans="3:13" x14ac:dyDescent="0.25">
      <c r="C62" s="23"/>
      <c r="D62" s="24"/>
      <c r="E62" s="24"/>
      <c r="F62" s="24"/>
      <c r="G62" s="24"/>
      <c r="H62" s="24"/>
      <c r="I62" s="24"/>
      <c r="J62" s="24"/>
      <c r="K62" s="24"/>
      <c r="L62" s="24"/>
      <c r="M62" s="15"/>
    </row>
    <row r="63" spans="3:13" ht="30" customHeight="1" x14ac:dyDescent="0.25">
      <c r="C63" s="264" t="s">
        <v>147</v>
      </c>
      <c r="D63" s="51">
        <f>D58</f>
        <v>2324.8760835334651</v>
      </c>
      <c r="E63" s="51">
        <f>E58</f>
        <v>59962.275716505981</v>
      </c>
      <c r="F63" s="51">
        <f>F58</f>
        <v>297812.26397946215</v>
      </c>
      <c r="G63" s="51">
        <f t="shared" ref="G63:L63" si="3">G55</f>
        <v>0</v>
      </c>
      <c r="H63" s="51">
        <f t="shared" si="3"/>
        <v>0</v>
      </c>
      <c r="I63" s="51">
        <f t="shared" si="3"/>
        <v>0</v>
      </c>
      <c r="J63" s="51">
        <f t="shared" si="3"/>
        <v>0</v>
      </c>
      <c r="K63" s="51">
        <f t="shared" si="3"/>
        <v>0</v>
      </c>
      <c r="L63" s="51">
        <f t="shared" si="3"/>
        <v>0</v>
      </c>
      <c r="M63" s="15"/>
    </row>
    <row r="64" spans="3:13" x14ac:dyDescent="0.25">
      <c r="C64" s="264"/>
      <c r="D64" s="44"/>
      <c r="E64" s="44"/>
      <c r="F64" s="44"/>
      <c r="G64" s="44"/>
      <c r="H64" s="44"/>
      <c r="I64" s="44"/>
      <c r="J64" s="44"/>
      <c r="K64" s="44"/>
      <c r="L64" s="44"/>
      <c r="M64" s="15"/>
    </row>
    <row r="65" spans="3:13" ht="15.75" thickBot="1" x14ac:dyDescent="0.3">
      <c r="C65" s="53"/>
      <c r="D65" s="54"/>
      <c r="E65" s="54"/>
      <c r="F65" s="54"/>
      <c r="G65" s="54"/>
      <c r="H65" s="54"/>
      <c r="I65" s="54"/>
      <c r="J65" s="54"/>
      <c r="K65" s="54"/>
      <c r="L65" s="54"/>
      <c r="M65" s="55"/>
    </row>
  </sheetData>
  <mergeCells count="5">
    <mergeCell ref="B2:M2"/>
    <mergeCell ref="C39:M40"/>
    <mergeCell ref="C42:C43"/>
    <mergeCell ref="C63:C64"/>
    <mergeCell ref="D42:K4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1"/>
  </sheetPr>
  <dimension ref="A1"/>
  <sheetViews>
    <sheetView zoomScale="80" zoomScaleNormal="80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4" tint="0.79998168889431442"/>
  </sheetPr>
  <dimension ref="A1:W21"/>
  <sheetViews>
    <sheetView workbookViewId="0"/>
  </sheetViews>
  <sheetFormatPr defaultRowHeight="15" x14ac:dyDescent="0.25"/>
  <cols>
    <col min="1" max="1" width="31" customWidth="1"/>
    <col min="13" max="13" width="17" customWidth="1"/>
  </cols>
  <sheetData>
    <row r="1" spans="1:23" x14ac:dyDescent="0.25">
      <c r="A1" s="75" t="s">
        <v>66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  <c r="M1" s="77"/>
      <c r="N1" s="78"/>
      <c r="O1" s="78"/>
      <c r="P1" s="78"/>
      <c r="Q1" s="78"/>
      <c r="R1" s="78"/>
      <c r="S1" s="78"/>
    </row>
    <row r="2" spans="1:23" x14ac:dyDescent="0.25">
      <c r="A2" s="75"/>
      <c r="B2" s="76" t="s">
        <v>67</v>
      </c>
      <c r="C2" s="76"/>
      <c r="D2" s="76"/>
      <c r="E2" s="76"/>
      <c r="F2" s="76"/>
      <c r="G2" s="76"/>
      <c r="H2" s="76"/>
      <c r="I2" s="76"/>
      <c r="J2" s="76"/>
      <c r="K2" s="76"/>
      <c r="L2" s="77"/>
      <c r="M2" s="77"/>
      <c r="N2" s="78"/>
      <c r="O2" s="78"/>
      <c r="P2" s="78"/>
      <c r="Q2" s="78"/>
      <c r="R2" s="78"/>
      <c r="S2" s="78"/>
    </row>
    <row r="3" spans="1:23" ht="60" x14ac:dyDescent="0.25">
      <c r="A3" s="78"/>
      <c r="B3" s="79" t="s">
        <v>68</v>
      </c>
      <c r="C3" s="79" t="s">
        <v>69</v>
      </c>
      <c r="D3" s="79" t="s">
        <v>70</v>
      </c>
      <c r="E3" s="79" t="s">
        <v>71</v>
      </c>
      <c r="F3" s="79" t="s">
        <v>46</v>
      </c>
      <c r="G3" s="79" t="s">
        <v>47</v>
      </c>
      <c r="H3" s="79" t="s">
        <v>48</v>
      </c>
      <c r="I3" s="79" t="s">
        <v>49</v>
      </c>
      <c r="J3" s="79" t="s">
        <v>72</v>
      </c>
      <c r="K3" s="79" t="s">
        <v>50</v>
      </c>
      <c r="L3" s="80"/>
      <c r="M3" s="77"/>
      <c r="N3" s="79" t="s">
        <v>73</v>
      </c>
      <c r="O3" s="79" t="s">
        <v>69</v>
      </c>
      <c r="P3" s="79" t="s">
        <v>70</v>
      </c>
      <c r="Q3" s="79" t="s">
        <v>71</v>
      </c>
      <c r="R3" s="79" t="s">
        <v>46</v>
      </c>
      <c r="S3" s="79" t="s">
        <v>47</v>
      </c>
      <c r="T3" s="79" t="s">
        <v>48</v>
      </c>
      <c r="U3" s="79" t="s">
        <v>49</v>
      </c>
      <c r="V3" s="79" t="s">
        <v>72</v>
      </c>
      <c r="W3" s="79" t="s">
        <v>50</v>
      </c>
    </row>
    <row r="4" spans="1:23" x14ac:dyDescent="0.25">
      <c r="A4" s="81">
        <v>2005</v>
      </c>
      <c r="B4" s="82">
        <f>('[1]GHG emissions totals'!B12+'[1]GHG emissions totals'!N$12+'[1]GHG emissions totals'!Z$12)/10^6</f>
        <v>213.87661238310565</v>
      </c>
      <c r="C4" s="82">
        <f>('[1]GHG emissions totals'!C12+'[1]GHG emissions totals'!O$12+'[1]GHG emissions totals'!AA$12)/10^6</f>
        <v>213.87661238310565</v>
      </c>
      <c r="D4" s="82">
        <f>('[1]GHG emissions totals'!D12+'[1]GHG emissions totals'!P$12+'[1]GHG emissions totals'!AB$12)/10^6</f>
        <v>213.87661238310565</v>
      </c>
      <c r="E4" s="82">
        <f>('[1]GHG emissions totals'!E12+'[1]GHG emissions totals'!Q$12+'[1]GHG emissions totals'!AC$12)/10^6</f>
        <v>213.87661238310565</v>
      </c>
      <c r="F4" s="82">
        <f>('[1]GHG emissions totals'!F12+'[1]GHG emissions totals'!R$12+'[1]GHG emissions totals'!AD$12)/10^6</f>
        <v>213.87661238310565</v>
      </c>
      <c r="G4" s="82">
        <f>('[1]GHG emissions totals'!G12+'[1]GHG emissions totals'!S$12+'[1]GHG emissions totals'!AE$12)/10^6</f>
        <v>213.87661238310565</v>
      </c>
      <c r="H4" s="82">
        <f>('[1]GHG emissions totals'!H12+'[1]GHG emissions totals'!T$12+'[1]GHG emissions totals'!AF$12)/10^6</f>
        <v>213.87661238310565</v>
      </c>
      <c r="I4" s="82">
        <f>('[1]GHG emissions totals'!I12+'[1]GHG emissions totals'!U$12+'[1]GHG emissions totals'!AG$12)/10^6</f>
        <v>213.87661238310565</v>
      </c>
      <c r="J4" s="82">
        <f>('[1]GHG emissions totals'!J12+'[1]GHG emissions totals'!V$12+'[1]GHG emissions totals'!AH$12)/10^6</f>
        <v>213.87661238310565</v>
      </c>
      <c r="K4" s="82">
        <f>('[1]GHG emissions totals'!K12+'[1]GHG emissions totals'!W$12+'[1]GHG emissions totals'!AI$12)/10^6</f>
        <v>211.50686565486365</v>
      </c>
      <c r="L4" s="82"/>
      <c r="M4" s="77">
        <v>2005</v>
      </c>
      <c r="N4" s="82">
        <f>'[1]GHG emissions totals'!B12/10^6</f>
        <v>204.96926847636365</v>
      </c>
      <c r="O4" s="82">
        <f>'[1]GHG emissions totals'!C12/10^6</f>
        <v>204.96926847636365</v>
      </c>
      <c r="P4" s="82">
        <f>'[1]GHG emissions totals'!D12/10^6</f>
        <v>204.96926847636365</v>
      </c>
      <c r="Q4" s="82">
        <f>'[1]GHG emissions totals'!E12/10^6</f>
        <v>204.96926847636365</v>
      </c>
      <c r="R4" s="82">
        <f>'[1]GHG emissions totals'!F12/10^6</f>
        <v>204.96926847636365</v>
      </c>
      <c r="S4" s="82">
        <f>'[1]GHG emissions totals'!G12/10^6</f>
        <v>204.96926847636365</v>
      </c>
      <c r="T4" s="82">
        <f>'[1]GHG emissions totals'!H12/10^6</f>
        <v>204.96926847636365</v>
      </c>
      <c r="U4" s="82">
        <f>'[1]GHG emissions totals'!I12/10^6</f>
        <v>204.96926847636365</v>
      </c>
      <c r="V4" s="82">
        <f>'[1]GHG emissions totals'!J12/10^6</f>
        <v>204.96926847636365</v>
      </c>
      <c r="W4" s="82">
        <f>'[1]GHG emissions totals'!K12/10^6</f>
        <v>204.96926847636365</v>
      </c>
    </row>
    <row r="5" spans="1:23" x14ac:dyDescent="0.25">
      <c r="A5" s="81">
        <v>2030</v>
      </c>
      <c r="B5" s="82">
        <f>('[1]GHG emissions totals'!B37+'[1]GHG emissions totals'!N$37+'[1]GHG emissions totals'!Z$37)/10^6</f>
        <v>187.9631189703</v>
      </c>
      <c r="C5" s="82">
        <f>('[1]GHG emissions totals'!C37+'[1]GHG emissions totals'!O$37+'[1]GHG emissions totals'!AA$37)/10^6</f>
        <v>187.96066142606603</v>
      </c>
      <c r="D5" s="82">
        <f>('[1]GHG emissions totals'!D37+'[1]GHG emissions totals'!P$37+'[1]GHG emissions totals'!AB$37)/10^6</f>
        <v>187.95429536323999</v>
      </c>
      <c r="E5" s="82">
        <f>('[1]GHG emissions totals'!E37+'[1]GHG emissions totals'!Q$37+'[1]GHG emissions totals'!AC$37)/10^6</f>
        <v>187.94320421669602</v>
      </c>
      <c r="F5" s="82">
        <f>('[1]GHG emissions totals'!F37+'[1]GHG emissions totals'!R$37+'[1]GHG emissions totals'!AD$37)/10^6</f>
        <v>0</v>
      </c>
      <c r="G5" s="82">
        <f>('[1]GHG emissions totals'!G37+'[1]GHG emissions totals'!S$37+'[1]GHG emissions totals'!AE$37)/10^6</f>
        <v>0</v>
      </c>
      <c r="H5" s="82">
        <f>('[1]GHG emissions totals'!H37+'[1]GHG emissions totals'!T$37+'[1]GHG emissions totals'!AF$37)/10^6</f>
        <v>0</v>
      </c>
      <c r="I5" s="82">
        <f>('[1]GHG emissions totals'!I37+'[1]GHG emissions totals'!U$37+'[1]GHG emissions totals'!AG$37)/10^6</f>
        <v>0</v>
      </c>
      <c r="J5" s="82">
        <f>('[1]GHG emissions totals'!J37+'[1]GHG emissions totals'!V$37+'[1]GHG emissions totals'!AH$37)/10^6</f>
        <v>0</v>
      </c>
      <c r="K5" s="82">
        <f>('[1]GHG emissions totals'!K37+'[1]GHG emissions totals'!W$37+'[1]GHG emissions totals'!AI$37)/10^6</f>
        <v>0</v>
      </c>
      <c r="L5" s="82"/>
      <c r="M5" s="77">
        <v>2025</v>
      </c>
      <c r="N5" s="82">
        <f>'[1]GHG emissions totals'!B32/10^6</f>
        <v>183.38918130000002</v>
      </c>
      <c r="O5" s="82">
        <f>'[1]GHG emissions totals'!C32/10^6</f>
        <v>183.38918130000002</v>
      </c>
      <c r="P5" s="82">
        <f>'[1]GHG emissions totals'!D32/10^6</f>
        <v>183.38918130000002</v>
      </c>
      <c r="Q5" s="82">
        <f>'[1]GHG emissions totals'!E32/10^6</f>
        <v>183.38918130000002</v>
      </c>
      <c r="R5" s="82">
        <f>'[1]GHG emissions totals'!F32/10^6</f>
        <v>0</v>
      </c>
      <c r="S5" s="82">
        <f>'[1]GHG emissions totals'!G32/10^6</f>
        <v>0</v>
      </c>
      <c r="T5" s="82">
        <f>'[1]GHG emissions totals'!H32/10^6</f>
        <v>0</v>
      </c>
      <c r="U5" s="82">
        <f>'[1]GHG emissions totals'!I32/10^6</f>
        <v>0</v>
      </c>
      <c r="V5" s="82">
        <f>'[1]GHG emissions totals'!J32/10^6</f>
        <v>0</v>
      </c>
      <c r="W5" s="82">
        <f>'[1]GHG emissions totals'!K32/10^6</f>
        <v>0</v>
      </c>
    </row>
    <row r="6" spans="1:23" x14ac:dyDescent="0.25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77"/>
      <c r="N6" s="78"/>
      <c r="O6" s="78"/>
      <c r="P6" s="78"/>
      <c r="Q6" s="78"/>
      <c r="R6" s="78"/>
      <c r="S6" s="78"/>
      <c r="T6" s="78"/>
      <c r="U6" s="78"/>
      <c r="V6" s="78"/>
      <c r="W6" s="78"/>
    </row>
    <row r="7" spans="1:23" x14ac:dyDescent="0.25">
      <c r="A7" s="83" t="s">
        <v>74</v>
      </c>
      <c r="B7" s="84">
        <f t="shared" ref="B7:K7" si="0">B4*(1-0.17)</f>
        <v>177.51758827797769</v>
      </c>
      <c r="C7" s="84">
        <f t="shared" si="0"/>
        <v>177.51758827797769</v>
      </c>
      <c r="D7" s="84">
        <f t="shared" si="0"/>
        <v>177.51758827797769</v>
      </c>
      <c r="E7" s="84">
        <f t="shared" si="0"/>
        <v>177.51758827797769</v>
      </c>
      <c r="F7" s="84">
        <f t="shared" si="0"/>
        <v>177.51758827797769</v>
      </c>
      <c r="G7" s="84">
        <f t="shared" si="0"/>
        <v>177.51758827797769</v>
      </c>
      <c r="H7" s="84">
        <f t="shared" si="0"/>
        <v>177.51758827797769</v>
      </c>
      <c r="I7" s="84">
        <f t="shared" si="0"/>
        <v>177.51758827797769</v>
      </c>
      <c r="J7" s="84">
        <f t="shared" si="0"/>
        <v>177.51758827797769</v>
      </c>
      <c r="K7" s="84">
        <f t="shared" si="0"/>
        <v>175.55069849353683</v>
      </c>
      <c r="L7" s="84"/>
      <c r="M7" s="83" t="s">
        <v>75</v>
      </c>
      <c r="N7" s="84">
        <f t="shared" ref="N7:W7" si="1">N4*(1-0.26)</f>
        <v>151.67725867250911</v>
      </c>
      <c r="O7" s="84">
        <f t="shared" si="1"/>
        <v>151.67725867250911</v>
      </c>
      <c r="P7" s="84">
        <f t="shared" si="1"/>
        <v>151.67725867250911</v>
      </c>
      <c r="Q7" s="84">
        <f t="shared" si="1"/>
        <v>151.67725867250911</v>
      </c>
      <c r="R7" s="84">
        <f t="shared" si="1"/>
        <v>151.67725867250911</v>
      </c>
      <c r="S7" s="84">
        <f t="shared" si="1"/>
        <v>151.67725867250911</v>
      </c>
      <c r="T7" s="84">
        <f t="shared" si="1"/>
        <v>151.67725867250911</v>
      </c>
      <c r="U7" s="84">
        <f t="shared" si="1"/>
        <v>151.67725867250911</v>
      </c>
      <c r="V7" s="84">
        <f t="shared" si="1"/>
        <v>151.67725867250911</v>
      </c>
      <c r="W7" s="84">
        <f t="shared" si="1"/>
        <v>151.67725867250911</v>
      </c>
    </row>
    <row r="8" spans="1:23" x14ac:dyDescent="0.25">
      <c r="A8" s="85" t="s">
        <v>76</v>
      </c>
      <c r="B8" s="84">
        <f>B4-B7</f>
        <v>36.359024105127958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3" t="s">
        <v>77</v>
      </c>
      <c r="N8" s="84">
        <f t="shared" ref="N8:W8" si="2">N4*(1-0.28)</f>
        <v>147.57787330298183</v>
      </c>
      <c r="O8" s="84">
        <f t="shared" si="2"/>
        <v>147.57787330298183</v>
      </c>
      <c r="P8" s="84">
        <f t="shared" si="2"/>
        <v>147.57787330298183</v>
      </c>
      <c r="Q8" s="84">
        <f t="shared" si="2"/>
        <v>147.57787330298183</v>
      </c>
      <c r="R8" s="84">
        <f t="shared" si="2"/>
        <v>147.57787330298183</v>
      </c>
      <c r="S8" s="84">
        <f t="shared" si="2"/>
        <v>147.57787330298183</v>
      </c>
      <c r="T8" s="84">
        <f t="shared" si="2"/>
        <v>147.57787330298183</v>
      </c>
      <c r="U8" s="84">
        <f t="shared" si="2"/>
        <v>147.57787330298183</v>
      </c>
      <c r="V8" s="84">
        <f t="shared" si="2"/>
        <v>147.57787330298183</v>
      </c>
      <c r="W8" s="84">
        <f t="shared" si="2"/>
        <v>147.57787330298183</v>
      </c>
    </row>
    <row r="9" spans="1:23" x14ac:dyDescent="0.25">
      <c r="A9" s="85" t="s">
        <v>78</v>
      </c>
      <c r="B9" s="84">
        <f>B5-B7</f>
        <v>10.445530692322308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85" t="s">
        <v>76</v>
      </c>
      <c r="N9" s="84">
        <f>N4-N7</f>
        <v>53.29200980385454</v>
      </c>
      <c r="O9" s="84"/>
      <c r="P9" s="84"/>
      <c r="Q9" s="84"/>
      <c r="R9" s="84"/>
      <c r="S9" s="84"/>
      <c r="T9" s="84"/>
      <c r="U9" s="84"/>
      <c r="V9" s="84"/>
      <c r="W9" s="84"/>
    </row>
    <row r="10" spans="1:23" x14ac:dyDescent="0.25">
      <c r="A10" s="78"/>
      <c r="B10" s="84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85" t="s">
        <v>78</v>
      </c>
      <c r="N10" s="84">
        <f>N5-N7</f>
        <v>31.711922627490907</v>
      </c>
      <c r="O10" s="77"/>
      <c r="P10" s="77"/>
      <c r="Q10" s="77"/>
      <c r="R10" s="77"/>
      <c r="S10" s="77"/>
      <c r="T10" s="77"/>
      <c r="U10" s="77"/>
      <c r="V10" s="77"/>
      <c r="W10" s="77"/>
    </row>
    <row r="11" spans="1:23" x14ac:dyDescent="0.25">
      <c r="A11" s="86" t="s">
        <v>79</v>
      </c>
      <c r="B11" s="87">
        <f t="shared" ref="B11:K11" si="3">B5-B4</f>
        <v>-25.91349341280565</v>
      </c>
      <c r="C11" s="87">
        <f t="shared" si="3"/>
        <v>-25.915950957039627</v>
      </c>
      <c r="D11" s="87">
        <f t="shared" si="3"/>
        <v>-25.922317019865659</v>
      </c>
      <c r="E11" s="87">
        <f t="shared" si="3"/>
        <v>-25.933408166409635</v>
      </c>
      <c r="F11" s="87">
        <f t="shared" si="3"/>
        <v>-213.87661238310565</v>
      </c>
      <c r="G11" s="87">
        <f t="shared" si="3"/>
        <v>-213.87661238310565</v>
      </c>
      <c r="H11" s="87">
        <f t="shared" si="3"/>
        <v>-213.87661238310565</v>
      </c>
      <c r="I11" s="87">
        <f t="shared" si="3"/>
        <v>-213.87661238310565</v>
      </c>
      <c r="J11" s="87">
        <f t="shared" si="3"/>
        <v>-213.87661238310565</v>
      </c>
      <c r="K11" s="87">
        <f t="shared" si="3"/>
        <v>-211.50686565486365</v>
      </c>
      <c r="L11" s="87"/>
      <c r="M11" s="78"/>
      <c r="N11" s="84"/>
      <c r="O11" s="77"/>
      <c r="P11" s="77"/>
      <c r="Q11" s="77"/>
      <c r="R11" s="77"/>
      <c r="S11" s="77"/>
      <c r="T11" s="77"/>
      <c r="U11" s="77"/>
      <c r="V11" s="77"/>
      <c r="W11" s="77"/>
    </row>
    <row r="12" spans="1:23" x14ac:dyDescent="0.25">
      <c r="A12" s="86" t="s">
        <v>80</v>
      </c>
      <c r="B12" s="88">
        <f t="shared" ref="B12:K12" si="4">B11/B4</f>
        <v>-0.12116094940941091</v>
      </c>
      <c r="C12" s="88">
        <f t="shared" si="4"/>
        <v>-0.1211724398861236</v>
      </c>
      <c r="D12" s="88">
        <f t="shared" si="4"/>
        <v>-0.12120220500515694</v>
      </c>
      <c r="E12" s="88">
        <f t="shared" si="4"/>
        <v>-0.1212540626927292</v>
      </c>
      <c r="F12" s="88">
        <f t="shared" si="4"/>
        <v>-1</v>
      </c>
      <c r="G12" s="88">
        <f t="shared" si="4"/>
        <v>-1</v>
      </c>
      <c r="H12" s="88">
        <f t="shared" si="4"/>
        <v>-1</v>
      </c>
      <c r="I12" s="88">
        <f t="shared" si="4"/>
        <v>-1</v>
      </c>
      <c r="J12" s="88">
        <f t="shared" si="4"/>
        <v>-1</v>
      </c>
      <c r="K12" s="88">
        <f t="shared" si="4"/>
        <v>-1</v>
      </c>
      <c r="L12" s="88"/>
      <c r="M12" s="86" t="s">
        <v>79</v>
      </c>
      <c r="N12" s="87">
        <f t="shared" ref="N12:W12" si="5">N5-N4</f>
        <v>-21.580087176363634</v>
      </c>
      <c r="O12" s="87">
        <f t="shared" si="5"/>
        <v>-21.580087176363634</v>
      </c>
      <c r="P12" s="87">
        <f t="shared" si="5"/>
        <v>-21.580087176363634</v>
      </c>
      <c r="Q12" s="87">
        <f t="shared" si="5"/>
        <v>-21.580087176363634</v>
      </c>
      <c r="R12" s="87">
        <f t="shared" si="5"/>
        <v>-204.96926847636365</v>
      </c>
      <c r="S12" s="87">
        <f t="shared" si="5"/>
        <v>-204.96926847636365</v>
      </c>
      <c r="T12" s="87">
        <f t="shared" si="5"/>
        <v>-204.96926847636365</v>
      </c>
      <c r="U12" s="87">
        <f t="shared" si="5"/>
        <v>-204.96926847636365</v>
      </c>
      <c r="V12" s="87">
        <f t="shared" si="5"/>
        <v>-204.96926847636365</v>
      </c>
      <c r="W12" s="87">
        <f t="shared" si="5"/>
        <v>-204.96926847636365</v>
      </c>
    </row>
    <row r="13" spans="1:23" x14ac:dyDescent="0.25">
      <c r="A13" s="78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86" t="s">
        <v>80</v>
      </c>
      <c r="N13" s="88">
        <f t="shared" ref="N13:W13" si="6">N12/N4</f>
        <v>-0.10528450111950405</v>
      </c>
      <c r="O13" s="88">
        <f t="shared" si="6"/>
        <v>-0.10528450111950405</v>
      </c>
      <c r="P13" s="88">
        <f t="shared" si="6"/>
        <v>-0.10528450111950405</v>
      </c>
      <c r="Q13" s="88">
        <f t="shared" si="6"/>
        <v>-0.10528450111950405</v>
      </c>
      <c r="R13" s="88">
        <f t="shared" si="6"/>
        <v>-1</v>
      </c>
      <c r="S13" s="88">
        <f t="shared" si="6"/>
        <v>-1</v>
      </c>
      <c r="T13" s="88">
        <f t="shared" si="6"/>
        <v>-1</v>
      </c>
      <c r="U13" s="88">
        <f t="shared" si="6"/>
        <v>-1</v>
      </c>
      <c r="V13" s="88">
        <f t="shared" si="6"/>
        <v>-1</v>
      </c>
      <c r="W13" s="88">
        <f t="shared" si="6"/>
        <v>-1</v>
      </c>
    </row>
    <row r="14" spans="1:23" x14ac:dyDescent="0.25">
      <c r="A14" s="78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8"/>
      <c r="O14" s="78"/>
      <c r="P14" s="78"/>
      <c r="Q14" s="78"/>
      <c r="R14" s="78"/>
      <c r="S14" s="78"/>
    </row>
    <row r="15" spans="1:23" x14ac:dyDescent="0.25">
      <c r="A15" s="78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8"/>
      <c r="O15" s="78"/>
      <c r="P15" s="78"/>
      <c r="Q15" s="78"/>
      <c r="R15" s="78"/>
      <c r="S15" s="78"/>
    </row>
    <row r="16" spans="1:23" x14ac:dyDescent="0.25">
      <c r="A16" s="78"/>
      <c r="B16" s="89" t="s">
        <v>81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8"/>
      <c r="O16" s="78"/>
      <c r="P16" s="78"/>
      <c r="Q16" s="78"/>
      <c r="R16" s="78"/>
      <c r="S16" s="78"/>
    </row>
    <row r="17" spans="1:19" x14ac:dyDescent="0.25">
      <c r="A17" s="78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8"/>
      <c r="O17" s="78"/>
      <c r="P17" s="78"/>
      <c r="Q17" s="78"/>
      <c r="R17" s="78"/>
      <c r="S17" s="78"/>
    </row>
    <row r="18" spans="1:19" x14ac:dyDescent="0.25">
      <c r="A18" s="78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8"/>
      <c r="O18" s="78"/>
      <c r="P18" s="78"/>
      <c r="Q18" s="78"/>
      <c r="R18" s="78"/>
      <c r="S18" s="78"/>
    </row>
    <row r="19" spans="1:19" x14ac:dyDescent="0.25">
      <c r="A19" s="78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8"/>
      <c r="O19" s="78"/>
      <c r="P19" s="78"/>
      <c r="Q19" s="78"/>
      <c r="R19" s="78"/>
      <c r="S19" s="78"/>
    </row>
    <row r="20" spans="1:19" x14ac:dyDescent="0.25">
      <c r="A20" s="78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8"/>
      <c r="O20" s="78"/>
      <c r="P20" s="78"/>
      <c r="Q20" s="78"/>
      <c r="R20" s="78"/>
      <c r="S20" s="78"/>
    </row>
    <row r="21" spans="1:19" x14ac:dyDescent="0.25">
      <c r="A21" s="78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8"/>
      <c r="O21" s="78"/>
      <c r="P21" s="78"/>
      <c r="Q21" s="78"/>
      <c r="R21" s="78"/>
      <c r="S21" s="78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763135"/>
  </sheetPr>
  <dimension ref="A1:Y108"/>
  <sheetViews>
    <sheetView workbookViewId="0"/>
  </sheetViews>
  <sheetFormatPr defaultRowHeight="15" x14ac:dyDescent="0.25"/>
  <cols>
    <col min="3" max="3" width="8.5703125" customWidth="1"/>
  </cols>
  <sheetData>
    <row r="1" spans="1:25" x14ac:dyDescent="0.25">
      <c r="A1" s="85" t="s">
        <v>82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1:25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1:25" x14ac:dyDescent="0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</row>
    <row r="4" spans="1:25" x14ac:dyDescent="0.25">
      <c r="A4" s="78"/>
      <c r="B4" s="78" t="s">
        <v>83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</row>
    <row r="5" spans="1:25" x14ac:dyDescent="0.25">
      <c r="A5" s="78" t="s">
        <v>84</v>
      </c>
      <c r="B5" s="150" t="s">
        <v>85</v>
      </c>
      <c r="C5" s="150" t="s">
        <v>86</v>
      </c>
      <c r="D5" s="150" t="s">
        <v>69</v>
      </c>
      <c r="E5" s="150" t="s">
        <v>87</v>
      </c>
      <c r="F5" s="150" t="s">
        <v>71</v>
      </c>
      <c r="G5" s="150" t="s">
        <v>46</v>
      </c>
      <c r="H5" s="150" t="s">
        <v>47</v>
      </c>
      <c r="I5" s="150" t="s">
        <v>48</v>
      </c>
      <c r="J5" s="150" t="s">
        <v>49</v>
      </c>
      <c r="K5" s="150" t="s">
        <v>72</v>
      </c>
      <c r="L5" s="78" t="s">
        <v>74</v>
      </c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x14ac:dyDescent="0.25">
      <c r="A6" s="78">
        <v>2000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</row>
    <row r="7" spans="1:25" x14ac:dyDescent="0.25">
      <c r="A7" s="78">
        <v>2001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1:25" x14ac:dyDescent="0.25">
      <c r="A8" s="78">
        <v>2002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</row>
    <row r="9" spans="1:25" x14ac:dyDescent="0.25">
      <c r="A9" s="78">
        <v>2003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</row>
    <row r="10" spans="1:25" x14ac:dyDescent="0.25">
      <c r="A10" s="78">
        <v>2004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</row>
    <row r="11" spans="1:25" x14ac:dyDescent="0.25">
      <c r="A11" s="78">
        <v>2005</v>
      </c>
      <c r="B11" s="78">
        <f>'17 Percent Below'!B4</f>
        <v>213.87661238310565</v>
      </c>
      <c r="C11" s="78">
        <f>'17 Percent Below'!C4</f>
        <v>213.87661238310565</v>
      </c>
      <c r="D11" s="78">
        <f>'17 Percent Below'!D4</f>
        <v>213.87661238310565</v>
      </c>
      <c r="E11" s="78">
        <f>'17 Percent Below'!E4</f>
        <v>213.87661238310565</v>
      </c>
      <c r="F11" s="78">
        <f>'17 Percent Below'!F4</f>
        <v>213.87661238310565</v>
      </c>
      <c r="G11" s="78">
        <f>'17 Percent Below'!L4</f>
        <v>0</v>
      </c>
      <c r="H11" s="78">
        <f>'17 Percent Below'!M4</f>
        <v>2005</v>
      </c>
      <c r="I11" s="78">
        <f>'17 Percent Below'!N4</f>
        <v>204.96926847636365</v>
      </c>
      <c r="J11" s="78">
        <f>'17 Percent Below'!O4</f>
        <v>204.96926847636365</v>
      </c>
      <c r="K11" s="78">
        <f>'17 Percent Below'!P4</f>
        <v>204.96926847636365</v>
      </c>
      <c r="L11" s="78">
        <f>$B$11*(1-0.17)</f>
        <v>177.51758827797769</v>
      </c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</row>
    <row r="12" spans="1:25" x14ac:dyDescent="0.25">
      <c r="A12" s="78">
        <v>2006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1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</row>
    <row r="13" spans="1:25" x14ac:dyDescent="0.25">
      <c r="A13" s="78">
        <v>2007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1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</row>
    <row r="14" spans="1:25" x14ac:dyDescent="0.25">
      <c r="A14" s="78">
        <v>2008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1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</row>
    <row r="15" spans="1:25" x14ac:dyDescent="0.25">
      <c r="A15" s="78">
        <v>2009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1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</row>
    <row r="16" spans="1:25" ht="15.75" thickBot="1" x14ac:dyDescent="0.3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</row>
    <row r="17" spans="1:25" ht="15.75" thickBot="1" x14ac:dyDescent="0.3">
      <c r="A17" s="78"/>
      <c r="B17" s="34" t="s">
        <v>145</v>
      </c>
      <c r="C17" s="172" t="s">
        <v>43</v>
      </c>
      <c r="D17" s="173" t="s">
        <v>44</v>
      </c>
      <c r="E17" s="173" t="s">
        <v>45</v>
      </c>
      <c r="F17" s="150" t="s">
        <v>71</v>
      </c>
      <c r="G17" s="150" t="s">
        <v>46</v>
      </c>
      <c r="H17" s="150" t="s">
        <v>47</v>
      </c>
      <c r="I17" s="150" t="s">
        <v>48</v>
      </c>
      <c r="J17" s="150" t="s">
        <v>49</v>
      </c>
      <c r="K17" s="150" t="s">
        <v>72</v>
      </c>
      <c r="L17" s="92" t="s">
        <v>74</v>
      </c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 t="s">
        <v>88</v>
      </c>
      <c r="Y17" s="78"/>
    </row>
    <row r="18" spans="1:25" x14ac:dyDescent="0.25">
      <c r="A18" s="78">
        <v>2010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2"/>
      <c r="M18" s="91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</row>
    <row r="19" spans="1:25" x14ac:dyDescent="0.25">
      <c r="A19" s="78">
        <v>2011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2"/>
      <c r="M19" s="91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</row>
    <row r="20" spans="1:25" x14ac:dyDescent="0.25">
      <c r="A20" s="78">
        <v>2012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2"/>
      <c r="M20" s="91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</row>
    <row r="21" spans="1:25" x14ac:dyDescent="0.25">
      <c r="A21" s="78">
        <v>2013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2"/>
      <c r="M21" s="91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92" t="s">
        <v>75</v>
      </c>
      <c r="Y21" s="92" t="s">
        <v>89</v>
      </c>
    </row>
    <row r="22" spans="1:25" x14ac:dyDescent="0.25">
      <c r="A22" s="78">
        <v>2014</v>
      </c>
      <c r="B22" s="78">
        <f>'[1]GHG emissions totals'!B21/10^6</f>
        <v>195.56821491909099</v>
      </c>
      <c r="C22" s="78">
        <f>'[1]GHG emissions totals'!C21/10^6</f>
        <v>195.56821491909099</v>
      </c>
      <c r="D22" s="78">
        <f>'[1]GHG emissions totals'!D21/10^6</f>
        <v>195.56821491909099</v>
      </c>
      <c r="E22" s="78">
        <f>'[1]GHG emissions totals'!E21/10^6</f>
        <v>195.56821491909099</v>
      </c>
      <c r="F22" s="78">
        <f>'[1]GHG emissions totals'!F21/10^6</f>
        <v>195.56821491909099</v>
      </c>
      <c r="G22" s="78">
        <f>'[1]GHG emissions totals'!G21/10^6</f>
        <v>195.56821491909099</v>
      </c>
      <c r="H22" s="78">
        <f>'[1]GHG emissions totals'!H21/10^6</f>
        <v>195.56821491909099</v>
      </c>
      <c r="I22" s="78">
        <f>'[1]GHG emissions totals'!I21/10^6</f>
        <v>195.56821491909099</v>
      </c>
      <c r="J22" s="78">
        <f>'[1]GHG emissions totals'!J21/10^6</f>
        <v>195.56821491909099</v>
      </c>
      <c r="K22" s="78">
        <f>'[1]GHG emissions totals'!K21/10^6</f>
        <v>195.56821491909099</v>
      </c>
      <c r="L22" s="92"/>
      <c r="M22" s="91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92"/>
      <c r="Y22" s="92"/>
    </row>
    <row r="23" spans="1:25" x14ac:dyDescent="0.25">
      <c r="A23" s="78">
        <v>2015</v>
      </c>
      <c r="B23" s="78">
        <f>'[1]GHG emissions totals'!B22/10^6</f>
        <v>194.52365341272736</v>
      </c>
      <c r="C23" s="78">
        <f>'[1]GHG emissions totals'!C22/10^6</f>
        <v>194.52365341272736</v>
      </c>
      <c r="D23" s="78">
        <f>'[1]GHG emissions totals'!D22/10^6</f>
        <v>194.52365341272736</v>
      </c>
      <c r="E23" s="78">
        <f>'[1]GHG emissions totals'!E22/10^6</f>
        <v>194.52365341272736</v>
      </c>
      <c r="F23" s="78">
        <f>'[1]GHG emissions totals'!F22/10^6</f>
        <v>194.52365341272736</v>
      </c>
      <c r="G23" s="78">
        <f>'[1]GHG emissions totals'!G22/10^6</f>
        <v>194.52365341272736</v>
      </c>
      <c r="H23" s="78">
        <f>'[1]GHG emissions totals'!H22/10^6</f>
        <v>194.52365341272736</v>
      </c>
      <c r="I23" s="78">
        <f>'[1]GHG emissions totals'!I22/10^6</f>
        <v>194.52365341272736</v>
      </c>
      <c r="J23" s="78">
        <f>'[1]GHG emissions totals'!J22/10^6</f>
        <v>194.52365341272736</v>
      </c>
      <c r="K23" s="78">
        <f>'[1]GHG emissions totals'!K22/10^6</f>
        <v>194.52365341272736</v>
      </c>
      <c r="L23" s="92"/>
      <c r="M23" s="91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92"/>
      <c r="Y23" s="92"/>
    </row>
    <row r="24" spans="1:25" x14ac:dyDescent="0.25">
      <c r="A24" s="78">
        <v>2016</v>
      </c>
      <c r="B24" s="78">
        <f>'[1]GHG emissions totals'!B23/10^6</f>
        <v>193.47909190636372</v>
      </c>
      <c r="C24" s="78">
        <f>'[1]GHG emissions totals'!C23/10^6</f>
        <v>193.47909190636372</v>
      </c>
      <c r="D24" s="78">
        <f>'[1]GHG emissions totals'!D23/10^6</f>
        <v>193.47909190636372</v>
      </c>
      <c r="E24" s="78">
        <f>'[1]GHG emissions totals'!E23/10^6</f>
        <v>193.47909190636372</v>
      </c>
      <c r="F24" s="78">
        <f>'[1]GHG emissions totals'!F23/10^6</f>
        <v>193.47909190636372</v>
      </c>
      <c r="G24" s="78">
        <f>'[1]GHG emissions totals'!G23/10^6</f>
        <v>193.47909190636372</v>
      </c>
      <c r="H24" s="78">
        <f>'[1]GHG emissions totals'!H23/10^6</f>
        <v>193.47909190636372</v>
      </c>
      <c r="I24" s="78">
        <f>'[1]GHG emissions totals'!I23/10^6</f>
        <v>193.47909190636372</v>
      </c>
      <c r="J24" s="78">
        <f>'[1]GHG emissions totals'!J23/10^6</f>
        <v>193.47909190636372</v>
      </c>
      <c r="K24" s="78">
        <f>'[1]GHG emissions totals'!K23/10^6</f>
        <v>193.47909190636372</v>
      </c>
      <c r="L24" s="92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92"/>
      <c r="Y24" s="92"/>
    </row>
    <row r="25" spans="1:25" x14ac:dyDescent="0.25">
      <c r="A25" s="78">
        <v>2017</v>
      </c>
      <c r="B25" s="78">
        <f>'[1]GHG emissions totals'!B24/10^6</f>
        <v>192.43453040000009</v>
      </c>
      <c r="C25" s="78">
        <f>'[1]GHG emissions totals'!C24/10^6</f>
        <v>192.43453040000009</v>
      </c>
      <c r="D25" s="78">
        <f>'[1]GHG emissions totals'!D24/10^6</f>
        <v>192.43453040000009</v>
      </c>
      <c r="E25" s="78">
        <f>'[1]GHG emissions totals'!E24/10^6</f>
        <v>192.43453040000009</v>
      </c>
      <c r="F25" s="78">
        <f>'[1]GHG emissions totals'!F24/10^6</f>
        <v>192.43453040000009</v>
      </c>
      <c r="G25" s="78">
        <f>'[1]GHG emissions totals'!G24/10^6</f>
        <v>192.43453040000009</v>
      </c>
      <c r="H25" s="78">
        <f>'[1]GHG emissions totals'!H24/10^6</f>
        <v>192.43453040000009</v>
      </c>
      <c r="I25" s="78">
        <f>'[1]GHG emissions totals'!I24/10^6</f>
        <v>192.43453040000009</v>
      </c>
      <c r="J25" s="78">
        <f>'[1]GHG emissions totals'!J24/10^6</f>
        <v>192.43453040000009</v>
      </c>
      <c r="K25" s="78">
        <f>'[1]GHG emissions totals'!K24/10^6</f>
        <v>192.43453040000009</v>
      </c>
      <c r="L25" s="92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92"/>
      <c r="Y25" s="92"/>
    </row>
    <row r="26" spans="1:25" x14ac:dyDescent="0.25">
      <c r="A26" s="78">
        <v>2018</v>
      </c>
      <c r="B26" s="78">
        <f>'[1]GHG emissions totals'!B25/10^6</f>
        <v>191.38996889363648</v>
      </c>
      <c r="C26" s="78">
        <f>'[1]GHG emissions totals'!C25/10^6</f>
        <v>191.38996889363648</v>
      </c>
      <c r="D26" s="78">
        <f>'[1]GHG emissions totals'!D25/10^6</f>
        <v>191.38996889363648</v>
      </c>
      <c r="E26" s="78">
        <f>'[1]GHG emissions totals'!E25/10^6</f>
        <v>191.38996889363648</v>
      </c>
      <c r="F26" s="78">
        <f>'[1]GHG emissions totals'!F25/10^6</f>
        <v>191.38996889363648</v>
      </c>
      <c r="G26" s="78">
        <f>'[1]GHG emissions totals'!G25/10^6</f>
        <v>191.38996889363648</v>
      </c>
      <c r="H26" s="78">
        <f>'[1]GHG emissions totals'!H25/10^6</f>
        <v>191.38996889363648</v>
      </c>
      <c r="I26" s="78">
        <f>'[1]GHG emissions totals'!I25/10^6</f>
        <v>191.38996889363648</v>
      </c>
      <c r="J26" s="78">
        <f>'[1]GHG emissions totals'!J25/10^6</f>
        <v>191.38996889363648</v>
      </c>
      <c r="K26" s="78">
        <f>'[1]GHG emissions totals'!K25/10^6</f>
        <v>191.38996889363648</v>
      </c>
      <c r="L26" s="92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92"/>
      <c r="Y26" s="92"/>
    </row>
    <row r="27" spans="1:25" x14ac:dyDescent="0.25">
      <c r="A27" s="78">
        <v>2019</v>
      </c>
      <c r="B27" s="78">
        <f>'[1]GHG emissions totals'!B26/10^6</f>
        <v>190.34540738727284</v>
      </c>
      <c r="C27" s="78">
        <f>'[1]GHG emissions totals'!C26/10^6</f>
        <v>190.34540738727284</v>
      </c>
      <c r="D27" s="78">
        <f>'[1]GHG emissions totals'!D26/10^6</f>
        <v>190.34540738727284</v>
      </c>
      <c r="E27" s="78">
        <f>'[1]GHG emissions totals'!E26/10^6</f>
        <v>190.34540738727284</v>
      </c>
      <c r="F27" s="78">
        <f>'[1]GHG emissions totals'!F26/10^6</f>
        <v>190.34540738727284</v>
      </c>
      <c r="G27" s="78">
        <f>'[1]GHG emissions totals'!G26/10^6</f>
        <v>190.34540738727284</v>
      </c>
      <c r="H27" s="78">
        <f>'[1]GHG emissions totals'!H26/10^6</f>
        <v>190.34540738727284</v>
      </c>
      <c r="I27" s="78">
        <f>'[1]GHG emissions totals'!I26/10^6</f>
        <v>190.34540738727284</v>
      </c>
      <c r="J27" s="78">
        <f>'[1]GHG emissions totals'!J26/10^6</f>
        <v>190.34540738727284</v>
      </c>
      <c r="K27" s="78">
        <f>'[1]GHG emissions totals'!K26/10^6</f>
        <v>190.34540738727284</v>
      </c>
      <c r="L27" s="92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92"/>
      <c r="Y27" s="92"/>
    </row>
    <row r="28" spans="1:25" x14ac:dyDescent="0.25">
      <c r="A28" s="78">
        <v>2020</v>
      </c>
      <c r="B28" s="78">
        <f>'[1]GHG emissions totals'!B27/10^6</f>
        <v>189.30084588090921</v>
      </c>
      <c r="C28" s="78">
        <f>'[1]GHG emissions totals'!C27/10^6</f>
        <v>189.30084588090921</v>
      </c>
      <c r="D28" s="78">
        <f>'[1]GHG emissions totals'!D27/10^6</f>
        <v>189.30084588090921</v>
      </c>
      <c r="E28" s="78">
        <f>'[1]GHG emissions totals'!E27/10^6</f>
        <v>189.30084588090921</v>
      </c>
      <c r="F28" s="78">
        <f>'[1]GHG emissions totals'!F27/10^6</f>
        <v>189.30084588090921</v>
      </c>
      <c r="G28" s="78">
        <f>'[1]GHG emissions totals'!G27/10^6</f>
        <v>189.30084588090921</v>
      </c>
      <c r="H28" s="78">
        <f>'[1]GHG emissions totals'!H27/10^6</f>
        <v>189.30084588090921</v>
      </c>
      <c r="I28" s="78">
        <f>'[1]GHG emissions totals'!I27/10^6</f>
        <v>189.30084588090921</v>
      </c>
      <c r="J28" s="78">
        <f>'[1]GHG emissions totals'!J27/10^6</f>
        <v>189.30084588090921</v>
      </c>
      <c r="K28" s="78">
        <f>'[1]GHG emissions totals'!K27/10^6</f>
        <v>189.30084588090921</v>
      </c>
      <c r="L28" s="92">
        <f t="shared" ref="L28:L58" si="0">$B$11*(1-0.17)</f>
        <v>177.51758827797769</v>
      </c>
      <c r="M28" s="78"/>
      <c r="N28" s="78"/>
      <c r="O28" s="78"/>
      <c r="P28" s="78"/>
      <c r="Q28" s="78"/>
      <c r="R28" s="78"/>
      <c r="S28" s="78"/>
      <c r="T28" s="78"/>
      <c r="U28" s="78"/>
      <c r="V28" s="93"/>
      <c r="W28" s="93"/>
      <c r="X28" s="92"/>
      <c r="Y28" s="92"/>
    </row>
    <row r="29" spans="1:25" x14ac:dyDescent="0.25">
      <c r="A29" s="78">
        <v>2021</v>
      </c>
      <c r="B29" s="78">
        <f>'[1]GHG emissions totals'!B28/10^6</f>
        <v>188.25628437454557</v>
      </c>
      <c r="C29" s="78">
        <f>'[1]GHG emissions totals'!C28/10^6</f>
        <v>188.25628437454557</v>
      </c>
      <c r="D29" s="78">
        <f>'[1]GHG emissions totals'!D28/10^6</f>
        <v>188.25628437454557</v>
      </c>
      <c r="E29" s="78">
        <f>'[1]GHG emissions totals'!E28/10^6</f>
        <v>188.25628437454557</v>
      </c>
      <c r="F29" s="78">
        <f>'[1]GHG emissions totals'!F28/10^6</f>
        <v>188.25628437454557</v>
      </c>
      <c r="G29" s="78">
        <f>'[1]GHG emissions totals'!G28/10^6</f>
        <v>188.25628437454557</v>
      </c>
      <c r="H29" s="78">
        <f>'[1]GHG emissions totals'!H28/10^6</f>
        <v>188.25628437454557</v>
      </c>
      <c r="I29" s="78">
        <f>'[1]GHG emissions totals'!I28/10^6</f>
        <v>188.25628437454557</v>
      </c>
      <c r="J29" s="78">
        <f>'[1]GHG emissions totals'!J28/10^6</f>
        <v>188.25628437454557</v>
      </c>
      <c r="K29" s="78">
        <f>'[1]GHG emissions totals'!K28/10^6</f>
        <v>188.25628437454557</v>
      </c>
      <c r="L29" s="92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92"/>
      <c r="Y29" s="92"/>
    </row>
    <row r="30" spans="1:25" x14ac:dyDescent="0.25">
      <c r="A30" s="78">
        <v>2022</v>
      </c>
      <c r="B30" s="78">
        <f>'[1]GHG emissions totals'!B29/10^6</f>
        <v>186.31119530000001</v>
      </c>
      <c r="C30" s="78">
        <f>'[1]GHG emissions totals'!C29/10^6</f>
        <v>186.31119530000001</v>
      </c>
      <c r="D30" s="78">
        <f>'[1]GHG emissions totals'!D29/10^6</f>
        <v>186.31119530000001</v>
      </c>
      <c r="E30" s="78">
        <f>'[1]GHG emissions totals'!E29/10^6</f>
        <v>186.31119530000001</v>
      </c>
      <c r="F30" s="78">
        <f>'[1]GHG emissions totals'!F29/10^6</f>
        <v>0</v>
      </c>
      <c r="G30" s="78">
        <f>'[1]GHG emissions totals'!G29/10^6</f>
        <v>0</v>
      </c>
      <c r="H30" s="78">
        <f>'[1]GHG emissions totals'!H29/10^6</f>
        <v>0</v>
      </c>
      <c r="I30" s="78">
        <f>'[1]GHG emissions totals'!I29/10^6</f>
        <v>0</v>
      </c>
      <c r="J30" s="78">
        <f>'[1]GHG emissions totals'!J29/10^6</f>
        <v>0</v>
      </c>
      <c r="K30" s="78">
        <f>'[1]GHG emissions totals'!K29/10^6</f>
        <v>0</v>
      </c>
      <c r="L30" s="92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92"/>
      <c r="Y30" s="92"/>
    </row>
    <row r="31" spans="1:25" x14ac:dyDescent="0.25">
      <c r="A31" s="78">
        <v>2023</v>
      </c>
      <c r="B31" s="78">
        <f>'[1]GHG emissions totals'!B30/10^6</f>
        <v>185.73816980000001</v>
      </c>
      <c r="C31" s="78">
        <f>'[1]GHG emissions totals'!C30/10^6</f>
        <v>185.73816980000001</v>
      </c>
      <c r="D31" s="78">
        <f>'[1]GHG emissions totals'!D30/10^6</f>
        <v>185.73816980000001</v>
      </c>
      <c r="E31" s="78">
        <f>'[1]GHG emissions totals'!E30/10^6</f>
        <v>185.73816980000001</v>
      </c>
      <c r="F31" s="78">
        <f>'[1]GHG emissions totals'!F30/10^6</f>
        <v>0</v>
      </c>
      <c r="G31" s="78">
        <f>'[1]GHG emissions totals'!G30/10^6</f>
        <v>0</v>
      </c>
      <c r="H31" s="78">
        <f>'[1]GHG emissions totals'!H30/10^6</f>
        <v>0</v>
      </c>
      <c r="I31" s="78">
        <f>'[1]GHG emissions totals'!I30/10^6</f>
        <v>0</v>
      </c>
      <c r="J31" s="78">
        <f>'[1]GHG emissions totals'!J30/10^6</f>
        <v>0</v>
      </c>
      <c r="K31" s="78">
        <f>'[1]GHG emissions totals'!K30/10^6</f>
        <v>0</v>
      </c>
      <c r="L31" s="92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92"/>
      <c r="Y31" s="92"/>
    </row>
    <row r="32" spans="1:25" x14ac:dyDescent="0.25">
      <c r="A32" s="78">
        <v>2024</v>
      </c>
      <c r="B32" s="78">
        <f>'[1]GHG emissions totals'!B31/10^6</f>
        <v>183.9376206</v>
      </c>
      <c r="C32" s="78">
        <f>'[1]GHG emissions totals'!C31/10^6</f>
        <v>183.9376206</v>
      </c>
      <c r="D32" s="78">
        <f>'[1]GHG emissions totals'!D31/10^6</f>
        <v>183.9376206</v>
      </c>
      <c r="E32" s="78">
        <f>'[1]GHG emissions totals'!E31/10^6</f>
        <v>183.9376206</v>
      </c>
      <c r="F32" s="78">
        <f>'[1]GHG emissions totals'!F31/10^6</f>
        <v>0</v>
      </c>
      <c r="G32" s="78">
        <f>'[1]GHG emissions totals'!G31/10^6</f>
        <v>0</v>
      </c>
      <c r="H32" s="78">
        <f>'[1]GHG emissions totals'!H31/10^6</f>
        <v>0</v>
      </c>
      <c r="I32" s="78">
        <f>'[1]GHG emissions totals'!I31/10^6</f>
        <v>0</v>
      </c>
      <c r="J32" s="78">
        <f>'[1]GHG emissions totals'!J31/10^6</f>
        <v>0</v>
      </c>
      <c r="K32" s="78">
        <f>'[1]GHG emissions totals'!K31/10^6</f>
        <v>0</v>
      </c>
      <c r="L32" s="92"/>
      <c r="M32" s="78" t="s">
        <v>90</v>
      </c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92"/>
      <c r="Y32" s="92"/>
    </row>
    <row r="33" spans="1:25" x14ac:dyDescent="0.25">
      <c r="A33" s="78">
        <v>2025</v>
      </c>
      <c r="B33" s="78">
        <f>'[1]GHG emissions totals'!B32/10^6</f>
        <v>183.38918130000002</v>
      </c>
      <c r="C33" s="78">
        <f>'[1]GHG emissions totals'!C32/10^6</f>
        <v>183.38918130000002</v>
      </c>
      <c r="D33" s="78">
        <f>'[1]GHG emissions totals'!D32/10^6</f>
        <v>183.38918130000002</v>
      </c>
      <c r="E33" s="78">
        <f>'[1]GHG emissions totals'!E32/10^6</f>
        <v>183.38918130000002</v>
      </c>
      <c r="F33" s="78">
        <f>'[1]GHG emissions totals'!F32/10^6</f>
        <v>0</v>
      </c>
      <c r="G33" s="78">
        <f>'[1]GHG emissions totals'!G32/10^6</f>
        <v>0</v>
      </c>
      <c r="H33" s="78">
        <f>'[1]GHG emissions totals'!H32/10^6</f>
        <v>0</v>
      </c>
      <c r="I33" s="78">
        <f>'[1]GHG emissions totals'!I32/10^6</f>
        <v>0</v>
      </c>
      <c r="J33" s="78">
        <f>'[1]GHG emissions totals'!J32/10^6</f>
        <v>0</v>
      </c>
      <c r="K33" s="78">
        <f>'[1]GHG emissions totals'!K32/10^6</f>
        <v>0</v>
      </c>
      <c r="L33" s="92"/>
      <c r="M33" s="93">
        <f>(C33-$B$11)/$B$11</f>
        <v>-0.1425468205401306</v>
      </c>
      <c r="N33" s="93">
        <f t="shared" ref="N33:U33" si="1">(D33-$B$11)/$B$11</f>
        <v>-0.1425468205401306</v>
      </c>
      <c r="O33" s="93">
        <f t="shared" si="1"/>
        <v>-0.1425468205401306</v>
      </c>
      <c r="P33" s="93">
        <f t="shared" si="1"/>
        <v>-1</v>
      </c>
      <c r="Q33" s="93">
        <f t="shared" si="1"/>
        <v>-1</v>
      </c>
      <c r="R33" s="93">
        <f t="shared" si="1"/>
        <v>-1</v>
      </c>
      <c r="S33" s="93">
        <f t="shared" si="1"/>
        <v>-1</v>
      </c>
      <c r="T33" s="93">
        <f t="shared" si="1"/>
        <v>-1</v>
      </c>
      <c r="U33" s="93">
        <f t="shared" si="1"/>
        <v>-1</v>
      </c>
      <c r="V33" s="78"/>
      <c r="W33" s="78"/>
      <c r="X33" s="92">
        <f>$B$11*(1-0.26)</f>
        <v>158.26869316349817</v>
      </c>
      <c r="Y33" s="92">
        <f>$B$11*(1-0.27)</f>
        <v>156.12992703966711</v>
      </c>
    </row>
    <row r="34" spans="1:25" x14ac:dyDescent="0.25">
      <c r="A34" s="78">
        <v>2026</v>
      </c>
      <c r="B34" s="78">
        <f>'[1]GHG emissions totals'!B33/10^6</f>
        <v>183.41189730000002</v>
      </c>
      <c r="C34" s="78">
        <f>'[1]GHG emissions totals'!C33/10^6</f>
        <v>183.41189730000002</v>
      </c>
      <c r="D34" s="78">
        <f>'[1]GHG emissions totals'!D33/10^6</f>
        <v>183.41189730000002</v>
      </c>
      <c r="E34" s="78">
        <f>'[1]GHG emissions totals'!E33/10^6</f>
        <v>183.41189730000002</v>
      </c>
      <c r="F34" s="78">
        <f>'[1]GHG emissions totals'!F33/10^6</f>
        <v>0</v>
      </c>
      <c r="G34" s="78">
        <f>'[1]GHG emissions totals'!G33/10^6</f>
        <v>0</v>
      </c>
      <c r="H34" s="78">
        <f>'[1]GHG emissions totals'!H33/10^6</f>
        <v>0</v>
      </c>
      <c r="I34" s="78">
        <f>'[1]GHG emissions totals'!I33/10^6</f>
        <v>0</v>
      </c>
      <c r="J34" s="78">
        <f>'[1]GHG emissions totals'!J33/10^6</f>
        <v>0</v>
      </c>
      <c r="K34" s="78">
        <f>'[1]GHG emissions totals'!K33/10^6</f>
        <v>0</v>
      </c>
      <c r="L34" s="78">
        <f t="shared" si="0"/>
        <v>177.51758827797769</v>
      </c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</row>
    <row r="35" spans="1:25" x14ac:dyDescent="0.25">
      <c r="A35" s="78">
        <v>2027</v>
      </c>
      <c r="B35" s="78">
        <f>'[1]GHG emissions totals'!B34/10^6</f>
        <v>183.34534410000001</v>
      </c>
      <c r="C35" s="78">
        <f>'[1]GHG emissions totals'!C34/10^6</f>
        <v>183.34534410000001</v>
      </c>
      <c r="D35" s="78">
        <f>'[1]GHG emissions totals'!D34/10^6</f>
        <v>183.34534410000001</v>
      </c>
      <c r="E35" s="78">
        <f>'[1]GHG emissions totals'!E34/10^6</f>
        <v>183.34534410000001</v>
      </c>
      <c r="F35" s="78">
        <f>'[1]GHG emissions totals'!F34/10^6</f>
        <v>0</v>
      </c>
      <c r="G35" s="78">
        <f>'[1]GHG emissions totals'!G34/10^6</f>
        <v>0</v>
      </c>
      <c r="H35" s="78">
        <f>'[1]GHG emissions totals'!H34/10^6</f>
        <v>0</v>
      </c>
      <c r="I35" s="78">
        <f>'[1]GHG emissions totals'!I34/10^6</f>
        <v>0</v>
      </c>
      <c r="J35" s="78">
        <f>'[1]GHG emissions totals'!J34/10^6</f>
        <v>0</v>
      </c>
      <c r="K35" s="78">
        <f>'[1]GHG emissions totals'!K34/10^6</f>
        <v>0</v>
      </c>
      <c r="L35" s="78">
        <f t="shared" si="0"/>
        <v>177.51758827797769</v>
      </c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</row>
    <row r="36" spans="1:25" x14ac:dyDescent="0.25">
      <c r="A36" s="78">
        <v>2028</v>
      </c>
      <c r="B36" s="78">
        <f>'[1]GHG emissions totals'!B35/10^6</f>
        <v>182.85020059999999</v>
      </c>
      <c r="C36" s="78">
        <f>'[1]GHG emissions totals'!C35/10^6</f>
        <v>182.85020059999999</v>
      </c>
      <c r="D36" s="78">
        <f>'[1]GHG emissions totals'!D35/10^6</f>
        <v>182.85020059999999</v>
      </c>
      <c r="E36" s="78">
        <f>'[1]GHG emissions totals'!E35/10^6</f>
        <v>182.85020059999999</v>
      </c>
      <c r="F36" s="78">
        <f>'[1]GHG emissions totals'!F35/10^6</f>
        <v>0</v>
      </c>
      <c r="G36" s="78">
        <f>'[1]GHG emissions totals'!G35/10^6</f>
        <v>0</v>
      </c>
      <c r="H36" s="78">
        <f>'[1]GHG emissions totals'!H35/10^6</f>
        <v>0</v>
      </c>
      <c r="I36" s="78">
        <f>'[1]GHG emissions totals'!I35/10^6</f>
        <v>0</v>
      </c>
      <c r="J36" s="78">
        <f>'[1]GHG emissions totals'!J35/10^6</f>
        <v>0</v>
      </c>
      <c r="K36" s="78">
        <f>'[1]GHG emissions totals'!K35/10^6</f>
        <v>0</v>
      </c>
      <c r="L36" s="78">
        <f t="shared" si="0"/>
        <v>177.51758827797769</v>
      </c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</row>
    <row r="37" spans="1:25" x14ac:dyDescent="0.25">
      <c r="A37" s="78">
        <v>2029</v>
      </c>
      <c r="B37" s="78">
        <f>'[1]GHG emissions totals'!B36/10^6</f>
        <v>182.90726960000001</v>
      </c>
      <c r="C37" s="78">
        <f>'[1]GHG emissions totals'!C36/10^6</f>
        <v>182.90726960000001</v>
      </c>
      <c r="D37" s="78">
        <f>'[1]GHG emissions totals'!D36/10^6</f>
        <v>182.90726960000001</v>
      </c>
      <c r="E37" s="78">
        <f>'[1]GHG emissions totals'!E36/10^6</f>
        <v>182.90726960000001</v>
      </c>
      <c r="F37" s="78">
        <f>'[1]GHG emissions totals'!F36/10^6</f>
        <v>0</v>
      </c>
      <c r="G37" s="78">
        <f>'[1]GHG emissions totals'!G36/10^6</f>
        <v>0</v>
      </c>
      <c r="H37" s="78">
        <f>'[1]GHG emissions totals'!H36/10^6</f>
        <v>0</v>
      </c>
      <c r="I37" s="78">
        <f>'[1]GHG emissions totals'!I36/10^6</f>
        <v>0</v>
      </c>
      <c r="J37" s="78">
        <f>'[1]GHG emissions totals'!J36/10^6</f>
        <v>0</v>
      </c>
      <c r="K37" s="78">
        <f>'[1]GHG emissions totals'!K36/10^6</f>
        <v>0</v>
      </c>
      <c r="L37" s="78">
        <f t="shared" si="0"/>
        <v>177.51758827797769</v>
      </c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</row>
    <row r="38" spans="1:25" x14ac:dyDescent="0.25">
      <c r="A38" s="78">
        <v>2030</v>
      </c>
      <c r="B38" s="78">
        <f>'[1]GHG emissions totals'!B37/10^6</f>
        <v>180.17969890000001</v>
      </c>
      <c r="C38" s="78">
        <f>'[1]GHG emissions totals'!C37/10^6</f>
        <v>180.17733899999999</v>
      </c>
      <c r="D38" s="78">
        <f>'[1]GHG emissions totals'!D37/10^6</f>
        <v>180.17123309999999</v>
      </c>
      <c r="E38" s="78">
        <f>'[1]GHG emissions totals'!E37/10^6</f>
        <v>180.1605658</v>
      </c>
      <c r="F38" s="78">
        <f>'[1]GHG emissions totals'!F37/10^6</f>
        <v>0</v>
      </c>
      <c r="G38" s="78">
        <f>'[1]GHG emissions totals'!G37/10^6</f>
        <v>0</v>
      </c>
      <c r="H38" s="78">
        <f>'[1]GHG emissions totals'!H37/10^6</f>
        <v>0</v>
      </c>
      <c r="I38" s="78">
        <f>'[1]GHG emissions totals'!I37/10^6</f>
        <v>0</v>
      </c>
      <c r="J38" s="78">
        <f>'[1]GHG emissions totals'!J37/10^6</f>
        <v>0</v>
      </c>
      <c r="K38" s="78">
        <f>'[1]GHG emissions totals'!K37/10^6</f>
        <v>0</v>
      </c>
      <c r="L38" s="78">
        <f t="shared" si="0"/>
        <v>177.51758827797769</v>
      </c>
      <c r="M38" s="220">
        <f>(B38-$B$11)/$B$11</f>
        <v>-0.15755305410741302</v>
      </c>
      <c r="N38" s="93">
        <f>(D38-$B$11)/$B$11</f>
        <v>-0.15759263674296012</v>
      </c>
      <c r="O38" s="220">
        <f t="shared" ref="O38" si="2">(E38-$B$11)/$B$11</f>
        <v>-0.15764251269658186</v>
      </c>
      <c r="P38" s="78"/>
      <c r="Q38" s="78"/>
      <c r="R38" s="78"/>
      <c r="S38" s="78"/>
      <c r="T38" s="78"/>
      <c r="U38" s="78"/>
      <c r="V38" s="78"/>
      <c r="W38" s="78"/>
      <c r="X38" s="78"/>
      <c r="Y38" s="78"/>
    </row>
    <row r="39" spans="1:25" x14ac:dyDescent="0.25">
      <c r="A39" s="78">
        <v>2031</v>
      </c>
      <c r="B39" s="78">
        <f>'[1]GHG emissions totals'!B38/10^6</f>
        <v>176.63128080000001</v>
      </c>
      <c r="C39" s="78">
        <f>'[1]GHG emissions totals'!C38/10^6</f>
        <v>176.62664789999999</v>
      </c>
      <c r="D39" s="78">
        <f>'[1]GHG emissions totals'!D38/10^6</f>
        <v>176.60878359999998</v>
      </c>
      <c r="E39" s="78">
        <f>'[1]GHG emissions totals'!E38/10^6</f>
        <v>176.28481959999999</v>
      </c>
      <c r="F39" s="78">
        <f>'[1]GHG emissions totals'!F38/10^6</f>
        <v>0</v>
      </c>
      <c r="G39" s="78">
        <f>'[1]GHG emissions totals'!G38/10^6</f>
        <v>0</v>
      </c>
      <c r="H39" s="78">
        <f>'[1]GHG emissions totals'!H38/10^6</f>
        <v>0</v>
      </c>
      <c r="I39" s="78">
        <f>'[1]GHG emissions totals'!I38/10^6</f>
        <v>0</v>
      </c>
      <c r="J39" s="78">
        <f>'[1]GHG emissions totals'!J38/10^6</f>
        <v>0</v>
      </c>
      <c r="K39" s="78">
        <f>'[1]GHG emissions totals'!K38/10^6</f>
        <v>0</v>
      </c>
      <c r="L39" s="78">
        <f t="shared" si="0"/>
        <v>177.51758827797769</v>
      </c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</row>
    <row r="40" spans="1:25" x14ac:dyDescent="0.25">
      <c r="A40" s="78">
        <v>2032</v>
      </c>
      <c r="B40" s="78">
        <f>'[1]GHG emissions totals'!B39/10^6</f>
        <v>173.1762104</v>
      </c>
      <c r="C40" s="78">
        <f>'[1]GHG emissions totals'!C39/10^6</f>
        <v>173.16917990000002</v>
      </c>
      <c r="D40" s="78">
        <f>'[1]GHG emissions totals'!D39/10^6</f>
        <v>173.1403282</v>
      </c>
      <c r="E40" s="78">
        <f>'[1]GHG emissions totals'!E39/10^6</f>
        <v>172.54086509999999</v>
      </c>
      <c r="F40" s="78">
        <f>'[1]GHG emissions totals'!F39/10^6</f>
        <v>0</v>
      </c>
      <c r="G40" s="78">
        <f>'[1]GHG emissions totals'!G39/10^6</f>
        <v>0</v>
      </c>
      <c r="H40" s="78">
        <f>'[1]GHG emissions totals'!H39/10^6</f>
        <v>0</v>
      </c>
      <c r="I40" s="78">
        <f>'[1]GHG emissions totals'!I39/10^6</f>
        <v>0</v>
      </c>
      <c r="J40" s="78">
        <f>'[1]GHG emissions totals'!J39/10^6</f>
        <v>0</v>
      </c>
      <c r="K40" s="78">
        <f>'[1]GHG emissions totals'!K39/10^6</f>
        <v>0</v>
      </c>
      <c r="L40" s="78">
        <f t="shared" si="0"/>
        <v>177.51758827797769</v>
      </c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</row>
    <row r="41" spans="1:25" x14ac:dyDescent="0.25">
      <c r="A41" s="78">
        <v>2033</v>
      </c>
      <c r="B41" s="78">
        <f>'[1]GHG emissions totals'!B40/10^6</f>
        <v>168.91449180000001</v>
      </c>
      <c r="C41" s="78">
        <f>'[1]GHG emissions totals'!C40/10^6</f>
        <v>168.90262759999999</v>
      </c>
      <c r="D41" s="78">
        <f>'[1]GHG emissions totals'!D40/10^6</f>
        <v>168.70745500000001</v>
      </c>
      <c r="E41" s="78">
        <f>'[1]GHG emissions totals'!E40/10^6</f>
        <v>167.6604572</v>
      </c>
      <c r="F41" s="78">
        <f>'[1]GHG emissions totals'!F40/10^6</f>
        <v>0</v>
      </c>
      <c r="G41" s="78">
        <f>'[1]GHG emissions totals'!G40/10^6</f>
        <v>0</v>
      </c>
      <c r="H41" s="78">
        <f>'[1]GHG emissions totals'!H40/10^6</f>
        <v>0</v>
      </c>
      <c r="I41" s="78">
        <f>'[1]GHG emissions totals'!I40/10^6</f>
        <v>0</v>
      </c>
      <c r="J41" s="78">
        <f>'[1]GHG emissions totals'!J40/10^6</f>
        <v>0</v>
      </c>
      <c r="K41" s="78">
        <f>'[1]GHG emissions totals'!K40/10^6</f>
        <v>0</v>
      </c>
      <c r="L41" s="78">
        <f t="shared" si="0"/>
        <v>177.51758827797769</v>
      </c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</row>
    <row r="42" spans="1:25" x14ac:dyDescent="0.25">
      <c r="A42" s="78">
        <v>2034</v>
      </c>
      <c r="B42" s="78">
        <f>'[1]GHG emissions totals'!B41/10^6</f>
        <v>164.88981649999999</v>
      </c>
      <c r="C42" s="78">
        <f>'[1]GHG emissions totals'!C41/10^6</f>
        <v>164.87342899999999</v>
      </c>
      <c r="D42" s="78">
        <f>'[1]GHG emissions totals'!D41/10^6</f>
        <v>164.52244719999999</v>
      </c>
      <c r="E42" s="78">
        <f>'[1]GHG emissions totals'!E41/10^6</f>
        <v>163.06445099999999</v>
      </c>
      <c r="F42" s="78">
        <f>'[1]GHG emissions totals'!F41/10^6</f>
        <v>0</v>
      </c>
      <c r="G42" s="78">
        <f>'[1]GHG emissions totals'!G41/10^6</f>
        <v>0</v>
      </c>
      <c r="H42" s="78">
        <f>'[1]GHG emissions totals'!H41/10^6</f>
        <v>0</v>
      </c>
      <c r="I42" s="78">
        <f>'[1]GHG emissions totals'!I41/10^6</f>
        <v>0</v>
      </c>
      <c r="J42" s="78">
        <f>'[1]GHG emissions totals'!J41/10^6</f>
        <v>0</v>
      </c>
      <c r="K42" s="78">
        <f>'[1]GHG emissions totals'!K41/10^6</f>
        <v>0</v>
      </c>
      <c r="L42" s="78">
        <f t="shared" si="0"/>
        <v>177.51758827797769</v>
      </c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</row>
    <row r="43" spans="1:25" x14ac:dyDescent="0.25">
      <c r="A43" s="78">
        <v>2035</v>
      </c>
      <c r="B43" s="78">
        <f>'[1]GHG emissions totals'!B42/10^6</f>
        <v>161.360578</v>
      </c>
      <c r="C43" s="78">
        <f>'[1]GHG emissions totals'!C42/10^6</f>
        <v>161.34041669999999</v>
      </c>
      <c r="D43" s="78">
        <f>'[1]GHG emissions totals'!D42/10^6</f>
        <v>160.84058580000001</v>
      </c>
      <c r="E43" s="78">
        <f>'[1]GHG emissions totals'!E42/10^6</f>
        <v>158.77795330000001</v>
      </c>
      <c r="F43" s="78">
        <f>'[1]GHG emissions totals'!F42/10^6</f>
        <v>0</v>
      </c>
      <c r="G43" s="78">
        <f>'[1]GHG emissions totals'!G42/10^6</f>
        <v>0</v>
      </c>
      <c r="H43" s="78">
        <f>'[1]GHG emissions totals'!H42/10^6</f>
        <v>0</v>
      </c>
      <c r="I43" s="78">
        <f>'[1]GHG emissions totals'!I42/10^6</f>
        <v>0</v>
      </c>
      <c r="J43" s="78">
        <f>'[1]GHG emissions totals'!J42/10^6</f>
        <v>0</v>
      </c>
      <c r="K43" s="78">
        <f>'[1]GHG emissions totals'!K42/10^6</f>
        <v>0</v>
      </c>
      <c r="L43" s="78">
        <f t="shared" si="0"/>
        <v>177.51758827797769</v>
      </c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</row>
    <row r="44" spans="1:25" x14ac:dyDescent="0.25">
      <c r="A44" s="78">
        <v>2036</v>
      </c>
      <c r="B44" s="78">
        <f>'[1]GHG emissions totals'!B43/10^6</f>
        <v>157.48407750000001</v>
      </c>
      <c r="C44" s="78">
        <f>'[1]GHG emissions totals'!C43/10^6</f>
        <v>157.45981980000002</v>
      </c>
      <c r="D44" s="78">
        <f>'[1]GHG emissions totals'!D43/10^6</f>
        <v>156.8022655</v>
      </c>
      <c r="E44" s="78">
        <f>'[1]GHG emissions totals'!E43/10^6</f>
        <v>154.1706897</v>
      </c>
      <c r="F44" s="78">
        <f>'[1]GHG emissions totals'!F43/10^6</f>
        <v>0</v>
      </c>
      <c r="G44" s="78">
        <f>'[1]GHG emissions totals'!G43/10^6</f>
        <v>0</v>
      </c>
      <c r="H44" s="78">
        <f>'[1]GHG emissions totals'!H43/10^6</f>
        <v>0</v>
      </c>
      <c r="I44" s="78">
        <f>'[1]GHG emissions totals'!I43/10^6</f>
        <v>0</v>
      </c>
      <c r="J44" s="78">
        <f>'[1]GHG emissions totals'!J43/10^6</f>
        <v>0</v>
      </c>
      <c r="K44" s="78">
        <f>'[1]GHG emissions totals'!K43/10^6</f>
        <v>0</v>
      </c>
      <c r="L44" s="78">
        <f t="shared" si="0"/>
        <v>177.51758827797769</v>
      </c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</row>
    <row r="45" spans="1:25" x14ac:dyDescent="0.25">
      <c r="A45" s="78">
        <v>2037</v>
      </c>
      <c r="B45" s="78">
        <f>'[1]GHG emissions totals'!B44/10^6</f>
        <v>153.7610579</v>
      </c>
      <c r="C45" s="78">
        <f>'[1]GHG emissions totals'!C44/10^6</f>
        <v>153.73325630000002</v>
      </c>
      <c r="D45" s="78">
        <f>'[1]GHG emissions totals'!D44/10^6</f>
        <v>152.9259184</v>
      </c>
      <c r="E45" s="78">
        <f>'[1]GHG emissions totals'!E44/10^6</f>
        <v>149.71505159999998</v>
      </c>
      <c r="F45" s="78">
        <f>'[1]GHG emissions totals'!F44/10^6</f>
        <v>0</v>
      </c>
      <c r="G45" s="78">
        <f>'[1]GHG emissions totals'!G44/10^6</f>
        <v>0</v>
      </c>
      <c r="H45" s="78">
        <f>'[1]GHG emissions totals'!H44/10^6</f>
        <v>0</v>
      </c>
      <c r="I45" s="78">
        <f>'[1]GHG emissions totals'!I44/10^6</f>
        <v>0</v>
      </c>
      <c r="J45" s="78">
        <f>'[1]GHG emissions totals'!J44/10^6</f>
        <v>0</v>
      </c>
      <c r="K45" s="78">
        <f>'[1]GHG emissions totals'!K44/10^6</f>
        <v>0</v>
      </c>
      <c r="L45" s="78">
        <f t="shared" si="0"/>
        <v>177.51758827797769</v>
      </c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</row>
    <row r="46" spans="1:25" x14ac:dyDescent="0.25">
      <c r="A46" s="78">
        <v>2038</v>
      </c>
      <c r="B46" s="78">
        <f>'[1]GHG emissions totals'!B45/10^6</f>
        <v>150.3914063</v>
      </c>
      <c r="C46" s="78">
        <f>'[1]GHG emissions totals'!C45/10^6</f>
        <v>150.36018319999999</v>
      </c>
      <c r="D46" s="78">
        <f>'[1]GHG emissions totals'!D45/10^6</f>
        <v>149.412778</v>
      </c>
      <c r="E46" s="78">
        <f>'[1]GHG emissions totals'!E45/10^6</f>
        <v>145.65851380000001</v>
      </c>
      <c r="F46" s="78">
        <f>'[1]GHG emissions totals'!F45/10^6</f>
        <v>0</v>
      </c>
      <c r="G46" s="78">
        <f>'[1]GHG emissions totals'!G45/10^6</f>
        <v>0</v>
      </c>
      <c r="H46" s="78">
        <f>'[1]GHG emissions totals'!H45/10^6</f>
        <v>0</v>
      </c>
      <c r="I46" s="78">
        <f>'[1]GHG emissions totals'!I45/10^6</f>
        <v>0</v>
      </c>
      <c r="J46" s="78">
        <f>'[1]GHG emissions totals'!J45/10^6</f>
        <v>0</v>
      </c>
      <c r="K46" s="78">
        <f>'[1]GHG emissions totals'!K45/10^6</f>
        <v>0</v>
      </c>
      <c r="L46" s="78">
        <f t="shared" si="0"/>
        <v>177.51758827797769</v>
      </c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</row>
    <row r="47" spans="1:25" x14ac:dyDescent="0.25">
      <c r="A47" s="78">
        <v>2039</v>
      </c>
      <c r="B47" s="78">
        <f>'[1]GHG emissions totals'!B46/10^6</f>
        <v>147.3802881</v>
      </c>
      <c r="C47" s="78">
        <f>'[1]GHG emissions totals'!C46/10^6</f>
        <v>147.34757690000001</v>
      </c>
      <c r="D47" s="78">
        <f>'[1]GHG emissions totals'!D46/10^6</f>
        <v>146.28313369999998</v>
      </c>
      <c r="E47" s="78">
        <f>'[1]GHG emissions totals'!E46/10^6</f>
        <v>142.00481189999999</v>
      </c>
      <c r="F47" s="78">
        <f>'[1]GHG emissions totals'!F46/10^6</f>
        <v>0</v>
      </c>
      <c r="G47" s="78">
        <f>'[1]GHG emissions totals'!G46/10^6</f>
        <v>0</v>
      </c>
      <c r="H47" s="78">
        <f>'[1]GHG emissions totals'!H46/10^6</f>
        <v>0</v>
      </c>
      <c r="I47" s="78">
        <f>'[1]GHG emissions totals'!I46/10^6</f>
        <v>0</v>
      </c>
      <c r="J47" s="78">
        <f>'[1]GHG emissions totals'!J46/10^6</f>
        <v>0</v>
      </c>
      <c r="K47" s="78">
        <f>'[1]GHG emissions totals'!K46/10^6</f>
        <v>0</v>
      </c>
      <c r="L47" s="78">
        <f t="shared" si="0"/>
        <v>177.51758827797769</v>
      </c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</row>
    <row r="48" spans="1:25" x14ac:dyDescent="0.25">
      <c r="A48" s="78">
        <v>2040</v>
      </c>
      <c r="B48" s="78">
        <f>'[1]GHG emissions totals'!B47/10^6</f>
        <v>144.6689667</v>
      </c>
      <c r="C48" s="78">
        <f>'[1]GHG emissions totals'!C47/10^6</f>
        <v>144.6330418</v>
      </c>
      <c r="D48" s="78">
        <f>'[1]GHG emissions totals'!D47/10^6</f>
        <v>143.46918580000002</v>
      </c>
      <c r="E48" s="78">
        <f>'[1]GHG emissions totals'!E47/10^6</f>
        <v>138.69603499999999</v>
      </c>
      <c r="F48" s="78">
        <f>'[1]GHG emissions totals'!F47/10^6</f>
        <v>0</v>
      </c>
      <c r="G48" s="78">
        <f>'[1]GHG emissions totals'!G47/10^6</f>
        <v>0</v>
      </c>
      <c r="H48" s="78">
        <f>'[1]GHG emissions totals'!H47/10^6</f>
        <v>0</v>
      </c>
      <c r="I48" s="78">
        <f>'[1]GHG emissions totals'!I47/10^6</f>
        <v>0</v>
      </c>
      <c r="J48" s="78">
        <f>'[1]GHG emissions totals'!J47/10^6</f>
        <v>0</v>
      </c>
      <c r="K48" s="78">
        <f>'[1]GHG emissions totals'!K47/10^6</f>
        <v>0</v>
      </c>
      <c r="L48" s="78">
        <f t="shared" si="0"/>
        <v>177.51758827797769</v>
      </c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</row>
    <row r="49" spans="1:25" x14ac:dyDescent="0.25">
      <c r="A49" s="78">
        <v>2041</v>
      </c>
      <c r="B49" s="78">
        <f>'[1]GHG emissions totals'!B48/10^6</f>
        <v>142.30252669999999</v>
      </c>
      <c r="C49" s="78">
        <f>'[1]GHG emissions totals'!C48/10^6</f>
        <v>142.2590706</v>
      </c>
      <c r="D49" s="78">
        <f>'[1]GHG emissions totals'!D48/10^6</f>
        <v>140.99748600000001</v>
      </c>
      <c r="E49" s="78">
        <f>'[1]GHG emissions totals'!E48/10^6</f>
        <v>135.85462480000001</v>
      </c>
      <c r="F49" s="78">
        <f>'[1]GHG emissions totals'!F48/10^6</f>
        <v>0</v>
      </c>
      <c r="G49" s="78">
        <f>'[1]GHG emissions totals'!G48/10^6</f>
        <v>0</v>
      </c>
      <c r="H49" s="78">
        <f>'[1]GHG emissions totals'!H48/10^6</f>
        <v>0</v>
      </c>
      <c r="I49" s="78">
        <f>'[1]GHG emissions totals'!I48/10^6</f>
        <v>0</v>
      </c>
      <c r="J49" s="78">
        <f>'[1]GHG emissions totals'!J48/10^6</f>
        <v>0</v>
      </c>
      <c r="K49" s="78">
        <f>'[1]GHG emissions totals'!K48/10^6</f>
        <v>0</v>
      </c>
      <c r="L49" s="78">
        <f t="shared" si="0"/>
        <v>177.51758827797769</v>
      </c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</row>
    <row r="50" spans="1:25" x14ac:dyDescent="0.25">
      <c r="A50" s="78">
        <v>2042</v>
      </c>
      <c r="B50" s="78">
        <f>'[1]GHG emissions totals'!B49/10^6</f>
        <v>140.23194649999999</v>
      </c>
      <c r="C50" s="78">
        <f>'[1]GHG emissions totals'!C49/10^6</f>
        <v>140.181591</v>
      </c>
      <c r="D50" s="78">
        <f>'[1]GHG emissions totals'!D49/10^6</f>
        <v>138.82953069999999</v>
      </c>
      <c r="E50" s="78">
        <f>'[1]GHG emissions totals'!E49/10^6</f>
        <v>133.3320913</v>
      </c>
      <c r="F50" s="78">
        <f>'[1]GHG emissions totals'!F49/10^6</f>
        <v>0</v>
      </c>
      <c r="G50" s="78">
        <f>'[1]GHG emissions totals'!G49/10^6</f>
        <v>0</v>
      </c>
      <c r="H50" s="78">
        <f>'[1]GHG emissions totals'!H49/10^6</f>
        <v>0</v>
      </c>
      <c r="I50" s="78">
        <f>'[1]GHG emissions totals'!I49/10^6</f>
        <v>0</v>
      </c>
      <c r="J50" s="78">
        <f>'[1]GHG emissions totals'!J49/10^6</f>
        <v>0</v>
      </c>
      <c r="K50" s="78">
        <f>'[1]GHG emissions totals'!K49/10^6</f>
        <v>0</v>
      </c>
      <c r="L50" s="78">
        <f t="shared" si="0"/>
        <v>177.51758827797769</v>
      </c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</row>
    <row r="51" spans="1:25" x14ac:dyDescent="0.25">
      <c r="A51" s="78">
        <v>2043</v>
      </c>
      <c r="B51" s="78">
        <f>'[1]GHG emissions totals'!B50/10^6</f>
        <v>137.97366289999999</v>
      </c>
      <c r="C51" s="78">
        <f>'[1]GHG emissions totals'!C50/10^6</f>
        <v>137.91460609999999</v>
      </c>
      <c r="D51" s="78">
        <f>'[1]GHG emissions totals'!D50/10^6</f>
        <v>136.48567409999998</v>
      </c>
      <c r="E51" s="78">
        <f>'[1]GHG emissions totals'!E50/10^6</f>
        <v>130.89673429999999</v>
      </c>
      <c r="F51" s="78">
        <f>'[1]GHG emissions totals'!F50/10^6</f>
        <v>0</v>
      </c>
      <c r="G51" s="78">
        <f>'[1]GHG emissions totals'!G50/10^6</f>
        <v>0</v>
      </c>
      <c r="H51" s="78">
        <f>'[1]GHG emissions totals'!H50/10^6</f>
        <v>0</v>
      </c>
      <c r="I51" s="78">
        <f>'[1]GHG emissions totals'!I50/10^6</f>
        <v>0</v>
      </c>
      <c r="J51" s="78">
        <f>'[1]GHG emissions totals'!J50/10^6</f>
        <v>0</v>
      </c>
      <c r="K51" s="78">
        <f>'[1]GHG emissions totals'!K50/10^6</f>
        <v>0</v>
      </c>
      <c r="L51" s="78">
        <f t="shared" si="0"/>
        <v>177.51758827797769</v>
      </c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</row>
    <row r="52" spans="1:25" x14ac:dyDescent="0.25">
      <c r="A52" s="78">
        <v>2044</v>
      </c>
      <c r="B52" s="78">
        <f>'[1]GHG emissions totals'!B51/10^6</f>
        <v>136.0104126</v>
      </c>
      <c r="C52" s="78">
        <f>'[1]GHG emissions totals'!C51/10^6</f>
        <v>135.9433296</v>
      </c>
      <c r="D52" s="78">
        <f>'[1]GHG emissions totals'!D51/10^6</f>
        <v>134.44326390000001</v>
      </c>
      <c r="E52" s="78">
        <f>'[1]GHG emissions totals'!E51/10^6</f>
        <v>128.76540399999999</v>
      </c>
      <c r="F52" s="78">
        <f>'[1]GHG emissions totals'!F51/10^6</f>
        <v>0</v>
      </c>
      <c r="G52" s="78">
        <f>'[1]GHG emissions totals'!G51/10^6</f>
        <v>0</v>
      </c>
      <c r="H52" s="78">
        <f>'[1]GHG emissions totals'!H51/10^6</f>
        <v>0</v>
      </c>
      <c r="I52" s="78">
        <f>'[1]GHG emissions totals'!I51/10^6</f>
        <v>0</v>
      </c>
      <c r="J52" s="78">
        <f>'[1]GHG emissions totals'!J51/10^6</f>
        <v>0</v>
      </c>
      <c r="K52" s="78">
        <f>'[1]GHG emissions totals'!K51/10^6</f>
        <v>0</v>
      </c>
      <c r="L52" s="78">
        <f t="shared" si="0"/>
        <v>177.51758827797769</v>
      </c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</row>
    <row r="53" spans="1:25" x14ac:dyDescent="0.25">
      <c r="A53" s="78">
        <v>2045</v>
      </c>
      <c r="B53" s="78">
        <f>'[1]GHG emissions totals'!B52/10^6</f>
        <v>134.2923054</v>
      </c>
      <c r="C53" s="78">
        <f>'[1]GHG emissions totals'!C52/10^6</f>
        <v>134.2186859</v>
      </c>
      <c r="D53" s="78">
        <f>'[1]GHG emissions totals'!D52/10^6</f>
        <v>132.6533628</v>
      </c>
      <c r="E53" s="78">
        <f>'[1]GHG emissions totals'!E52/10^6</f>
        <v>126.92331859999999</v>
      </c>
      <c r="F53" s="78">
        <f>'[1]GHG emissions totals'!F52/10^6</f>
        <v>0</v>
      </c>
      <c r="G53" s="78">
        <f>'[1]GHG emissions totals'!G52/10^6</f>
        <v>0</v>
      </c>
      <c r="H53" s="78">
        <f>'[1]GHG emissions totals'!H52/10^6</f>
        <v>0</v>
      </c>
      <c r="I53" s="78">
        <f>'[1]GHG emissions totals'!I52/10^6</f>
        <v>0</v>
      </c>
      <c r="J53" s="78">
        <f>'[1]GHG emissions totals'!J52/10^6</f>
        <v>0</v>
      </c>
      <c r="K53" s="78">
        <f>'[1]GHG emissions totals'!K52/10^6</f>
        <v>0</v>
      </c>
      <c r="L53" s="78">
        <f t="shared" si="0"/>
        <v>177.51758827797769</v>
      </c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</row>
    <row r="54" spans="1:25" x14ac:dyDescent="0.25">
      <c r="A54" s="78">
        <v>2046</v>
      </c>
      <c r="B54" s="78">
        <f>'[1]GHG emissions totals'!B53/10^6</f>
        <v>132.72669429999999</v>
      </c>
      <c r="C54" s="78">
        <f>'[1]GHG emissions totals'!C53/10^6</f>
        <v>132.6470731</v>
      </c>
      <c r="D54" s="78">
        <f>'[1]GHG emissions totals'!D53/10^6</f>
        <v>131.02451440000002</v>
      </c>
      <c r="E54" s="78">
        <f>'[1]GHG emissions totals'!E53/10^6</f>
        <v>125.2590513</v>
      </c>
      <c r="F54" s="78">
        <f>'[1]GHG emissions totals'!F53/10^6</f>
        <v>0</v>
      </c>
      <c r="G54" s="78">
        <f>'[1]GHG emissions totals'!G53/10^6</f>
        <v>0</v>
      </c>
      <c r="H54" s="78">
        <f>'[1]GHG emissions totals'!H53/10^6</f>
        <v>0</v>
      </c>
      <c r="I54" s="78">
        <f>'[1]GHG emissions totals'!I53/10^6</f>
        <v>0</v>
      </c>
      <c r="J54" s="78">
        <f>'[1]GHG emissions totals'!J53/10^6</f>
        <v>0</v>
      </c>
      <c r="K54" s="78">
        <f>'[1]GHG emissions totals'!K53/10^6</f>
        <v>0</v>
      </c>
      <c r="L54" s="78">
        <f t="shared" si="0"/>
        <v>177.51758827797769</v>
      </c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</row>
    <row r="55" spans="1:25" x14ac:dyDescent="0.25">
      <c r="A55" s="78">
        <v>2047</v>
      </c>
      <c r="B55" s="78">
        <f>'[1]GHG emissions totals'!B54/10^6</f>
        <v>130.66881169999999</v>
      </c>
      <c r="C55" s="78">
        <f>'[1]GHG emissions totals'!C54/10^6</f>
        <v>130.5882234</v>
      </c>
      <c r="D55" s="78">
        <f>'[1]GHG emissions totals'!D54/10^6</f>
        <v>128.91899279999998</v>
      </c>
      <c r="E55" s="78">
        <f>'[1]GHG emissions totals'!E54/10^6</f>
        <v>123.2872588</v>
      </c>
      <c r="F55" s="78">
        <f>'[1]GHG emissions totals'!F54/10^6</f>
        <v>0</v>
      </c>
      <c r="G55" s="78">
        <f>'[1]GHG emissions totals'!G54/10^6</f>
        <v>0</v>
      </c>
      <c r="H55" s="78">
        <f>'[1]GHG emissions totals'!H54/10^6</f>
        <v>0</v>
      </c>
      <c r="I55" s="78">
        <f>'[1]GHG emissions totals'!I54/10^6</f>
        <v>0</v>
      </c>
      <c r="J55" s="78">
        <f>'[1]GHG emissions totals'!J54/10^6</f>
        <v>0</v>
      </c>
      <c r="K55" s="78">
        <f>'[1]GHG emissions totals'!K54/10^6</f>
        <v>0</v>
      </c>
      <c r="L55" s="78">
        <f t="shared" si="0"/>
        <v>177.51758827797769</v>
      </c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</row>
    <row r="56" spans="1:25" x14ac:dyDescent="0.25">
      <c r="A56" s="78">
        <v>2048</v>
      </c>
      <c r="B56" s="78">
        <f>'[1]GHG emissions totals'!B55/10^6</f>
        <v>128.82131989999999</v>
      </c>
      <c r="C56" s="78">
        <f>'[1]GHG emissions totals'!C55/10^6</f>
        <v>128.73982480000001</v>
      </c>
      <c r="D56" s="78">
        <f>'[1]GHG emissions totals'!D55/10^6</f>
        <v>127.0264071</v>
      </c>
      <c r="E56" s="78">
        <f>'[1]GHG emissions totals'!E55/10^6</f>
        <v>121.51085399999999</v>
      </c>
      <c r="F56" s="78">
        <f>'[1]GHG emissions totals'!F55/10^6</f>
        <v>0</v>
      </c>
      <c r="G56" s="78">
        <f>'[1]GHG emissions totals'!G55/10^6</f>
        <v>0</v>
      </c>
      <c r="H56" s="78">
        <f>'[1]GHG emissions totals'!H55/10^6</f>
        <v>0</v>
      </c>
      <c r="I56" s="78">
        <f>'[1]GHG emissions totals'!I55/10^6</f>
        <v>0</v>
      </c>
      <c r="J56" s="78">
        <f>'[1]GHG emissions totals'!J55/10^6</f>
        <v>0</v>
      </c>
      <c r="K56" s="78">
        <f>'[1]GHG emissions totals'!K55/10^6</f>
        <v>0</v>
      </c>
      <c r="L56" s="78">
        <f t="shared" si="0"/>
        <v>177.51758827797769</v>
      </c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</row>
    <row r="57" spans="1:25" x14ac:dyDescent="0.25">
      <c r="A57" s="78">
        <v>2049</v>
      </c>
      <c r="B57" s="78">
        <f>'[1]GHG emissions totals'!B56/10^6</f>
        <v>127.0202354</v>
      </c>
      <c r="C57" s="78">
        <f>'[1]GHG emissions totals'!C56/10^6</f>
        <v>126.941165</v>
      </c>
      <c r="D57" s="78">
        <f>'[1]GHG emissions totals'!D56/10^6</f>
        <v>125.1919223</v>
      </c>
      <c r="E57" s="78">
        <f>'[1]GHG emissions totals'!E56/10^6</f>
        <v>119.9264548</v>
      </c>
      <c r="F57" s="78">
        <f>'[1]GHG emissions totals'!F56/10^6</f>
        <v>0</v>
      </c>
      <c r="G57" s="78">
        <f>'[1]GHG emissions totals'!G56/10^6</f>
        <v>0</v>
      </c>
      <c r="H57" s="78">
        <f>'[1]GHG emissions totals'!H56/10^6</f>
        <v>0</v>
      </c>
      <c r="I57" s="78">
        <f>'[1]GHG emissions totals'!I56/10^6</f>
        <v>0</v>
      </c>
      <c r="J57" s="78">
        <f>'[1]GHG emissions totals'!J56/10^6</f>
        <v>0</v>
      </c>
      <c r="K57" s="78">
        <f>'[1]GHG emissions totals'!K56/10^6</f>
        <v>0</v>
      </c>
      <c r="L57" s="78">
        <f t="shared" si="0"/>
        <v>177.51758827797769</v>
      </c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</row>
    <row r="58" spans="1:25" x14ac:dyDescent="0.25">
      <c r="A58" s="78">
        <v>2050</v>
      </c>
      <c r="B58" s="78">
        <f>'[1]GHG emissions totals'!B57/10^6</f>
        <v>125.29738879999999</v>
      </c>
      <c r="C58" s="78">
        <f>'[1]GHG emissions totals'!C57/10^6</f>
        <v>125.22081340000001</v>
      </c>
      <c r="D58" s="78">
        <f>'[1]GHG emissions totals'!D57/10^6</f>
        <v>123.44306259999999</v>
      </c>
      <c r="E58" s="78">
        <f>'[1]GHG emissions totals'!E57/10^6</f>
        <v>118.4170024</v>
      </c>
      <c r="F58" s="78">
        <f>'[1]GHG emissions totals'!F57/10^6</f>
        <v>0</v>
      </c>
      <c r="G58" s="78">
        <f>'[1]GHG emissions totals'!G57/10^6</f>
        <v>0</v>
      </c>
      <c r="H58" s="78">
        <f>'[1]GHG emissions totals'!H57/10^6</f>
        <v>0</v>
      </c>
      <c r="I58" s="78">
        <f>'[1]GHG emissions totals'!I57/10^6</f>
        <v>0</v>
      </c>
      <c r="J58" s="78">
        <f>'[1]GHG emissions totals'!J57/10^6</f>
        <v>0</v>
      </c>
      <c r="K58" s="78">
        <f>'[1]GHG emissions totals'!K57/10^6</f>
        <v>0</v>
      </c>
      <c r="L58" s="78">
        <f t="shared" si="0"/>
        <v>177.51758827797769</v>
      </c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</row>
    <row r="59" spans="1:25" x14ac:dyDescent="0.25">
      <c r="A59" s="78">
        <v>2051</v>
      </c>
      <c r="B59" s="78">
        <f>'[1]GHG emissions totals'!B58/10^6</f>
        <v>125.23299324960362</v>
      </c>
      <c r="C59" s="78">
        <f>'[1]GHG emissions totals'!C58/10^6</f>
        <v>125.15645720489329</v>
      </c>
      <c r="D59" s="78">
        <f>'[1]GHG emissions totals'!D58/10^6</f>
        <v>123.3796200651246</v>
      </c>
      <c r="E59" s="78">
        <f>'[1]GHG emissions totals'!E58/10^6</f>
        <v>118.35614296694344</v>
      </c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</row>
    <row r="60" spans="1:25" x14ac:dyDescent="0.25">
      <c r="A60" s="78">
        <v>2052</v>
      </c>
      <c r="B60" s="78">
        <f>'[1]GHG emissions totals'!B59/10^6</f>
        <v>125.16859769920727</v>
      </c>
      <c r="C60" s="78">
        <f>'[1]GHG emissions totals'!C59/10^6</f>
        <v>125.09210100978657</v>
      </c>
      <c r="D60" s="78">
        <f>'[1]GHG emissions totals'!D59/10^6</f>
        <v>123.31617753024921</v>
      </c>
      <c r="E60" s="78">
        <f>'[1]GHG emissions totals'!E59/10^6</f>
        <v>118.29528353388687</v>
      </c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</row>
    <row r="61" spans="1:25" x14ac:dyDescent="0.25">
      <c r="A61" s="78">
        <v>2053</v>
      </c>
      <c r="B61" s="78">
        <f>'[1]GHG emissions totals'!B60/10^6</f>
        <v>125.1042021488109</v>
      </c>
      <c r="C61" s="78">
        <f>'[1]GHG emissions totals'!C60/10^6</f>
        <v>125.02774481467986</v>
      </c>
      <c r="D61" s="78">
        <f>'[1]GHG emissions totals'!D60/10^6</f>
        <v>123.25273499537381</v>
      </c>
      <c r="E61" s="78">
        <f>'[1]GHG emissions totals'!E60/10^6</f>
        <v>118.23442410083031</v>
      </c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</row>
    <row r="62" spans="1:25" x14ac:dyDescent="0.25">
      <c r="A62" s="78">
        <v>2054</v>
      </c>
      <c r="B62" s="78">
        <f>'[1]GHG emissions totals'!B61/10^6</f>
        <v>125.03980659841453</v>
      </c>
      <c r="C62" s="78">
        <f>'[1]GHG emissions totals'!C61/10^6</f>
        <v>124.96338861957315</v>
      </c>
      <c r="D62" s="78">
        <f>'[1]GHG emissions totals'!D61/10^6</f>
        <v>123.18929246049842</v>
      </c>
      <c r="E62" s="78">
        <f>'[1]GHG emissions totals'!E61/10^6</f>
        <v>118.17356466777375</v>
      </c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</row>
    <row r="63" spans="1:25" x14ac:dyDescent="0.25">
      <c r="A63" s="78">
        <v>2055</v>
      </c>
      <c r="B63" s="78">
        <f>'[1]GHG emissions totals'!B62/10^6</f>
        <v>124.97541104801816</v>
      </c>
      <c r="C63" s="78">
        <f>'[1]GHG emissions totals'!C62/10^6</f>
        <v>124.89903242446643</v>
      </c>
      <c r="D63" s="78">
        <f>'[1]GHG emissions totals'!D62/10^6</f>
        <v>123.12584992562303</v>
      </c>
      <c r="E63" s="78">
        <f>'[1]GHG emissions totals'!E62/10^6</f>
        <v>118.1127052347172</v>
      </c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</row>
    <row r="64" spans="1:25" x14ac:dyDescent="0.25">
      <c r="A64" s="78">
        <v>2056</v>
      </c>
      <c r="B64" s="78">
        <f>'[1]GHG emissions totals'!B63/10^6</f>
        <v>124.91101549762179</v>
      </c>
      <c r="C64" s="78">
        <f>'[1]GHG emissions totals'!C63/10^6</f>
        <v>124.83467622935972</v>
      </c>
      <c r="D64" s="78">
        <f>'[1]GHG emissions totals'!D63/10^6</f>
        <v>123.06240739074764</v>
      </c>
      <c r="E64" s="78">
        <f>'[1]GHG emissions totals'!E63/10^6</f>
        <v>118.05184580166063</v>
      </c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</row>
    <row r="65" spans="1:25" x14ac:dyDescent="0.25">
      <c r="A65" s="78">
        <v>2057</v>
      </c>
      <c r="B65" s="78">
        <f>'[1]GHG emissions totals'!B64/10^6</f>
        <v>124.84661994722542</v>
      </c>
      <c r="C65" s="78">
        <f>'[1]GHG emissions totals'!C64/10^6</f>
        <v>124.770320034253</v>
      </c>
      <c r="D65" s="78">
        <f>'[1]GHG emissions totals'!D64/10^6</f>
        <v>122.99896485587225</v>
      </c>
      <c r="E65" s="78">
        <f>'[1]GHG emissions totals'!E64/10^6</f>
        <v>117.99098636860407</v>
      </c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</row>
    <row r="66" spans="1:25" x14ac:dyDescent="0.25">
      <c r="A66" s="78">
        <v>2058</v>
      </c>
      <c r="B66" s="78">
        <f>'[1]GHG emissions totals'!B65/10^6</f>
        <v>124.78222439682905</v>
      </c>
      <c r="C66" s="78">
        <f>'[1]GHG emissions totals'!C65/10^6</f>
        <v>124.70596383914629</v>
      </c>
      <c r="D66" s="78">
        <f>'[1]GHG emissions totals'!D65/10^6</f>
        <v>122.93552232099685</v>
      </c>
      <c r="E66" s="78">
        <f>'[1]GHG emissions totals'!E65/10^6</f>
        <v>117.93012693554751</v>
      </c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</row>
    <row r="67" spans="1:25" x14ac:dyDescent="0.25">
      <c r="A67" s="78">
        <v>2059</v>
      </c>
      <c r="B67" s="78">
        <f>'[1]GHG emissions totals'!B66/10^6</f>
        <v>124.71782884643268</v>
      </c>
      <c r="C67" s="78">
        <f>'[1]GHG emissions totals'!C66/10^6</f>
        <v>124.64160764403957</v>
      </c>
      <c r="D67" s="78">
        <f>'[1]GHG emissions totals'!D66/10^6</f>
        <v>122.87207978612146</v>
      </c>
      <c r="E67" s="78">
        <f>'[1]GHG emissions totals'!E66/10^6</f>
        <v>117.86926750249094</v>
      </c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</row>
    <row r="68" spans="1:25" x14ac:dyDescent="0.25">
      <c r="A68" s="78">
        <v>2060</v>
      </c>
      <c r="B68" s="78">
        <f>'[1]GHG emissions totals'!B67/10^6</f>
        <v>124.65343329603631</v>
      </c>
      <c r="C68" s="78">
        <f>'[1]GHG emissions totals'!C67/10^6</f>
        <v>124.57725144893286</v>
      </c>
      <c r="D68" s="78">
        <f>'[1]GHG emissions totals'!D67/10^6</f>
        <v>122.80863725124607</v>
      </c>
      <c r="E68" s="78">
        <f>'[1]GHG emissions totals'!E67/10^6</f>
        <v>117.80840806943438</v>
      </c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</row>
    <row r="69" spans="1:25" x14ac:dyDescent="0.25">
      <c r="A69" s="78">
        <v>2061</v>
      </c>
      <c r="B69" s="78">
        <f>'[1]GHG emissions totals'!B68/10^6</f>
        <v>124.58903774563996</v>
      </c>
      <c r="C69" s="78">
        <f>'[1]GHG emissions totals'!C68/10^6</f>
        <v>124.51289525382614</v>
      </c>
      <c r="D69" s="78">
        <f>'[1]GHG emissions totals'!D68/10^6</f>
        <v>122.74519471637068</v>
      </c>
      <c r="E69" s="78">
        <f>'[1]GHG emissions totals'!E68/10^6</f>
        <v>117.74754863637781</v>
      </c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</row>
    <row r="70" spans="1:25" x14ac:dyDescent="0.25">
      <c r="A70" s="78">
        <v>2062</v>
      </c>
      <c r="B70" s="78">
        <f>'[1]GHG emissions totals'!B69/10^6</f>
        <v>124.52464219524359</v>
      </c>
      <c r="C70" s="78">
        <f>'[1]GHG emissions totals'!C69/10^6</f>
        <v>124.44853905871943</v>
      </c>
      <c r="D70" s="78">
        <f>'[1]GHG emissions totals'!D69/10^6</f>
        <v>122.68175218149528</v>
      </c>
      <c r="E70" s="78">
        <f>'[1]GHG emissions totals'!E69/10^6</f>
        <v>117.68668920332125</v>
      </c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</row>
    <row r="71" spans="1:25" x14ac:dyDescent="0.25">
      <c r="A71" s="78">
        <v>2063</v>
      </c>
      <c r="B71" s="78">
        <f>'[1]GHG emissions totals'!B70/10^6</f>
        <v>124.46024664484722</v>
      </c>
      <c r="C71" s="78">
        <f>'[1]GHG emissions totals'!C70/10^6</f>
        <v>124.38418286361271</v>
      </c>
      <c r="D71" s="78">
        <f>'[1]GHG emissions totals'!D70/10^6</f>
        <v>122.61830964661989</v>
      </c>
      <c r="E71" s="78">
        <f>'[1]GHG emissions totals'!E70/10^6</f>
        <v>117.62582977026469</v>
      </c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</row>
    <row r="72" spans="1:25" x14ac:dyDescent="0.25">
      <c r="A72" s="78">
        <v>2064</v>
      </c>
      <c r="B72" s="78">
        <f>'[1]GHG emissions totals'!B71/10^6</f>
        <v>124.39585109445085</v>
      </c>
      <c r="C72" s="78">
        <f>'[1]GHG emissions totals'!C71/10^6</f>
        <v>124.319826668506</v>
      </c>
      <c r="D72" s="78">
        <f>'[1]GHG emissions totals'!D71/10^6</f>
        <v>122.5548671117445</v>
      </c>
      <c r="E72" s="78">
        <f>'[1]GHG emissions totals'!E71/10^6</f>
        <v>117.56497033720812</v>
      </c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</row>
    <row r="73" spans="1:25" x14ac:dyDescent="0.25">
      <c r="A73" s="78">
        <v>2065</v>
      </c>
      <c r="B73" s="78">
        <f>'[1]GHG emissions totals'!B72/10^6</f>
        <v>124.33145554405448</v>
      </c>
      <c r="C73" s="78">
        <f>'[1]GHG emissions totals'!C72/10^6</f>
        <v>124.25547047339928</v>
      </c>
      <c r="D73" s="78">
        <f>'[1]GHG emissions totals'!D72/10^6</f>
        <v>122.49142457686909</v>
      </c>
      <c r="E73" s="78">
        <f>'[1]GHG emissions totals'!E72/10^6</f>
        <v>117.50411090415156</v>
      </c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</row>
    <row r="74" spans="1:25" x14ac:dyDescent="0.25">
      <c r="A74" s="78">
        <v>2066</v>
      </c>
      <c r="B74" s="78">
        <f>'[1]GHG emissions totals'!B73/10^6</f>
        <v>124.29431306115595</v>
      </c>
      <c r="C74" s="78">
        <f>'[1]GHG emissions totals'!C73/10^6</f>
        <v>124.21835069009978</v>
      </c>
      <c r="D74" s="78">
        <f>'[1]GHG emissions totals'!D73/10^6</f>
        <v>122.45483178043915</v>
      </c>
      <c r="E74" s="78">
        <f>'[1]GHG emissions totals'!E73/10^6</f>
        <v>117.46900800592948</v>
      </c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</row>
    <row r="75" spans="1:25" x14ac:dyDescent="0.25">
      <c r="A75" s="78">
        <v>2067</v>
      </c>
      <c r="B75" s="78">
        <f>'[1]GHG emissions totals'!B74/10^6</f>
        <v>124.25717057825743</v>
      </c>
      <c r="C75" s="78">
        <f>'[1]GHG emissions totals'!C74/10^6</f>
        <v>124.18123090680028</v>
      </c>
      <c r="D75" s="78">
        <f>'[1]GHG emissions totals'!D74/10^6</f>
        <v>122.41823898400922</v>
      </c>
      <c r="E75" s="78">
        <f>'[1]GHG emissions totals'!E74/10^6</f>
        <v>117.43390510770743</v>
      </c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</row>
    <row r="76" spans="1:25" x14ac:dyDescent="0.25">
      <c r="A76" s="78">
        <v>2068</v>
      </c>
      <c r="B76" s="78">
        <f>'[1]GHG emissions totals'!B75/10^6</f>
        <v>124.2200280953589</v>
      </c>
      <c r="C76" s="78">
        <f>'[1]GHG emissions totals'!C75/10^6</f>
        <v>124.14411112350078</v>
      </c>
      <c r="D76" s="78">
        <f>'[1]GHG emissions totals'!D75/10^6</f>
        <v>122.38164618757928</v>
      </c>
      <c r="E76" s="78">
        <f>'[1]GHG emissions totals'!E75/10^6</f>
        <v>117.39880220948535</v>
      </c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</row>
    <row r="77" spans="1:25" x14ac:dyDescent="0.25">
      <c r="A77" s="78">
        <v>2069</v>
      </c>
      <c r="B77" s="78">
        <f>'[1]GHG emissions totals'!B76/10^6</f>
        <v>124.18288561246038</v>
      </c>
      <c r="C77" s="78">
        <f>'[1]GHG emissions totals'!C76/10^6</f>
        <v>124.10699134020129</v>
      </c>
      <c r="D77" s="78">
        <f>'[1]GHG emissions totals'!D76/10^6</f>
        <v>122.34505339114934</v>
      </c>
      <c r="E77" s="78">
        <f>'[1]GHG emissions totals'!E76/10^6</f>
        <v>117.36369931126329</v>
      </c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</row>
    <row r="78" spans="1:25" x14ac:dyDescent="0.25">
      <c r="A78" s="78">
        <v>2070</v>
      </c>
      <c r="B78" s="78">
        <f>'[1]GHG emissions totals'!B77/10^6</f>
        <v>124.14574312956185</v>
      </c>
      <c r="C78" s="78">
        <f>'[1]GHG emissions totals'!C77/10^6</f>
        <v>124.0698715569018</v>
      </c>
      <c r="D78" s="78">
        <f>'[1]GHG emissions totals'!D77/10^6</f>
        <v>122.30846059471941</v>
      </c>
      <c r="E78" s="78">
        <f>'[1]GHG emissions totals'!E77/10^6</f>
        <v>117.32859641304124</v>
      </c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</row>
    <row r="79" spans="1:25" x14ac:dyDescent="0.25">
      <c r="A79" s="78">
        <v>2071</v>
      </c>
      <c r="B79" s="78">
        <f>'[1]GHG emissions totals'!B78/10^6</f>
        <v>124.10860064666332</v>
      </c>
      <c r="C79" s="78">
        <f>'[1]GHG emissions totals'!C78/10^6</f>
        <v>124.03275177360229</v>
      </c>
      <c r="D79" s="78">
        <f>'[1]GHG emissions totals'!D78/10^6</f>
        <v>122.27186779828946</v>
      </c>
      <c r="E79" s="78">
        <f>'[1]GHG emissions totals'!E78/10^6</f>
        <v>117.29349351481916</v>
      </c>
    </row>
    <row r="80" spans="1:25" x14ac:dyDescent="0.25">
      <c r="A80" s="78">
        <v>2072</v>
      </c>
      <c r="B80" s="78">
        <f>'[1]GHG emissions totals'!B79/10^6</f>
        <v>124.0714581637648</v>
      </c>
      <c r="C80" s="78">
        <f>'[1]GHG emissions totals'!C79/10^6</f>
        <v>123.9956319903028</v>
      </c>
      <c r="D80" s="78">
        <f>'[1]GHG emissions totals'!D79/10^6</f>
        <v>122.23527500185953</v>
      </c>
      <c r="E80" s="78">
        <f>'[1]GHG emissions totals'!E79/10^6</f>
        <v>117.2583906165971</v>
      </c>
    </row>
    <row r="81" spans="1:5" x14ac:dyDescent="0.25">
      <c r="A81" s="78">
        <v>2073</v>
      </c>
      <c r="B81" s="78">
        <f>'[1]GHG emissions totals'!B80/10^6</f>
        <v>124.03431568086627</v>
      </c>
      <c r="C81" s="78">
        <f>'[1]GHG emissions totals'!C80/10^6</f>
        <v>123.9585122070033</v>
      </c>
      <c r="D81" s="78">
        <f>'[1]GHG emissions totals'!D80/10^6</f>
        <v>122.19868220542958</v>
      </c>
      <c r="E81" s="78">
        <f>'[1]GHG emissions totals'!E80/10^6</f>
        <v>117.22328771837503</v>
      </c>
    </row>
    <row r="82" spans="1:5" x14ac:dyDescent="0.25">
      <c r="A82" s="78">
        <v>2074</v>
      </c>
      <c r="B82" s="78">
        <f>'[1]GHG emissions totals'!B81/10^6</f>
        <v>123.99717319796775</v>
      </c>
      <c r="C82" s="78">
        <f>'[1]GHG emissions totals'!C81/10^6</f>
        <v>123.92139242370381</v>
      </c>
      <c r="D82" s="78">
        <f>'[1]GHG emissions totals'!D81/10^6</f>
        <v>122.16208940899965</v>
      </c>
      <c r="E82" s="78">
        <f>'[1]GHG emissions totals'!E81/10^6</f>
        <v>117.18818482015297</v>
      </c>
    </row>
    <row r="83" spans="1:5" x14ac:dyDescent="0.25">
      <c r="A83" s="78">
        <v>2075</v>
      </c>
      <c r="B83" s="78">
        <f>'[1]GHG emissions totals'!B82/10^6</f>
        <v>123.96003071506924</v>
      </c>
      <c r="C83" s="78">
        <f>'[1]GHG emissions totals'!C82/10^6</f>
        <v>123.88427264040432</v>
      </c>
      <c r="D83" s="78">
        <f>'[1]GHG emissions totals'!D82/10^6</f>
        <v>122.12549661256972</v>
      </c>
      <c r="E83" s="78">
        <f>'[1]GHG emissions totals'!E82/10^6</f>
        <v>117.15308192193091</v>
      </c>
    </row>
    <row r="84" spans="1:5" x14ac:dyDescent="0.25">
      <c r="A84" s="78">
        <v>2076</v>
      </c>
      <c r="B84" s="78">
        <f>'[1]GHG emissions totals'!B83/10^6</f>
        <v>123.92288823217071</v>
      </c>
      <c r="C84" s="78">
        <f>'[1]GHG emissions totals'!C83/10^6</f>
        <v>123.8471528571048</v>
      </c>
      <c r="D84" s="78">
        <f>'[1]GHG emissions totals'!D83/10^6</f>
        <v>122.08890381613978</v>
      </c>
      <c r="E84" s="78">
        <f>'[1]GHG emissions totals'!E83/10^6</f>
        <v>117.11797902370884</v>
      </c>
    </row>
    <row r="85" spans="1:5" x14ac:dyDescent="0.25">
      <c r="A85" s="78">
        <v>2077</v>
      </c>
      <c r="B85" s="78">
        <f>'[1]GHG emissions totals'!B84/10^6</f>
        <v>123.88574574927219</v>
      </c>
      <c r="C85" s="78">
        <f>'[1]GHG emissions totals'!C84/10^6</f>
        <v>123.81003307380531</v>
      </c>
      <c r="D85" s="78">
        <f>'[1]GHG emissions totals'!D84/10^6</f>
        <v>122.05231101970983</v>
      </c>
      <c r="E85" s="78">
        <f>'[1]GHG emissions totals'!E84/10^6</f>
        <v>117.08287612548678</v>
      </c>
    </row>
    <row r="86" spans="1:5" x14ac:dyDescent="0.25">
      <c r="A86" s="78">
        <v>2078</v>
      </c>
      <c r="B86" s="78">
        <f>'[1]GHG emissions totals'!B85/10^6</f>
        <v>123.84860326637364</v>
      </c>
      <c r="C86" s="78">
        <f>'[1]GHG emissions totals'!C85/10^6</f>
        <v>123.77291329050581</v>
      </c>
      <c r="D86" s="78">
        <f>'[1]GHG emissions totals'!D85/10^6</f>
        <v>122.01571822327989</v>
      </c>
      <c r="E86" s="78">
        <f>'[1]GHG emissions totals'!E85/10^6</f>
        <v>117.0477732272647</v>
      </c>
    </row>
    <row r="87" spans="1:5" x14ac:dyDescent="0.25">
      <c r="A87" s="78">
        <v>2079</v>
      </c>
      <c r="B87" s="78">
        <f>'[1]GHG emissions totals'!B86/10^6</f>
        <v>123.81146078347513</v>
      </c>
      <c r="C87" s="78">
        <f>'[1]GHG emissions totals'!C86/10^6</f>
        <v>123.73579350720632</v>
      </c>
      <c r="D87" s="78">
        <f>'[1]GHG emissions totals'!D86/10^6</f>
        <v>121.97912542684996</v>
      </c>
      <c r="E87" s="78">
        <f>'[1]GHG emissions totals'!E86/10^6</f>
        <v>117.01267032904265</v>
      </c>
    </row>
    <row r="88" spans="1:5" x14ac:dyDescent="0.25">
      <c r="A88" s="78">
        <v>2080</v>
      </c>
      <c r="B88" s="78">
        <f>'[1]GHG emissions totals'!B87/10^6</f>
        <v>123.7743183005766</v>
      </c>
      <c r="C88" s="78">
        <f>'[1]GHG emissions totals'!C87/10^6</f>
        <v>123.69867372390682</v>
      </c>
      <c r="D88" s="78">
        <f>'[1]GHG emissions totals'!D87/10^6</f>
        <v>121.94253263042002</v>
      </c>
      <c r="E88" s="78">
        <f>'[1]GHG emissions totals'!E87/10^6</f>
        <v>116.97756743082057</v>
      </c>
    </row>
    <row r="89" spans="1:5" x14ac:dyDescent="0.25">
      <c r="A89" s="78">
        <v>2081</v>
      </c>
      <c r="B89" s="78">
        <f>'[1]GHG emissions totals'!B88/10^6</f>
        <v>123.19745428530096</v>
      </c>
      <c r="C89" s="78">
        <f>'[1]GHG emissions totals'!C88/10^6</f>
        <v>123.12216225861758</v>
      </c>
      <c r="D89" s="78">
        <f>'[1]GHG emissions totals'!D88/10^6</f>
        <v>121.37420585656345</v>
      </c>
      <c r="E89" s="78">
        <f>'[1]GHG emissions totals'!E88/10^6</f>
        <v>116.43238043103078</v>
      </c>
    </row>
    <row r="90" spans="1:5" x14ac:dyDescent="0.25">
      <c r="A90" s="78">
        <v>2082</v>
      </c>
      <c r="B90" s="78">
        <f>'[1]GHG emissions totals'!B89/10^6</f>
        <v>122.62059027002533</v>
      </c>
      <c r="C90" s="78">
        <f>'[1]GHG emissions totals'!C89/10^6</f>
        <v>122.54565079332832</v>
      </c>
      <c r="D90" s="78">
        <f>'[1]GHG emissions totals'!D89/10^6</f>
        <v>120.80587908270685</v>
      </c>
      <c r="E90" s="78">
        <f>'[1]GHG emissions totals'!E89/10^6</f>
        <v>115.88719343124097</v>
      </c>
    </row>
    <row r="91" spans="1:5" x14ac:dyDescent="0.25">
      <c r="A91" s="78">
        <v>2083</v>
      </c>
      <c r="B91" s="78">
        <f>'[1]GHG emissions totals'!B90/10^6</f>
        <v>122.04372625474969</v>
      </c>
      <c r="C91" s="78">
        <f>'[1]GHG emissions totals'!C90/10^6</f>
        <v>121.96913932803905</v>
      </c>
      <c r="D91" s="78">
        <f>'[1]GHG emissions totals'!D90/10^6</f>
        <v>120.23755230885025</v>
      </c>
      <c r="E91" s="78">
        <f>'[1]GHG emissions totals'!E90/10^6</f>
        <v>115.34200643145117</v>
      </c>
    </row>
    <row r="92" spans="1:5" x14ac:dyDescent="0.25">
      <c r="A92" s="78">
        <v>2084</v>
      </c>
      <c r="B92" s="78">
        <f>'[1]GHG emissions totals'!B91/10^6</f>
        <v>121.46686223947404</v>
      </c>
      <c r="C92" s="78">
        <f>'[1]GHG emissions totals'!C91/10^6</f>
        <v>121.39262786274979</v>
      </c>
      <c r="D92" s="78">
        <f>'[1]GHG emissions totals'!D91/10^6</f>
        <v>119.66922553499366</v>
      </c>
      <c r="E92" s="78">
        <f>'[1]GHG emissions totals'!E91/10^6</f>
        <v>114.79681943166136</v>
      </c>
    </row>
    <row r="93" spans="1:5" x14ac:dyDescent="0.25">
      <c r="A93" s="78">
        <v>2085</v>
      </c>
      <c r="B93" s="78">
        <f>'[1]GHG emissions totals'!B92/10^6</f>
        <v>120.88999822419842</v>
      </c>
      <c r="C93" s="78">
        <f>'[1]GHG emissions totals'!C92/10^6</f>
        <v>120.81611639746055</v>
      </c>
      <c r="D93" s="78">
        <f>'[1]GHG emissions totals'!D92/10^6</f>
        <v>119.1008987611371</v>
      </c>
      <c r="E93" s="78">
        <f>'[1]GHG emissions totals'!E92/10^6</f>
        <v>114.25163243187158</v>
      </c>
    </row>
    <row r="94" spans="1:5" x14ac:dyDescent="0.25">
      <c r="A94" s="78">
        <v>2086</v>
      </c>
      <c r="B94" s="78">
        <f>'[1]GHG emissions totals'!B93/10^6</f>
        <v>120.31313420892278</v>
      </c>
      <c r="C94" s="78">
        <f>'[1]GHG emissions totals'!C93/10^6</f>
        <v>120.23960493217129</v>
      </c>
      <c r="D94" s="78">
        <f>'[1]GHG emissions totals'!D93/10^6</f>
        <v>118.53257198728051</v>
      </c>
      <c r="E94" s="78">
        <f>'[1]GHG emissions totals'!E93/10^6</f>
        <v>113.70644543208178</v>
      </c>
    </row>
    <row r="95" spans="1:5" x14ac:dyDescent="0.25">
      <c r="A95" s="78">
        <v>2087</v>
      </c>
      <c r="B95" s="78">
        <f>'[1]GHG emissions totals'!B94/10^6</f>
        <v>119.73627019364713</v>
      </c>
      <c r="C95" s="78">
        <f>'[1]GHG emissions totals'!C94/10^6</f>
        <v>119.66309346688202</v>
      </c>
      <c r="D95" s="78">
        <f>'[1]GHG emissions totals'!D94/10^6</f>
        <v>117.96424521342391</v>
      </c>
      <c r="E95" s="78">
        <f>'[1]GHG emissions totals'!E94/10^6</f>
        <v>113.16125843229197</v>
      </c>
    </row>
    <row r="96" spans="1:5" x14ac:dyDescent="0.25">
      <c r="A96" s="78">
        <v>2088</v>
      </c>
      <c r="B96" s="78">
        <f>'[1]GHG emissions totals'!B95/10^6</f>
        <v>119.15940617837148</v>
      </c>
      <c r="C96" s="78">
        <f>'[1]GHG emissions totals'!C95/10^6</f>
        <v>119.08658200159276</v>
      </c>
      <c r="D96" s="78">
        <f>'[1]GHG emissions totals'!D95/10^6</f>
        <v>117.39591843956732</v>
      </c>
      <c r="E96" s="78">
        <f>'[1]GHG emissions totals'!E95/10^6</f>
        <v>112.61607143250217</v>
      </c>
    </row>
    <row r="97" spans="1:14" x14ac:dyDescent="0.25">
      <c r="A97" s="78">
        <v>2089</v>
      </c>
      <c r="B97" s="78">
        <f>'[1]GHG emissions totals'!B96/10^6</f>
        <v>118.58254216309587</v>
      </c>
      <c r="C97" s="78">
        <f>'[1]GHG emissions totals'!C96/10^6</f>
        <v>118.51007053630352</v>
      </c>
      <c r="D97" s="78">
        <f>'[1]GHG emissions totals'!D96/10^6</f>
        <v>116.82759166571076</v>
      </c>
      <c r="E97" s="78">
        <f>'[1]GHG emissions totals'!E96/10^6</f>
        <v>112.07088443271238</v>
      </c>
    </row>
    <row r="98" spans="1:14" x14ac:dyDescent="0.25">
      <c r="A98" s="78">
        <v>2090</v>
      </c>
      <c r="B98" s="78">
        <f>'[1]GHG emissions totals'!B97/10^6</f>
        <v>118.00567814782022</v>
      </c>
      <c r="C98" s="78">
        <f>'[1]GHG emissions totals'!C97/10^6</f>
        <v>117.93355907101426</v>
      </c>
      <c r="D98" s="78">
        <f>'[1]GHG emissions totals'!D97/10^6</f>
        <v>116.25926489185417</v>
      </c>
      <c r="E98" s="78">
        <f>'[1]GHG emissions totals'!E97/10^6</f>
        <v>111.52569743292257</v>
      </c>
    </row>
    <row r="99" spans="1:14" x14ac:dyDescent="0.25">
      <c r="A99" s="78">
        <v>2091</v>
      </c>
      <c r="B99" s="78">
        <f>'[1]GHG emissions totals'!B98/10^6</f>
        <v>117.42881413254457</v>
      </c>
      <c r="C99" s="78">
        <f>'[1]GHG emissions totals'!C98/10^6</f>
        <v>117.35704760572499</v>
      </c>
      <c r="D99" s="78">
        <f>'[1]GHG emissions totals'!D98/10^6</f>
        <v>115.69093811799758</v>
      </c>
      <c r="E99" s="78">
        <f>'[1]GHG emissions totals'!E98/10^6</f>
        <v>110.98051043313276</v>
      </c>
    </row>
    <row r="100" spans="1:14" x14ac:dyDescent="0.25">
      <c r="A100" s="78">
        <v>2092</v>
      </c>
      <c r="B100" s="78">
        <f>'[1]GHG emissions totals'!B99/10^6</f>
        <v>116.85195011726894</v>
      </c>
      <c r="C100" s="78">
        <f>'[1]GHG emissions totals'!C99/10^6</f>
        <v>116.78053614043573</v>
      </c>
      <c r="D100" s="78">
        <f>'[1]GHG emissions totals'!D99/10^6</f>
        <v>115.12261134414098</v>
      </c>
      <c r="E100" s="78">
        <f>'[1]GHG emissions totals'!E99/10^6</f>
        <v>110.43532343334296</v>
      </c>
    </row>
    <row r="101" spans="1:14" x14ac:dyDescent="0.25">
      <c r="A101" s="78">
        <v>2093</v>
      </c>
      <c r="B101" s="78">
        <f>'[1]GHG emissions totals'!B100/10^6</f>
        <v>116.27508610199331</v>
      </c>
      <c r="C101" s="78">
        <f>'[1]GHG emissions totals'!C100/10^6</f>
        <v>116.20402467514648</v>
      </c>
      <c r="D101" s="78">
        <f>'[1]GHG emissions totals'!D100/10^6</f>
        <v>114.55428457028441</v>
      </c>
      <c r="E101" s="78">
        <f>'[1]GHG emissions totals'!E100/10^6</f>
        <v>109.89013643355318</v>
      </c>
    </row>
    <row r="102" spans="1:14" x14ac:dyDescent="0.25">
      <c r="A102" s="78">
        <v>2094</v>
      </c>
      <c r="B102" s="78">
        <f>'[1]GHG emissions totals'!B101/10^6</f>
        <v>115.69822208671766</v>
      </c>
      <c r="C102" s="78">
        <f>'[1]GHG emissions totals'!C101/10^6</f>
        <v>115.62751320985723</v>
      </c>
      <c r="D102" s="78">
        <f>'[1]GHG emissions totals'!D101/10^6</f>
        <v>113.98595779642781</v>
      </c>
      <c r="E102" s="78">
        <f>'[1]GHG emissions totals'!E101/10^6</f>
        <v>109.34494943376338</v>
      </c>
    </row>
    <row r="103" spans="1:14" x14ac:dyDescent="0.25">
      <c r="A103" s="78">
        <v>2095</v>
      </c>
      <c r="B103" s="78">
        <f>'[1]GHG emissions totals'!B102/10^6</f>
        <v>115.12135807144202</v>
      </c>
      <c r="C103" s="78">
        <f>'[1]GHG emissions totals'!C102/10^6</f>
        <v>115.05100174456796</v>
      </c>
      <c r="D103" s="78">
        <f>'[1]GHG emissions totals'!D102/10^6</f>
        <v>113.41763102257124</v>
      </c>
      <c r="E103" s="78">
        <f>'[1]GHG emissions totals'!E102/10^6</f>
        <v>108.79976243397357</v>
      </c>
    </row>
    <row r="104" spans="1:14" x14ac:dyDescent="0.25">
      <c r="A104" s="78">
        <v>2096</v>
      </c>
      <c r="B104" s="78">
        <f>'[1]GHG emissions totals'!B103/10^6</f>
        <v>115.12135807144202</v>
      </c>
      <c r="C104" s="78">
        <f>'[1]GHG emissions totals'!C103/10^6</f>
        <v>115.05100174456796</v>
      </c>
      <c r="D104" s="78">
        <f>'[1]GHG emissions totals'!D103/10^6</f>
        <v>113.41763102257124</v>
      </c>
      <c r="E104" s="78">
        <f>'[1]GHG emissions totals'!E103/10^6</f>
        <v>108.79976243397357</v>
      </c>
    </row>
    <row r="105" spans="1:14" x14ac:dyDescent="0.25">
      <c r="A105" s="78">
        <v>2097</v>
      </c>
      <c r="B105" s="78">
        <f>'[1]GHG emissions totals'!B104/10^6</f>
        <v>115.12135807144202</v>
      </c>
      <c r="C105" s="78">
        <f>'[1]GHG emissions totals'!C104/10^6</f>
        <v>115.05100174456796</v>
      </c>
      <c r="D105" s="78">
        <f>'[1]GHG emissions totals'!D104/10^6</f>
        <v>113.41763102257124</v>
      </c>
      <c r="E105" s="78">
        <f>'[1]GHG emissions totals'!E104/10^6</f>
        <v>108.79976243397357</v>
      </c>
    </row>
    <row r="106" spans="1:14" x14ac:dyDescent="0.25">
      <c r="A106" s="78">
        <v>2098</v>
      </c>
      <c r="B106" s="78">
        <f>'[1]GHG emissions totals'!B105/10^6</f>
        <v>115.12135807144202</v>
      </c>
      <c r="C106" s="78">
        <f>'[1]GHG emissions totals'!C105/10^6</f>
        <v>115.05100174456796</v>
      </c>
      <c r="D106" s="78">
        <f>'[1]GHG emissions totals'!D105/10^6</f>
        <v>113.41763102257124</v>
      </c>
      <c r="E106" s="78">
        <f>'[1]GHG emissions totals'!E105/10^6</f>
        <v>108.79976243397357</v>
      </c>
    </row>
    <row r="107" spans="1:14" x14ac:dyDescent="0.25">
      <c r="A107" s="78">
        <v>2099</v>
      </c>
      <c r="B107" s="78">
        <f>'[1]GHG emissions totals'!B106/10^6</f>
        <v>115.12135807144202</v>
      </c>
      <c r="C107" s="78">
        <f>'[1]GHG emissions totals'!C106/10^6</f>
        <v>115.05100174456796</v>
      </c>
      <c r="D107" s="78">
        <f>'[1]GHG emissions totals'!D106/10^6</f>
        <v>113.41763102257124</v>
      </c>
      <c r="E107" s="78">
        <f>'[1]GHG emissions totals'!E106/10^6</f>
        <v>108.79976243397357</v>
      </c>
    </row>
    <row r="108" spans="1:14" x14ac:dyDescent="0.25">
      <c r="A108" s="78">
        <v>2100</v>
      </c>
      <c r="B108" s="78">
        <f>'[1]GHG emissions totals'!B107/10^6</f>
        <v>115.12135807144202</v>
      </c>
      <c r="C108" s="78">
        <f>'[1]GHG emissions totals'!C107/10^6</f>
        <v>115.05100174456796</v>
      </c>
      <c r="D108" s="78">
        <f>'[1]GHG emissions totals'!D107/10^6</f>
        <v>113.41763102257124</v>
      </c>
      <c r="E108" s="78">
        <f>'[1]GHG emissions totals'!E107/10^6</f>
        <v>108.79976243397357</v>
      </c>
      <c r="K108" s="156">
        <f>(C108-$B108)/$B108</f>
        <v>-6.1114920856302456E-4</v>
      </c>
      <c r="L108" s="156">
        <f t="shared" ref="L108:M108" si="3">(D108-$B108)/$B108</f>
        <v>-1.4799400193085593E-2</v>
      </c>
      <c r="M108" s="156">
        <f t="shared" si="3"/>
        <v>-5.4912448422866869E-2</v>
      </c>
      <c r="N108" s="155"/>
    </row>
  </sheetData>
  <phoneticPr fontId="17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theme="8" tint="0.79998168889431442"/>
  </sheetPr>
  <dimension ref="A1:L18"/>
  <sheetViews>
    <sheetView workbookViewId="0"/>
  </sheetViews>
  <sheetFormatPr defaultRowHeight="15" x14ac:dyDescent="0.25"/>
  <cols>
    <col min="4" max="4" width="10.85546875" customWidth="1"/>
    <col min="6" max="6" width="13.85546875" bestFit="1" customWidth="1"/>
    <col min="7" max="7" width="23.5703125" customWidth="1"/>
    <col min="10" max="10" width="10.42578125" customWidth="1"/>
  </cols>
  <sheetData>
    <row r="1" spans="1:12" x14ac:dyDescent="0.25">
      <c r="A1" s="44" t="s">
        <v>91</v>
      </c>
      <c r="B1" s="24"/>
      <c r="C1" s="24"/>
      <c r="D1" s="24"/>
      <c r="E1" s="24"/>
      <c r="F1" s="24"/>
      <c r="G1" s="24"/>
      <c r="H1" s="24"/>
      <c r="I1" s="24"/>
      <c r="J1" s="24"/>
    </row>
    <row r="2" spans="1:12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2" ht="39" customHeight="1" x14ac:dyDescent="0.25">
      <c r="A3" s="266" t="s">
        <v>63</v>
      </c>
      <c r="B3" s="266" t="s">
        <v>92</v>
      </c>
      <c r="C3" s="266"/>
      <c r="D3" s="266"/>
      <c r="E3" s="266" t="s">
        <v>93</v>
      </c>
      <c r="F3" s="266"/>
      <c r="G3" s="266"/>
      <c r="H3" s="266" t="s">
        <v>94</v>
      </c>
      <c r="I3" s="266"/>
      <c r="J3" s="266"/>
    </row>
    <row r="4" spans="1:12" x14ac:dyDescent="0.25">
      <c r="A4" s="266"/>
      <c r="B4" s="94"/>
      <c r="C4" s="94"/>
      <c r="D4" s="94" t="s">
        <v>95</v>
      </c>
      <c r="E4" s="94"/>
      <c r="F4" s="94"/>
      <c r="G4" s="94" t="s">
        <v>95</v>
      </c>
      <c r="H4" s="94"/>
      <c r="I4" s="94"/>
      <c r="J4" s="94" t="s">
        <v>95</v>
      </c>
    </row>
    <row r="5" spans="1:12" x14ac:dyDescent="0.25">
      <c r="A5" s="74">
        <v>2022</v>
      </c>
      <c r="B5" s="95"/>
      <c r="C5" s="95"/>
      <c r="D5" s="96">
        <f>'[1]GHG emissions totals'!B29/10^6</f>
        <v>186.31119530000001</v>
      </c>
      <c r="E5" s="46"/>
      <c r="F5" s="184"/>
      <c r="G5" s="186">
        <v>16830734.640000001</v>
      </c>
      <c r="H5" s="97"/>
      <c r="I5" s="97"/>
      <c r="J5" s="110">
        <f>D5*10^6/G5</f>
        <v>11.069700716284361</v>
      </c>
      <c r="L5" t="s">
        <v>96</v>
      </c>
    </row>
    <row r="6" spans="1:12" x14ac:dyDescent="0.25">
      <c r="A6" s="74">
        <v>2023</v>
      </c>
      <c r="B6" s="95"/>
      <c r="C6" s="95"/>
      <c r="D6" s="96">
        <f>'[1]GHG emissions totals'!B30/10^6</f>
        <v>185.73816980000001</v>
      </c>
      <c r="E6" s="46"/>
      <c r="F6" s="184"/>
      <c r="G6" s="186">
        <v>16661514.039999999</v>
      </c>
      <c r="H6" s="97"/>
      <c r="I6" s="97"/>
      <c r="J6" s="110">
        <f t="shared" ref="J6:J18" si="0">D6*10^6/G6</f>
        <v>11.147736595491295</v>
      </c>
    </row>
    <row r="7" spans="1:12" x14ac:dyDescent="0.25">
      <c r="A7" s="74">
        <v>2024</v>
      </c>
      <c r="B7" s="95"/>
      <c r="C7" s="95"/>
      <c r="D7" s="96">
        <f>'[1]GHG emissions totals'!B31/10^6</f>
        <v>183.9376206</v>
      </c>
      <c r="E7" s="46"/>
      <c r="F7" s="184"/>
      <c r="G7" s="186">
        <v>16567087.439999999</v>
      </c>
      <c r="H7" s="97"/>
      <c r="I7" s="97"/>
      <c r="J7" s="110">
        <f t="shared" si="0"/>
        <v>11.102592490451659</v>
      </c>
    </row>
    <row r="8" spans="1:12" x14ac:dyDescent="0.25">
      <c r="A8" s="74">
        <v>2025</v>
      </c>
      <c r="B8" s="95"/>
      <c r="C8" s="95"/>
      <c r="D8" s="96">
        <f>'[1]GHG emissions totals'!B32/10^6</f>
        <v>183.38918130000002</v>
      </c>
      <c r="E8" s="46"/>
      <c r="F8" s="184"/>
      <c r="G8" s="186">
        <v>16629093.34</v>
      </c>
      <c r="H8" s="97"/>
      <c r="I8" s="97"/>
      <c r="J8" s="110">
        <f t="shared" si="0"/>
        <v>11.028212876697944</v>
      </c>
    </row>
    <row r="9" spans="1:12" x14ac:dyDescent="0.25">
      <c r="A9" s="74">
        <v>2026</v>
      </c>
      <c r="B9" s="95"/>
      <c r="C9" s="95"/>
      <c r="D9" s="96">
        <f>'[1]GHG emissions totals'!B33/10^6</f>
        <v>183.41189730000002</v>
      </c>
      <c r="F9" s="185"/>
      <c r="G9" s="187">
        <v>16736291.27</v>
      </c>
      <c r="J9" s="110">
        <f t="shared" si="0"/>
        <v>10.958933155565237</v>
      </c>
    </row>
    <row r="10" spans="1:12" x14ac:dyDescent="0.25">
      <c r="A10" s="74">
        <v>2027</v>
      </c>
      <c r="B10" s="95"/>
      <c r="C10" s="95"/>
      <c r="D10" s="96">
        <f>'[1]GHG emissions totals'!B34/10^6</f>
        <v>183.34534410000001</v>
      </c>
      <c r="F10" s="185"/>
      <c r="G10" s="187">
        <v>16898194.18</v>
      </c>
      <c r="J10" s="110">
        <f t="shared" si="0"/>
        <v>10.849996286407924</v>
      </c>
    </row>
    <row r="11" spans="1:12" x14ac:dyDescent="0.25">
      <c r="A11" s="74">
        <v>2028</v>
      </c>
      <c r="B11" s="95"/>
      <c r="C11" s="95"/>
      <c r="D11" s="96">
        <f>'[1]GHG emissions totals'!B35/10^6</f>
        <v>182.85020059999999</v>
      </c>
      <c r="F11" s="185"/>
      <c r="G11" s="187">
        <v>17021053.829999998</v>
      </c>
      <c r="J11" s="110">
        <f t="shared" si="0"/>
        <v>10.742589878760757</v>
      </c>
    </row>
    <row r="12" spans="1:12" x14ac:dyDescent="0.25">
      <c r="A12" s="74">
        <v>2029</v>
      </c>
      <c r="B12" s="95"/>
      <c r="C12" s="95"/>
      <c r="D12" s="96">
        <f>'[1]GHG emissions totals'!B36/10^6</f>
        <v>182.90726960000001</v>
      </c>
      <c r="F12" s="185"/>
      <c r="G12" s="187">
        <v>17249404.510000002</v>
      </c>
      <c r="J12" s="110">
        <f t="shared" si="0"/>
        <v>10.60368602834742</v>
      </c>
    </row>
    <row r="13" spans="1:12" x14ac:dyDescent="0.25">
      <c r="A13" s="74">
        <v>2030</v>
      </c>
      <c r="B13" s="95"/>
      <c r="C13" s="95"/>
      <c r="D13" s="96">
        <f>'[1]GHG emissions totals'!B37/10^6</f>
        <v>180.17969890000001</v>
      </c>
      <c r="F13" s="185"/>
      <c r="G13" s="187">
        <v>17443601.350000001</v>
      </c>
      <c r="J13" s="110">
        <f t="shared" si="0"/>
        <v>10.329271764743694</v>
      </c>
    </row>
    <row r="14" spans="1:12" x14ac:dyDescent="0.25">
      <c r="A14" s="74">
        <v>2031</v>
      </c>
      <c r="B14" s="95"/>
      <c r="C14" s="95"/>
      <c r="D14" s="96">
        <f>'[1]GHG emissions totals'!B38/10^6</f>
        <v>176.63128080000001</v>
      </c>
      <c r="F14" s="185"/>
      <c r="G14" s="187">
        <v>17699034.100000001</v>
      </c>
      <c r="J14" s="110">
        <f t="shared" si="0"/>
        <v>9.9797130059204751</v>
      </c>
    </row>
    <row r="15" spans="1:12" x14ac:dyDescent="0.25">
      <c r="A15" s="74">
        <v>2032</v>
      </c>
      <c r="B15" s="95"/>
      <c r="C15" s="95"/>
      <c r="D15" s="96">
        <f>'[1]GHG emissions totals'!B39/10^6</f>
        <v>173.1762104</v>
      </c>
      <c r="F15" s="185"/>
      <c r="G15" s="187">
        <v>17899226.27</v>
      </c>
      <c r="J15" s="110">
        <f t="shared" si="0"/>
        <v>9.6750668318133961</v>
      </c>
    </row>
    <row r="16" spans="1:12" x14ac:dyDescent="0.25">
      <c r="A16" s="74">
        <v>2033</v>
      </c>
      <c r="B16" s="95"/>
      <c r="C16" s="95"/>
      <c r="D16" s="96">
        <f>'[1]GHG emissions totals'!B40/10^6</f>
        <v>168.91449180000001</v>
      </c>
      <c r="G16" s="187">
        <v>18126911.48</v>
      </c>
      <c r="J16" s="110">
        <f t="shared" si="0"/>
        <v>9.3184375058249032</v>
      </c>
    </row>
    <row r="17" spans="1:10" x14ac:dyDescent="0.25">
      <c r="A17" s="74">
        <v>2034</v>
      </c>
      <c r="B17" s="95"/>
      <c r="C17" s="95"/>
      <c r="D17" s="96">
        <f>'[1]GHG emissions totals'!B41/10^6</f>
        <v>164.88981649999999</v>
      </c>
      <c r="G17" s="187">
        <v>18351794.050000001</v>
      </c>
      <c r="J17" s="110">
        <f t="shared" si="0"/>
        <v>8.9849426192748716</v>
      </c>
    </row>
    <row r="18" spans="1:10" x14ac:dyDescent="0.25">
      <c r="A18" s="74">
        <v>2035</v>
      </c>
      <c r="B18" s="95"/>
      <c r="C18" s="95"/>
      <c r="D18" s="96">
        <f>'[1]GHG emissions totals'!B42/10^6</f>
        <v>161.360578</v>
      </c>
      <c r="G18" s="187">
        <v>18607101.16</v>
      </c>
      <c r="J18" s="110">
        <f t="shared" si="0"/>
        <v>8.6719890762393206</v>
      </c>
    </row>
  </sheetData>
  <mergeCells count="4">
    <mergeCell ref="A3:A4"/>
    <mergeCell ref="B3:D3"/>
    <mergeCell ref="E3:G3"/>
    <mergeCell ref="H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theme="8" tint="0.39997558519241921"/>
  </sheetPr>
  <dimension ref="A1:K39"/>
  <sheetViews>
    <sheetView workbookViewId="0"/>
  </sheetViews>
  <sheetFormatPr defaultRowHeight="15" x14ac:dyDescent="0.25"/>
  <cols>
    <col min="2" max="2" width="12" bestFit="1" customWidth="1"/>
  </cols>
  <sheetData>
    <row r="1" spans="1:11" x14ac:dyDescent="0.25">
      <c r="A1" s="44" t="s">
        <v>97</v>
      </c>
      <c r="B1" s="24"/>
      <c r="C1" s="24"/>
      <c r="D1" s="24"/>
      <c r="E1" s="24"/>
      <c r="F1" s="24"/>
      <c r="G1" s="24"/>
    </row>
    <row r="2" spans="1:11" x14ac:dyDescent="0.25">
      <c r="A2" s="24"/>
      <c r="B2" s="24"/>
      <c r="C2" s="24"/>
      <c r="D2" s="24"/>
      <c r="E2" s="24"/>
      <c r="F2" s="24"/>
      <c r="G2" s="24"/>
    </row>
    <row r="3" spans="1:11" x14ac:dyDescent="0.25">
      <c r="A3" s="266" t="s">
        <v>63</v>
      </c>
      <c r="B3" s="267" t="s">
        <v>98</v>
      </c>
      <c r="C3" s="267"/>
      <c r="D3" s="267"/>
      <c r="E3" s="267"/>
      <c r="F3" s="267"/>
      <c r="G3" s="267"/>
    </row>
    <row r="4" spans="1:11" x14ac:dyDescent="0.25">
      <c r="A4" s="266"/>
      <c r="B4" s="74" t="s">
        <v>99</v>
      </c>
      <c r="C4" s="44" t="s">
        <v>100</v>
      </c>
      <c r="D4" s="74" t="s">
        <v>101</v>
      </c>
      <c r="E4" s="44" t="s">
        <v>102</v>
      </c>
      <c r="F4" s="74" t="s">
        <v>103</v>
      </c>
      <c r="G4" s="44" t="s">
        <v>104</v>
      </c>
      <c r="H4" s="74" t="s">
        <v>105</v>
      </c>
      <c r="I4" s="44" t="s">
        <v>106</v>
      </c>
      <c r="J4" s="74" t="s">
        <v>107</v>
      </c>
      <c r="K4" s="44" t="s">
        <v>108</v>
      </c>
    </row>
    <row r="5" spans="1:11" x14ac:dyDescent="0.25">
      <c r="A5" s="74">
        <v>2021</v>
      </c>
      <c r="B5" s="95">
        <f>'[1]GHG emissions totals'!B28/10^6</f>
        <v>188.25628437454557</v>
      </c>
      <c r="C5" s="95">
        <f>'[1]GHG emissions totals'!C28/10^6</f>
        <v>188.25628437454557</v>
      </c>
      <c r="D5" s="95">
        <f>'[1]GHG emissions totals'!D28/10^6</f>
        <v>188.25628437454557</v>
      </c>
      <c r="E5" s="95">
        <f>'[1]GHG emissions totals'!E28/10^6</f>
        <v>188.25628437454557</v>
      </c>
      <c r="F5" s="95">
        <f>'[1]GHG emissions totals'!F28/10^6</f>
        <v>188.25628437454557</v>
      </c>
      <c r="G5" s="95">
        <f>'[1]GHG emissions totals'!G28/10^6</f>
        <v>188.25628437454557</v>
      </c>
      <c r="H5" s="95">
        <f>'[1]GHG emissions totals'!H28/10^6</f>
        <v>188.25628437454557</v>
      </c>
      <c r="I5" s="95">
        <f>'[1]GHG emissions totals'!I28/10^6</f>
        <v>188.25628437454557</v>
      </c>
      <c r="J5" s="95">
        <f>'[1]GHG emissions totals'!J28/10^6</f>
        <v>188.25628437454557</v>
      </c>
      <c r="K5" s="95">
        <f>'[1]GHG emissions totals'!K28/10^6</f>
        <v>188.25628437454557</v>
      </c>
    </row>
    <row r="6" spans="1:11" x14ac:dyDescent="0.25">
      <c r="A6" s="74">
        <v>2022</v>
      </c>
      <c r="B6" s="95">
        <f>'[1]GHG emissions totals'!B29/10^6</f>
        <v>186.31119530000001</v>
      </c>
      <c r="C6" s="95">
        <f>'[1]GHG emissions totals'!C29/10^6</f>
        <v>186.31119530000001</v>
      </c>
      <c r="D6" s="95">
        <f>'[1]GHG emissions totals'!D29/10^6</f>
        <v>186.31119530000001</v>
      </c>
      <c r="E6" s="95">
        <f>'[1]GHG emissions totals'!E29/10^6</f>
        <v>186.31119530000001</v>
      </c>
      <c r="F6" s="95">
        <f>'[1]GHG emissions totals'!F29/10^6</f>
        <v>0</v>
      </c>
      <c r="G6" s="95">
        <f>'[1]GHG emissions totals'!G29/10^6</f>
        <v>0</v>
      </c>
      <c r="H6" s="95">
        <f>'[1]GHG emissions totals'!H29/10^6</f>
        <v>0</v>
      </c>
      <c r="I6" s="95">
        <f>'[1]GHG emissions totals'!I29/10^6</f>
        <v>0</v>
      </c>
      <c r="J6" s="95">
        <f>'[1]GHG emissions totals'!J29/10^6</f>
        <v>0</v>
      </c>
      <c r="K6" s="95">
        <f>'[1]GHG emissions totals'!K29/10^6</f>
        <v>0</v>
      </c>
    </row>
    <row r="7" spans="1:11" x14ac:dyDescent="0.25">
      <c r="A7" s="74">
        <v>2023</v>
      </c>
      <c r="B7" s="95">
        <f>'[1]GHG emissions totals'!B30/10^6</f>
        <v>185.73816980000001</v>
      </c>
      <c r="C7" s="95">
        <f>'[1]GHG emissions totals'!C30/10^6</f>
        <v>185.73816980000001</v>
      </c>
      <c r="D7" s="95">
        <f>'[1]GHG emissions totals'!D30/10^6</f>
        <v>185.73816980000001</v>
      </c>
      <c r="E7" s="95">
        <f>'[1]GHG emissions totals'!E30/10^6</f>
        <v>185.73816980000001</v>
      </c>
      <c r="F7" s="95">
        <f>'[1]GHG emissions totals'!F30/10^6</f>
        <v>0</v>
      </c>
      <c r="G7" s="95">
        <f>'[1]GHG emissions totals'!G30/10^6</f>
        <v>0</v>
      </c>
      <c r="H7" s="95">
        <f>'[1]GHG emissions totals'!H30/10^6</f>
        <v>0</v>
      </c>
      <c r="I7" s="95">
        <f>'[1]GHG emissions totals'!I30/10^6</f>
        <v>0</v>
      </c>
      <c r="J7" s="95">
        <f>'[1]GHG emissions totals'!J30/10^6</f>
        <v>0</v>
      </c>
      <c r="K7" s="95">
        <f>'[1]GHG emissions totals'!K30/10^6</f>
        <v>0</v>
      </c>
    </row>
    <row r="8" spans="1:11" x14ac:dyDescent="0.25">
      <c r="A8" s="74">
        <v>2024</v>
      </c>
      <c r="B8" s="95">
        <f>'[1]GHG emissions totals'!B31/10^6</f>
        <v>183.9376206</v>
      </c>
      <c r="C8" s="95">
        <f>'[1]GHG emissions totals'!C31/10^6</f>
        <v>183.9376206</v>
      </c>
      <c r="D8" s="95">
        <f>'[1]GHG emissions totals'!D31/10^6</f>
        <v>183.9376206</v>
      </c>
      <c r="E8" s="95">
        <f>'[1]GHG emissions totals'!E31/10^6</f>
        <v>183.9376206</v>
      </c>
      <c r="F8" s="95">
        <f>'[1]GHG emissions totals'!F31/10^6</f>
        <v>0</v>
      </c>
      <c r="G8" s="95">
        <f>'[1]GHG emissions totals'!G31/10^6</f>
        <v>0</v>
      </c>
      <c r="H8" s="95">
        <f>'[1]GHG emissions totals'!H31/10^6</f>
        <v>0</v>
      </c>
      <c r="I8" s="95">
        <f>'[1]GHG emissions totals'!I31/10^6</f>
        <v>0</v>
      </c>
      <c r="J8" s="95">
        <f>'[1]GHG emissions totals'!J31/10^6</f>
        <v>0</v>
      </c>
      <c r="K8" s="95">
        <f>'[1]GHG emissions totals'!K31/10^6</f>
        <v>0</v>
      </c>
    </row>
    <row r="9" spans="1:11" x14ac:dyDescent="0.25">
      <c r="A9" s="74">
        <v>2025</v>
      </c>
      <c r="B9" s="95">
        <f>'[1]GHG emissions totals'!B32/10^6</f>
        <v>183.38918130000002</v>
      </c>
      <c r="C9" s="95">
        <f>'[1]GHG emissions totals'!C32/10^6</f>
        <v>183.38918130000002</v>
      </c>
      <c r="D9" s="95">
        <f>'[1]GHG emissions totals'!D32/10^6</f>
        <v>183.38918130000002</v>
      </c>
      <c r="E9" s="95">
        <f>'[1]GHG emissions totals'!E32/10^6</f>
        <v>183.38918130000002</v>
      </c>
      <c r="F9" s="95">
        <f>'[1]GHG emissions totals'!F32/10^6</f>
        <v>0</v>
      </c>
      <c r="G9" s="95">
        <f>'[1]GHG emissions totals'!G32/10^6</f>
        <v>0</v>
      </c>
      <c r="H9" s="95">
        <f>'[1]GHG emissions totals'!H32/10^6</f>
        <v>0</v>
      </c>
      <c r="I9" s="95">
        <f>'[1]GHG emissions totals'!I32/10^6</f>
        <v>0</v>
      </c>
      <c r="J9" s="95">
        <f>'[1]GHG emissions totals'!J32/10^6</f>
        <v>0</v>
      </c>
      <c r="K9" s="95">
        <f>'[1]GHG emissions totals'!K32/10^6</f>
        <v>0</v>
      </c>
    </row>
    <row r="10" spans="1:11" x14ac:dyDescent="0.25">
      <c r="A10" s="74">
        <v>2026</v>
      </c>
      <c r="B10" s="95">
        <f>'[1]GHG emissions totals'!B33/10^6</f>
        <v>183.41189730000002</v>
      </c>
      <c r="C10" s="95">
        <f>'[1]GHG emissions totals'!C33/10^6</f>
        <v>183.41189730000002</v>
      </c>
      <c r="D10" s="95">
        <f>'[1]GHG emissions totals'!D33/10^6</f>
        <v>183.41189730000002</v>
      </c>
      <c r="E10" s="95">
        <f>'[1]GHG emissions totals'!E33/10^6</f>
        <v>183.41189730000002</v>
      </c>
      <c r="F10" s="95">
        <f>'[1]GHG emissions totals'!F33/10^6</f>
        <v>0</v>
      </c>
      <c r="G10" s="95">
        <f>'[1]GHG emissions totals'!G33/10^6</f>
        <v>0</v>
      </c>
      <c r="H10" s="95">
        <f>'[1]GHG emissions totals'!H33/10^6</f>
        <v>0</v>
      </c>
      <c r="I10" s="95">
        <f>'[1]GHG emissions totals'!I33/10^6</f>
        <v>0</v>
      </c>
      <c r="J10" s="95">
        <f>'[1]GHG emissions totals'!J33/10^6</f>
        <v>0</v>
      </c>
      <c r="K10" s="95">
        <f>'[1]GHG emissions totals'!K33/10^6</f>
        <v>0</v>
      </c>
    </row>
    <row r="11" spans="1:11" x14ac:dyDescent="0.25">
      <c r="A11" s="74">
        <v>2027</v>
      </c>
      <c r="B11" s="95">
        <f>'[1]GHG emissions totals'!B34/10^6</f>
        <v>183.34534410000001</v>
      </c>
      <c r="C11" s="95">
        <f>'[1]GHG emissions totals'!C34/10^6</f>
        <v>183.34534410000001</v>
      </c>
      <c r="D11" s="95">
        <f>'[1]GHG emissions totals'!D34/10^6</f>
        <v>183.34534410000001</v>
      </c>
      <c r="E11" s="95">
        <f>'[1]GHG emissions totals'!E34/10^6</f>
        <v>183.34534410000001</v>
      </c>
      <c r="F11" s="95">
        <f>'[1]GHG emissions totals'!F34/10^6</f>
        <v>0</v>
      </c>
      <c r="G11" s="95">
        <f>'[1]GHG emissions totals'!G34/10^6</f>
        <v>0</v>
      </c>
      <c r="H11" s="95">
        <f>'[1]GHG emissions totals'!H34/10^6</f>
        <v>0</v>
      </c>
      <c r="I11" s="95">
        <f>'[1]GHG emissions totals'!I34/10^6</f>
        <v>0</v>
      </c>
      <c r="J11" s="95">
        <f>'[1]GHG emissions totals'!J34/10^6</f>
        <v>0</v>
      </c>
      <c r="K11" s="95">
        <f>'[1]GHG emissions totals'!K34/10^6</f>
        <v>0</v>
      </c>
    </row>
    <row r="12" spans="1:11" x14ac:dyDescent="0.25">
      <c r="A12" s="74">
        <v>2028</v>
      </c>
      <c r="B12" s="95">
        <f>'[1]GHG emissions totals'!B35/10^6</f>
        <v>182.85020059999999</v>
      </c>
      <c r="C12" s="95">
        <f>'[1]GHG emissions totals'!C35/10^6</f>
        <v>182.85020059999999</v>
      </c>
      <c r="D12" s="95">
        <f>'[1]GHG emissions totals'!D35/10^6</f>
        <v>182.85020059999999</v>
      </c>
      <c r="E12" s="95">
        <f>'[1]GHG emissions totals'!E35/10^6</f>
        <v>182.85020059999999</v>
      </c>
      <c r="F12" s="95">
        <f>'[1]GHG emissions totals'!F35/10^6</f>
        <v>0</v>
      </c>
      <c r="G12" s="95">
        <f>'[1]GHG emissions totals'!G35/10^6</f>
        <v>0</v>
      </c>
      <c r="H12" s="95">
        <f>'[1]GHG emissions totals'!H35/10^6</f>
        <v>0</v>
      </c>
      <c r="I12" s="95">
        <f>'[1]GHG emissions totals'!I35/10^6</f>
        <v>0</v>
      </c>
      <c r="J12" s="95">
        <f>'[1]GHG emissions totals'!J35/10^6</f>
        <v>0</v>
      </c>
      <c r="K12" s="95">
        <f>'[1]GHG emissions totals'!K35/10^6</f>
        <v>0</v>
      </c>
    </row>
    <row r="13" spans="1:11" x14ac:dyDescent="0.25">
      <c r="A13" s="74">
        <v>2029</v>
      </c>
      <c r="B13" s="95">
        <f>'[1]GHG emissions totals'!B36/10^6</f>
        <v>182.90726960000001</v>
      </c>
      <c r="C13" s="95">
        <f>'[1]GHG emissions totals'!C36/10^6</f>
        <v>182.90726960000001</v>
      </c>
      <c r="D13" s="95">
        <f>'[1]GHG emissions totals'!D36/10^6</f>
        <v>182.90726960000001</v>
      </c>
      <c r="E13" s="95">
        <f>'[1]GHG emissions totals'!E36/10^6</f>
        <v>182.90726960000001</v>
      </c>
      <c r="F13" s="95">
        <f>'[1]GHG emissions totals'!F36/10^6</f>
        <v>0</v>
      </c>
      <c r="G13" s="95">
        <f>'[1]GHG emissions totals'!G36/10^6</f>
        <v>0</v>
      </c>
      <c r="H13" s="95">
        <f>'[1]GHG emissions totals'!H36/10^6</f>
        <v>0</v>
      </c>
      <c r="I13" s="95">
        <f>'[1]GHG emissions totals'!I36/10^6</f>
        <v>0</v>
      </c>
      <c r="J13" s="95">
        <f>'[1]GHG emissions totals'!J36/10^6</f>
        <v>0</v>
      </c>
      <c r="K13" s="95">
        <f>'[1]GHG emissions totals'!K36/10^6</f>
        <v>0</v>
      </c>
    </row>
    <row r="14" spans="1:11" x14ac:dyDescent="0.25">
      <c r="A14" s="74">
        <v>2030</v>
      </c>
      <c r="B14" s="95">
        <f>'[1]GHG emissions totals'!B37/10^6</f>
        <v>180.17969890000001</v>
      </c>
      <c r="C14" s="95">
        <f>'[1]GHG emissions totals'!C37/10^6</f>
        <v>180.17733899999999</v>
      </c>
      <c r="D14" s="95">
        <f>'[1]GHG emissions totals'!D37/10^6</f>
        <v>180.17123309999999</v>
      </c>
      <c r="E14" s="95">
        <f>'[1]GHG emissions totals'!E37/10^6</f>
        <v>180.1605658</v>
      </c>
      <c r="F14" s="95">
        <f>'[1]GHG emissions totals'!F37/10^6</f>
        <v>0</v>
      </c>
      <c r="G14" s="95">
        <f>'[1]GHG emissions totals'!G37/10^6</f>
        <v>0</v>
      </c>
      <c r="H14" s="95">
        <f>'[1]GHG emissions totals'!H37/10^6</f>
        <v>0</v>
      </c>
      <c r="I14" s="95">
        <f>'[1]GHG emissions totals'!I37/10^6</f>
        <v>0</v>
      </c>
      <c r="J14" s="95">
        <f>'[1]GHG emissions totals'!J37/10^6</f>
        <v>0</v>
      </c>
      <c r="K14" s="95">
        <f>'[1]GHG emissions totals'!K37/10^6</f>
        <v>0</v>
      </c>
    </row>
    <row r="15" spans="1:11" x14ac:dyDescent="0.25">
      <c r="A15" s="74">
        <v>2031</v>
      </c>
      <c r="B15" s="95">
        <f>'[1]GHG emissions totals'!B38/10^6</f>
        <v>176.63128080000001</v>
      </c>
      <c r="C15" s="95">
        <f>'[1]GHG emissions totals'!C38/10^6</f>
        <v>176.62664789999999</v>
      </c>
      <c r="D15" s="95">
        <f>'[1]GHG emissions totals'!D38/10^6</f>
        <v>176.60878359999998</v>
      </c>
      <c r="E15" s="95">
        <f>'[1]GHG emissions totals'!E38/10^6</f>
        <v>176.28481959999999</v>
      </c>
      <c r="F15" s="95">
        <f>'[1]GHG emissions totals'!F38/10^6</f>
        <v>0</v>
      </c>
      <c r="G15" s="95">
        <f>'[1]GHG emissions totals'!G38/10^6</f>
        <v>0</v>
      </c>
      <c r="H15" s="95">
        <f>'[1]GHG emissions totals'!H38/10^6</f>
        <v>0</v>
      </c>
      <c r="I15" s="95">
        <f>'[1]GHG emissions totals'!I38/10^6</f>
        <v>0</v>
      </c>
      <c r="J15" s="95">
        <f>'[1]GHG emissions totals'!J38/10^6</f>
        <v>0</v>
      </c>
      <c r="K15" s="95">
        <f>'[1]GHG emissions totals'!K38/10^6</f>
        <v>0</v>
      </c>
    </row>
    <row r="16" spans="1:11" x14ac:dyDescent="0.25">
      <c r="A16" s="74">
        <v>2032</v>
      </c>
      <c r="B16" s="95">
        <f>'[1]GHG emissions totals'!B39/10^6</f>
        <v>173.1762104</v>
      </c>
      <c r="C16" s="95">
        <f>'[1]GHG emissions totals'!C39/10^6</f>
        <v>173.16917990000002</v>
      </c>
      <c r="D16" s="95">
        <f>'[1]GHG emissions totals'!D39/10^6</f>
        <v>173.1403282</v>
      </c>
      <c r="E16" s="95">
        <f>'[1]GHG emissions totals'!E39/10^6</f>
        <v>172.54086509999999</v>
      </c>
      <c r="F16" s="95">
        <f>'[1]GHG emissions totals'!F39/10^6</f>
        <v>0</v>
      </c>
      <c r="G16" s="95">
        <f>'[1]GHG emissions totals'!G39/10^6</f>
        <v>0</v>
      </c>
      <c r="H16" s="95">
        <f>'[1]GHG emissions totals'!H39/10^6</f>
        <v>0</v>
      </c>
      <c r="I16" s="95">
        <f>'[1]GHG emissions totals'!I39/10^6</f>
        <v>0</v>
      </c>
      <c r="J16" s="95">
        <f>'[1]GHG emissions totals'!J39/10^6</f>
        <v>0</v>
      </c>
      <c r="K16" s="95">
        <f>'[1]GHG emissions totals'!K39/10^6</f>
        <v>0</v>
      </c>
    </row>
    <row r="17" spans="1:11" x14ac:dyDescent="0.25">
      <c r="A17" s="74">
        <v>2033</v>
      </c>
      <c r="B17" s="95">
        <f>'[1]GHG emissions totals'!B40/10^6</f>
        <v>168.91449180000001</v>
      </c>
      <c r="C17" s="95">
        <f>'[1]GHG emissions totals'!C40/10^6</f>
        <v>168.90262759999999</v>
      </c>
      <c r="D17" s="95">
        <f>'[1]GHG emissions totals'!D40/10^6</f>
        <v>168.70745500000001</v>
      </c>
      <c r="E17" s="95">
        <f>'[1]GHG emissions totals'!E40/10^6</f>
        <v>167.6604572</v>
      </c>
      <c r="F17" s="95">
        <f>'[1]GHG emissions totals'!F40/10^6</f>
        <v>0</v>
      </c>
      <c r="G17" s="95">
        <f>'[1]GHG emissions totals'!G40/10^6</f>
        <v>0</v>
      </c>
      <c r="H17" s="95">
        <f>'[1]GHG emissions totals'!H40/10^6</f>
        <v>0</v>
      </c>
      <c r="I17" s="95">
        <f>'[1]GHG emissions totals'!I40/10^6</f>
        <v>0</v>
      </c>
      <c r="J17" s="95">
        <f>'[1]GHG emissions totals'!J40/10^6</f>
        <v>0</v>
      </c>
      <c r="K17" s="95">
        <f>'[1]GHG emissions totals'!K40/10^6</f>
        <v>0</v>
      </c>
    </row>
    <row r="18" spans="1:11" x14ac:dyDescent="0.25">
      <c r="A18" s="74">
        <v>2034</v>
      </c>
      <c r="B18" s="95">
        <f>'[1]GHG emissions totals'!B41/10^6</f>
        <v>164.88981649999999</v>
      </c>
      <c r="C18" s="95">
        <f>'[1]GHG emissions totals'!C41/10^6</f>
        <v>164.87342899999999</v>
      </c>
      <c r="D18" s="95">
        <f>'[1]GHG emissions totals'!D41/10^6</f>
        <v>164.52244719999999</v>
      </c>
      <c r="E18" s="95">
        <f>'[1]GHG emissions totals'!E41/10^6</f>
        <v>163.06445099999999</v>
      </c>
      <c r="F18" s="95">
        <f>'[1]GHG emissions totals'!F41/10^6</f>
        <v>0</v>
      </c>
      <c r="G18" s="95">
        <f>'[1]GHG emissions totals'!G41/10^6</f>
        <v>0</v>
      </c>
      <c r="H18" s="95">
        <f>'[1]GHG emissions totals'!H41/10^6</f>
        <v>0</v>
      </c>
      <c r="I18" s="95">
        <f>'[1]GHG emissions totals'!I41/10^6</f>
        <v>0</v>
      </c>
      <c r="J18" s="95">
        <f>'[1]GHG emissions totals'!J41/10^6</f>
        <v>0</v>
      </c>
      <c r="K18" s="95">
        <f>'[1]GHG emissions totals'!K41/10^6</f>
        <v>0</v>
      </c>
    </row>
    <row r="19" spans="1:11" x14ac:dyDescent="0.25">
      <c r="A19" s="74">
        <v>2035</v>
      </c>
      <c r="B19" s="95">
        <f>'[1]GHG emissions totals'!B42/10^6</f>
        <v>161.360578</v>
      </c>
      <c r="C19" s="95">
        <f>'[1]GHG emissions totals'!C42/10^6</f>
        <v>161.34041669999999</v>
      </c>
      <c r="D19" s="95">
        <f>'[1]GHG emissions totals'!D42/10^6</f>
        <v>160.84058580000001</v>
      </c>
      <c r="E19" s="95">
        <f>'[1]GHG emissions totals'!E42/10^6</f>
        <v>158.77795330000001</v>
      </c>
      <c r="F19" s="95">
        <f>'[1]GHG emissions totals'!F42/10^6</f>
        <v>0</v>
      </c>
      <c r="G19" s="95">
        <f>'[1]GHG emissions totals'!G42/10^6</f>
        <v>0</v>
      </c>
      <c r="H19" s="95">
        <f>'[1]GHG emissions totals'!H42/10^6</f>
        <v>0</v>
      </c>
      <c r="I19" s="95">
        <f>'[1]GHG emissions totals'!I42/10^6</f>
        <v>0</v>
      </c>
      <c r="J19" s="95">
        <f>'[1]GHG emissions totals'!J42/10^6</f>
        <v>0</v>
      </c>
      <c r="K19" s="95">
        <f>'[1]GHG emissions totals'!K42/10^6</f>
        <v>0</v>
      </c>
    </row>
    <row r="20" spans="1:11" x14ac:dyDescent="0.25">
      <c r="A20" s="74"/>
      <c r="B20" s="95"/>
      <c r="C20" s="95"/>
      <c r="D20" s="95"/>
      <c r="E20" s="95"/>
      <c r="F20" s="95"/>
      <c r="G20" s="95"/>
      <c r="H20" s="95"/>
      <c r="I20" s="95"/>
      <c r="J20" s="95"/>
      <c r="K20" s="95"/>
    </row>
    <row r="21" spans="1:11" x14ac:dyDescent="0.25">
      <c r="A21" s="24"/>
      <c r="B21" s="24">
        <f>B9/'CO2 per vehicle'!$J8</f>
        <v>16.629093340000001</v>
      </c>
      <c r="C21" s="24"/>
      <c r="D21" s="24"/>
      <c r="E21" s="24"/>
      <c r="F21" s="24"/>
      <c r="G21" s="24"/>
    </row>
    <row r="22" spans="1:11" x14ac:dyDescent="0.25">
      <c r="A22" s="24"/>
      <c r="B22" s="24"/>
      <c r="C22" s="24"/>
      <c r="D22" s="24"/>
      <c r="E22" s="24"/>
      <c r="F22" s="24"/>
      <c r="G22" s="24"/>
    </row>
    <row r="23" spans="1:11" x14ac:dyDescent="0.25">
      <c r="A23" s="266" t="s">
        <v>63</v>
      </c>
      <c r="B23" s="267" t="s">
        <v>109</v>
      </c>
      <c r="C23" s="267"/>
      <c r="D23" s="267"/>
      <c r="E23" s="267"/>
      <c r="F23" s="267"/>
      <c r="G23" s="267"/>
    </row>
    <row r="24" spans="1:11" x14ac:dyDescent="0.25">
      <c r="A24" s="266"/>
      <c r="B24" s="24" t="s">
        <v>110</v>
      </c>
      <c r="C24" s="44" t="s">
        <v>100</v>
      </c>
      <c r="D24" s="44" t="s">
        <v>101</v>
      </c>
      <c r="E24" s="44" t="s">
        <v>102</v>
      </c>
      <c r="F24" s="44" t="s">
        <v>103</v>
      </c>
      <c r="G24" s="44" t="s">
        <v>104</v>
      </c>
      <c r="H24" s="44" t="s">
        <v>105</v>
      </c>
      <c r="I24" s="44" t="s">
        <v>106</v>
      </c>
      <c r="J24" s="44" t="s">
        <v>107</v>
      </c>
      <c r="K24" s="44" t="s">
        <v>108</v>
      </c>
    </row>
    <row r="25" spans="1:11" x14ac:dyDescent="0.25">
      <c r="A25" s="74">
        <v>2021</v>
      </c>
      <c r="B25" s="24"/>
      <c r="C25" s="95">
        <f>C5-$B5</f>
        <v>0</v>
      </c>
      <c r="D25" s="95">
        <f t="shared" ref="C25:F29" si="0">D5-$B5</f>
        <v>0</v>
      </c>
      <c r="E25" s="95">
        <f t="shared" si="0"/>
        <v>0</v>
      </c>
      <c r="F25" s="95">
        <f t="shared" si="0"/>
        <v>0</v>
      </c>
      <c r="G25" s="95">
        <f t="shared" ref="G25:K29" si="1">G5-$B5</f>
        <v>0</v>
      </c>
      <c r="H25" s="95">
        <f t="shared" si="1"/>
        <v>0</v>
      </c>
      <c r="I25" s="95">
        <f t="shared" si="1"/>
        <v>0</v>
      </c>
      <c r="J25" s="95">
        <f t="shared" si="1"/>
        <v>0</v>
      </c>
      <c r="K25" s="95">
        <f t="shared" si="1"/>
        <v>0</v>
      </c>
    </row>
    <row r="26" spans="1:11" x14ac:dyDescent="0.25">
      <c r="A26" s="74">
        <v>2022</v>
      </c>
      <c r="B26" s="24"/>
      <c r="C26" s="95">
        <f t="shared" si="0"/>
        <v>0</v>
      </c>
      <c r="D26" s="95">
        <f t="shared" si="0"/>
        <v>0</v>
      </c>
      <c r="E26" s="95">
        <f t="shared" si="0"/>
        <v>0</v>
      </c>
      <c r="F26" s="95">
        <f t="shared" si="0"/>
        <v>-186.31119530000001</v>
      </c>
      <c r="G26" s="95">
        <f t="shared" si="1"/>
        <v>-186.31119530000001</v>
      </c>
      <c r="H26" s="95">
        <f t="shared" si="1"/>
        <v>-186.31119530000001</v>
      </c>
      <c r="I26" s="95">
        <f t="shared" si="1"/>
        <v>-186.31119530000001</v>
      </c>
      <c r="J26" s="95">
        <f t="shared" si="1"/>
        <v>-186.31119530000001</v>
      </c>
      <c r="K26" s="95">
        <f t="shared" si="1"/>
        <v>-186.31119530000001</v>
      </c>
    </row>
    <row r="27" spans="1:11" x14ac:dyDescent="0.25">
      <c r="A27" s="74">
        <v>2023</v>
      </c>
      <c r="B27" s="24"/>
      <c r="C27" s="95">
        <f t="shared" si="0"/>
        <v>0</v>
      </c>
      <c r="D27" s="95">
        <f t="shared" si="0"/>
        <v>0</v>
      </c>
      <c r="E27" s="95">
        <f t="shared" si="0"/>
        <v>0</v>
      </c>
      <c r="F27" s="95">
        <f t="shared" si="0"/>
        <v>-185.73816980000001</v>
      </c>
      <c r="G27" s="95">
        <f t="shared" si="1"/>
        <v>-185.73816980000001</v>
      </c>
      <c r="H27" s="95">
        <f t="shared" si="1"/>
        <v>-185.73816980000001</v>
      </c>
      <c r="I27" s="95">
        <f t="shared" si="1"/>
        <v>-185.73816980000001</v>
      </c>
      <c r="J27" s="95">
        <f t="shared" si="1"/>
        <v>-185.73816980000001</v>
      </c>
      <c r="K27" s="95">
        <f t="shared" si="1"/>
        <v>-185.73816980000001</v>
      </c>
    </row>
    <row r="28" spans="1:11" x14ac:dyDescent="0.25">
      <c r="A28" s="74">
        <v>2024</v>
      </c>
      <c r="B28" s="24"/>
      <c r="C28" s="95">
        <f t="shared" si="0"/>
        <v>0</v>
      </c>
      <c r="D28" s="95">
        <f t="shared" si="0"/>
        <v>0</v>
      </c>
      <c r="E28" s="95">
        <f t="shared" si="0"/>
        <v>0</v>
      </c>
      <c r="F28" s="95">
        <f t="shared" si="0"/>
        <v>-183.9376206</v>
      </c>
      <c r="G28" s="95">
        <f t="shared" si="1"/>
        <v>-183.9376206</v>
      </c>
      <c r="H28" s="95">
        <f t="shared" si="1"/>
        <v>-183.9376206</v>
      </c>
      <c r="I28" s="95">
        <f t="shared" si="1"/>
        <v>-183.9376206</v>
      </c>
      <c r="J28" s="95">
        <f t="shared" si="1"/>
        <v>-183.9376206</v>
      </c>
      <c r="K28" s="95">
        <f t="shared" si="1"/>
        <v>-183.9376206</v>
      </c>
    </row>
    <row r="29" spans="1:11" x14ac:dyDescent="0.25">
      <c r="A29" s="74">
        <v>2025</v>
      </c>
      <c r="B29" s="24"/>
      <c r="C29" s="95">
        <f>C9-$B9</f>
        <v>0</v>
      </c>
      <c r="D29" s="95">
        <f>D9-$B9</f>
        <v>0</v>
      </c>
      <c r="E29" s="95">
        <f>E9-$B9</f>
        <v>0</v>
      </c>
      <c r="F29" s="95">
        <f t="shared" si="0"/>
        <v>-183.38918130000002</v>
      </c>
      <c r="G29" s="95">
        <f t="shared" si="1"/>
        <v>-183.38918130000002</v>
      </c>
      <c r="H29" s="95">
        <f t="shared" si="1"/>
        <v>-183.38918130000002</v>
      </c>
      <c r="I29" s="95">
        <f>I9-$B9</f>
        <v>-183.38918130000002</v>
      </c>
      <c r="J29" s="95">
        <f t="shared" si="1"/>
        <v>-183.38918130000002</v>
      </c>
      <c r="K29" s="95">
        <f t="shared" si="1"/>
        <v>-183.38918130000002</v>
      </c>
    </row>
    <row r="30" spans="1:11" x14ac:dyDescent="0.25">
      <c r="A30" s="74">
        <v>2026</v>
      </c>
      <c r="B30" s="24"/>
      <c r="C30" s="95">
        <f t="shared" ref="C30:K30" si="2">C10-$B10</f>
        <v>0</v>
      </c>
      <c r="D30" s="95">
        <f t="shared" si="2"/>
        <v>0</v>
      </c>
      <c r="E30" s="95">
        <f t="shared" si="2"/>
        <v>0</v>
      </c>
      <c r="F30" s="95">
        <f t="shared" si="2"/>
        <v>-183.41189730000002</v>
      </c>
      <c r="G30" s="95">
        <f t="shared" si="2"/>
        <v>-183.41189730000002</v>
      </c>
      <c r="H30" s="95">
        <f t="shared" si="2"/>
        <v>-183.41189730000002</v>
      </c>
      <c r="I30" s="95">
        <f t="shared" si="2"/>
        <v>-183.41189730000002</v>
      </c>
      <c r="J30" s="95">
        <f t="shared" si="2"/>
        <v>-183.41189730000002</v>
      </c>
      <c r="K30" s="95">
        <f t="shared" si="2"/>
        <v>-183.41189730000002</v>
      </c>
    </row>
    <row r="31" spans="1:11" x14ac:dyDescent="0.25">
      <c r="A31" s="74">
        <v>2027</v>
      </c>
      <c r="B31" s="24"/>
      <c r="C31" s="95">
        <f t="shared" ref="C31:K31" si="3">C11-$B11</f>
        <v>0</v>
      </c>
      <c r="D31" s="95">
        <f t="shared" si="3"/>
        <v>0</v>
      </c>
      <c r="E31" s="95">
        <f t="shared" si="3"/>
        <v>0</v>
      </c>
      <c r="F31" s="95">
        <f t="shared" si="3"/>
        <v>-183.34534410000001</v>
      </c>
      <c r="G31" s="95">
        <f t="shared" si="3"/>
        <v>-183.34534410000001</v>
      </c>
      <c r="H31" s="95">
        <f t="shared" si="3"/>
        <v>-183.34534410000001</v>
      </c>
      <c r="I31" s="95">
        <f t="shared" si="3"/>
        <v>-183.34534410000001</v>
      </c>
      <c r="J31" s="95">
        <f t="shared" si="3"/>
        <v>-183.34534410000001</v>
      </c>
      <c r="K31" s="95">
        <f t="shared" si="3"/>
        <v>-183.34534410000001</v>
      </c>
    </row>
    <row r="32" spans="1:11" x14ac:dyDescent="0.25">
      <c r="A32" s="74">
        <v>2028</v>
      </c>
      <c r="B32" s="24"/>
      <c r="C32" s="95">
        <f t="shared" ref="C32:K32" si="4">C12-$B12</f>
        <v>0</v>
      </c>
      <c r="D32" s="95">
        <f t="shared" si="4"/>
        <v>0</v>
      </c>
      <c r="E32" s="95">
        <f t="shared" si="4"/>
        <v>0</v>
      </c>
      <c r="F32" s="95">
        <f t="shared" si="4"/>
        <v>-182.85020059999999</v>
      </c>
      <c r="G32" s="95">
        <f t="shared" si="4"/>
        <v>-182.85020059999999</v>
      </c>
      <c r="H32" s="95">
        <f t="shared" si="4"/>
        <v>-182.85020059999999</v>
      </c>
      <c r="I32" s="95">
        <f t="shared" si="4"/>
        <v>-182.85020059999999</v>
      </c>
      <c r="J32" s="95">
        <f t="shared" si="4"/>
        <v>-182.85020059999999</v>
      </c>
      <c r="K32" s="95">
        <f t="shared" si="4"/>
        <v>-182.85020059999999</v>
      </c>
    </row>
    <row r="33" spans="1:11" x14ac:dyDescent="0.25">
      <c r="A33" s="74">
        <v>2029</v>
      </c>
      <c r="B33" s="24"/>
      <c r="C33" s="95">
        <f t="shared" ref="C33:K33" si="5">C13-$B13</f>
        <v>0</v>
      </c>
      <c r="D33" s="95">
        <f t="shared" si="5"/>
        <v>0</v>
      </c>
      <c r="E33" s="95">
        <f t="shared" si="5"/>
        <v>0</v>
      </c>
      <c r="F33" s="95">
        <f t="shared" si="5"/>
        <v>-182.90726960000001</v>
      </c>
      <c r="G33" s="95">
        <f t="shared" si="5"/>
        <v>-182.90726960000001</v>
      </c>
      <c r="H33" s="95">
        <f t="shared" si="5"/>
        <v>-182.90726960000001</v>
      </c>
      <c r="I33" s="95">
        <f t="shared" si="5"/>
        <v>-182.90726960000001</v>
      </c>
      <c r="J33" s="95">
        <f t="shared" si="5"/>
        <v>-182.90726960000001</v>
      </c>
      <c r="K33" s="95">
        <f t="shared" si="5"/>
        <v>-182.90726960000001</v>
      </c>
    </row>
    <row r="34" spans="1:11" x14ac:dyDescent="0.25">
      <c r="A34" s="74">
        <v>2030</v>
      </c>
      <c r="B34" s="24"/>
      <c r="C34" s="95">
        <f t="shared" ref="C34:K34" si="6">C14-$B14</f>
        <v>-2.3599000000160686E-3</v>
      </c>
      <c r="D34" s="95">
        <f t="shared" si="6"/>
        <v>-8.4658000000104039E-3</v>
      </c>
      <c r="E34" s="95">
        <f t="shared" si="6"/>
        <v>-1.9133100000004788E-2</v>
      </c>
      <c r="F34" s="95">
        <f t="shared" si="6"/>
        <v>-180.17969890000001</v>
      </c>
      <c r="G34" s="95">
        <f t="shared" si="6"/>
        <v>-180.17969890000001</v>
      </c>
      <c r="H34" s="95">
        <f t="shared" si="6"/>
        <v>-180.17969890000001</v>
      </c>
      <c r="I34" s="95">
        <f t="shared" si="6"/>
        <v>-180.17969890000001</v>
      </c>
      <c r="J34" s="95">
        <f t="shared" si="6"/>
        <v>-180.17969890000001</v>
      </c>
      <c r="K34" s="95">
        <f t="shared" si="6"/>
        <v>-180.17969890000001</v>
      </c>
    </row>
    <row r="35" spans="1:11" x14ac:dyDescent="0.25">
      <c r="A35" s="74">
        <v>2031</v>
      </c>
      <c r="B35" s="24"/>
      <c r="C35" s="95">
        <f t="shared" ref="C35:K35" si="7">C15-$B15</f>
        <v>-4.6329000000184806E-3</v>
      </c>
      <c r="D35" s="95">
        <f t="shared" si="7"/>
        <v>-2.249720000003208E-2</v>
      </c>
      <c r="E35" s="95">
        <f t="shared" si="7"/>
        <v>-0.34646120000002156</v>
      </c>
      <c r="F35" s="95">
        <f t="shared" si="7"/>
        <v>-176.63128080000001</v>
      </c>
      <c r="G35" s="95">
        <f t="shared" si="7"/>
        <v>-176.63128080000001</v>
      </c>
      <c r="H35" s="95">
        <f t="shared" si="7"/>
        <v>-176.63128080000001</v>
      </c>
      <c r="I35" s="95">
        <f t="shared" si="7"/>
        <v>-176.63128080000001</v>
      </c>
      <c r="J35" s="95">
        <f t="shared" si="7"/>
        <v>-176.63128080000001</v>
      </c>
      <c r="K35" s="95">
        <f t="shared" si="7"/>
        <v>-176.63128080000001</v>
      </c>
    </row>
    <row r="36" spans="1:11" x14ac:dyDescent="0.25">
      <c r="A36" s="74">
        <v>2032</v>
      </c>
      <c r="B36" s="24"/>
      <c r="C36" s="95">
        <f t="shared" ref="C36:K36" si="8">C16-$B16</f>
        <v>-7.0304999999848405E-3</v>
      </c>
      <c r="D36" s="95">
        <f t="shared" si="8"/>
        <v>-3.5882200000003195E-2</v>
      </c>
      <c r="E36" s="95">
        <f t="shared" si="8"/>
        <v>-0.63534530000001155</v>
      </c>
      <c r="F36" s="95">
        <f t="shared" si="8"/>
        <v>-173.1762104</v>
      </c>
      <c r="G36" s="95">
        <f t="shared" si="8"/>
        <v>-173.1762104</v>
      </c>
      <c r="H36" s="95">
        <f t="shared" si="8"/>
        <v>-173.1762104</v>
      </c>
      <c r="I36" s="95">
        <f t="shared" si="8"/>
        <v>-173.1762104</v>
      </c>
      <c r="J36" s="95">
        <f t="shared" si="8"/>
        <v>-173.1762104</v>
      </c>
      <c r="K36" s="95">
        <f t="shared" si="8"/>
        <v>-173.1762104</v>
      </c>
    </row>
    <row r="37" spans="1:11" x14ac:dyDescent="0.25">
      <c r="A37" s="74">
        <v>2033</v>
      </c>
      <c r="B37" s="24"/>
      <c r="C37" s="95">
        <f t="shared" ref="C37:K37" si="9">C17-$B17</f>
        <v>-1.1864200000019309E-2</v>
      </c>
      <c r="D37" s="95">
        <f t="shared" si="9"/>
        <v>-0.20703679999999736</v>
      </c>
      <c r="E37" s="95">
        <f t="shared" si="9"/>
        <v>-1.2540346000000113</v>
      </c>
      <c r="F37" s="95">
        <f t="shared" si="9"/>
        <v>-168.91449180000001</v>
      </c>
      <c r="G37" s="95">
        <f t="shared" si="9"/>
        <v>-168.91449180000001</v>
      </c>
      <c r="H37" s="95">
        <f t="shared" si="9"/>
        <v>-168.91449180000001</v>
      </c>
      <c r="I37" s="95">
        <f t="shared" si="9"/>
        <v>-168.91449180000001</v>
      </c>
      <c r="J37" s="95">
        <f t="shared" si="9"/>
        <v>-168.91449180000001</v>
      </c>
      <c r="K37" s="95">
        <f t="shared" si="9"/>
        <v>-168.91449180000001</v>
      </c>
    </row>
    <row r="38" spans="1:11" x14ac:dyDescent="0.25">
      <c r="A38" s="74">
        <v>2034</v>
      </c>
      <c r="B38" s="24"/>
      <c r="C38" s="95">
        <f t="shared" ref="C38:K38" si="10">C18-$B18</f>
        <v>-1.6387500000007549E-2</v>
      </c>
      <c r="D38" s="95">
        <f t="shared" si="10"/>
        <v>-0.36736930000000712</v>
      </c>
      <c r="E38" s="95">
        <f t="shared" si="10"/>
        <v>-1.8253655000000037</v>
      </c>
      <c r="F38" s="95">
        <f t="shared" si="10"/>
        <v>-164.88981649999999</v>
      </c>
      <c r="G38" s="95">
        <f t="shared" si="10"/>
        <v>-164.88981649999999</v>
      </c>
      <c r="H38" s="95">
        <f t="shared" si="10"/>
        <v>-164.88981649999999</v>
      </c>
      <c r="I38" s="95">
        <f t="shared" si="10"/>
        <v>-164.88981649999999</v>
      </c>
      <c r="J38" s="95">
        <f t="shared" si="10"/>
        <v>-164.88981649999999</v>
      </c>
      <c r="K38" s="95">
        <f t="shared" si="10"/>
        <v>-164.88981649999999</v>
      </c>
    </row>
    <row r="39" spans="1:11" x14ac:dyDescent="0.25">
      <c r="A39" s="74">
        <v>2035</v>
      </c>
      <c r="B39" s="24"/>
      <c r="C39" s="95">
        <f t="shared" ref="C39:K39" si="11">C19-$B19</f>
        <v>-2.0161300000012261E-2</v>
      </c>
      <c r="D39" s="95">
        <f t="shared" si="11"/>
        <v>-0.51999219999999013</v>
      </c>
      <c r="E39" s="95">
        <f t="shared" si="11"/>
        <v>-2.5826246999999967</v>
      </c>
      <c r="F39" s="95">
        <f t="shared" si="11"/>
        <v>-161.360578</v>
      </c>
      <c r="G39" s="95">
        <f t="shared" si="11"/>
        <v>-161.360578</v>
      </c>
      <c r="H39" s="95">
        <f t="shared" si="11"/>
        <v>-161.360578</v>
      </c>
      <c r="I39" s="95">
        <f t="shared" si="11"/>
        <v>-161.360578</v>
      </c>
      <c r="J39" s="95">
        <f t="shared" si="11"/>
        <v>-161.360578</v>
      </c>
      <c r="K39" s="95">
        <f t="shared" si="11"/>
        <v>-161.360578</v>
      </c>
    </row>
  </sheetData>
  <mergeCells count="4">
    <mergeCell ref="A3:A4"/>
    <mergeCell ref="B3:G3"/>
    <mergeCell ref="A23:A24"/>
    <mergeCell ref="B23:G23"/>
  </mergeCells>
  <phoneticPr fontId="17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theme="5"/>
  </sheetPr>
  <dimension ref="A4:F7"/>
  <sheetViews>
    <sheetView workbookViewId="0"/>
  </sheetViews>
  <sheetFormatPr defaultRowHeight="15" x14ac:dyDescent="0.25"/>
  <cols>
    <col min="1" max="1" width="17.140625" customWidth="1"/>
  </cols>
  <sheetData>
    <row r="4" spans="1:6" x14ac:dyDescent="0.25">
      <c r="B4" s="98" t="s">
        <v>111</v>
      </c>
      <c r="C4" s="99" t="s">
        <v>112</v>
      </c>
      <c r="D4" s="99" t="s">
        <v>113</v>
      </c>
      <c r="E4" s="99" t="s">
        <v>114</v>
      </c>
      <c r="F4" s="99" t="s">
        <v>115</v>
      </c>
    </row>
    <row r="5" spans="1:6" x14ac:dyDescent="0.25">
      <c r="A5" s="2" t="s">
        <v>11</v>
      </c>
      <c r="B5" s="98">
        <v>5.3476672985517185E-2</v>
      </c>
      <c r="C5" s="98"/>
      <c r="D5" s="98"/>
      <c r="E5" s="98">
        <v>0.12875236669567175</v>
      </c>
      <c r="F5" s="98">
        <v>0.36310159551688348</v>
      </c>
    </row>
    <row r="6" spans="1:6" x14ac:dyDescent="0.25">
      <c r="A6" s="2" t="s">
        <v>8</v>
      </c>
      <c r="B6" s="98">
        <v>5.0204760649369504E-2</v>
      </c>
      <c r="C6" s="98"/>
      <c r="D6" s="98"/>
      <c r="E6" s="98">
        <v>0.20014414173847508</v>
      </c>
      <c r="F6" s="98">
        <v>0.23477832540634516</v>
      </c>
    </row>
    <row r="7" spans="1:6" x14ac:dyDescent="0.25">
      <c r="A7" s="2" t="s">
        <v>5</v>
      </c>
      <c r="B7" s="98">
        <v>4.7211341248418998E-2</v>
      </c>
      <c r="C7" s="98"/>
      <c r="D7" s="98"/>
      <c r="E7" s="98">
        <v>0.24259022558161961</v>
      </c>
      <c r="F7" s="98">
        <v>0.16867647376862901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67560245691448BE983DF1D6134782" ma:contentTypeVersion="5" ma:contentTypeDescription="Create a new document." ma:contentTypeScope="" ma:versionID="d27778e11e5fc74c8f315331219eb63e">
  <xsd:schema xmlns:xsd="http://www.w3.org/2001/XMLSchema" xmlns:xs="http://www.w3.org/2001/XMLSchema" xmlns:p="http://schemas.microsoft.com/office/2006/metadata/properties" xmlns:ns2="7e32015e-0ffe-49b8-92ae-b8ce6fb0b285" xmlns:ns3="eb46a62a-161d-48d3-9b54-b42c8dfa8c78" targetNamespace="http://schemas.microsoft.com/office/2006/metadata/properties" ma:root="true" ma:fieldsID="5bc22f69ffa96a1888787dddfed1ae1b" ns2:_="" ns3:_="">
    <xsd:import namespace="7e32015e-0ffe-49b8-92ae-b8ce6fb0b285"/>
    <xsd:import namespace="eb46a62a-161d-48d3-9b54-b42c8dfa8c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32015e-0ffe-49b8-92ae-b8ce6fb0b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46a62a-161d-48d3-9b54-b42c8dfa8c7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0DAAFC-1503-4AFB-A60B-2FBC887108E4}"/>
</file>

<file path=customXml/itemProps2.xml><?xml version="1.0" encoding="utf-8"?>
<ds:datastoreItem xmlns:ds="http://schemas.openxmlformats.org/officeDocument/2006/customXml" ds:itemID="{C826F961-8640-4136-BD7A-B4762F3CE8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C36963-744B-40B1-A4F9-35B0A2B5CD22}">
  <ds:schemaRefs>
    <ds:schemaRef ds:uri="http://schemas.microsoft.com/office/2006/documentManagement/types"/>
    <ds:schemaRef ds:uri="a92290d7-b971-4e1d-81ee-28387a7fbc93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61551a5c-c5b0-4157-91ef-0e56f6671ed0"/>
    <ds:schemaRef ds:uri="http://purl.org/dc/elements/1.1/"/>
  </ds:schemaRefs>
</ds:datastoreItem>
</file>

<file path=docMetadata/LabelInfo.xml><?xml version="1.0" encoding="utf-8"?>
<clbl:labelList xmlns:clbl="http://schemas.microsoft.com/office/2020/mipLabelMetadata">
  <clbl:label id="{cf90b97b-be46-4a00-9700-81ce4ff1b7f6}" enabled="0" method="" siteId="{cf90b97b-be46-4a00-9700-81ce4ff1b7f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174</vt:i4>
      </vt:variant>
    </vt:vector>
  </HeadingPairs>
  <TitlesOfParts>
    <vt:vector size="189" baseType="lpstr">
      <vt:lpstr>Interface</vt:lpstr>
      <vt:lpstr>Tables (1)</vt:lpstr>
      <vt:lpstr>Tables (2)</vt:lpstr>
      <vt:lpstr>Graphs</vt:lpstr>
      <vt:lpstr>17 Percent Below</vt:lpstr>
      <vt:lpstr>Emissions</vt:lpstr>
      <vt:lpstr>CO2 per vehicle</vt:lpstr>
      <vt:lpstr>Emission Reductions</vt:lpstr>
      <vt:lpstr>ICF SLR Lookup</vt:lpstr>
      <vt:lpstr>CO2 and Temp Alt 0 Alt 1</vt:lpstr>
      <vt:lpstr>CO2 and Temp Alt 2 Alt 3</vt:lpstr>
      <vt:lpstr>ICF SLR Module (1)</vt:lpstr>
      <vt:lpstr>ICF SLR Module (2)</vt:lpstr>
      <vt:lpstr>ICF SLR Module (3)</vt:lpstr>
      <vt:lpstr>ICF SLR Module (4)</vt:lpstr>
      <vt:lpstr>'CO2 and Temp Alt 0 Alt 1'!ExternalData_1</vt:lpstr>
      <vt:lpstr>'CO2 and Temp Alt 2 Alt 3'!ExternalData_1</vt:lpstr>
      <vt:lpstr>'CO2 and Temp Alt 0 Alt 1'!ExternalData_10</vt:lpstr>
      <vt:lpstr>'CO2 and Temp Alt 2 Alt 3'!ExternalData_10</vt:lpstr>
      <vt:lpstr>'CO2 and Temp Alt 0 Alt 1'!ExternalData_11</vt:lpstr>
      <vt:lpstr>'CO2 and Temp Alt 2 Alt 3'!ExternalData_11</vt:lpstr>
      <vt:lpstr>'CO2 and Temp Alt 0 Alt 1'!ExternalData_12</vt:lpstr>
      <vt:lpstr>'CO2 and Temp Alt 2 Alt 3'!ExternalData_12</vt:lpstr>
      <vt:lpstr>'CO2 and Temp Alt 0 Alt 1'!ExternalData_13</vt:lpstr>
      <vt:lpstr>'CO2 and Temp Alt 2 Alt 3'!ExternalData_13</vt:lpstr>
      <vt:lpstr>'CO2 and Temp Alt 0 Alt 1'!ExternalData_14</vt:lpstr>
      <vt:lpstr>'CO2 and Temp Alt 2 Alt 3'!ExternalData_14</vt:lpstr>
      <vt:lpstr>'CO2 and Temp Alt 0 Alt 1'!ExternalData_15</vt:lpstr>
      <vt:lpstr>'CO2 and Temp Alt 2 Alt 3'!ExternalData_15</vt:lpstr>
      <vt:lpstr>'CO2 and Temp Alt 0 Alt 1'!ExternalData_16</vt:lpstr>
      <vt:lpstr>'CO2 and Temp Alt 2 Alt 3'!ExternalData_16</vt:lpstr>
      <vt:lpstr>'CO2 and Temp Alt 0 Alt 1'!ExternalData_17</vt:lpstr>
      <vt:lpstr>'CO2 and Temp Alt 2 Alt 3'!ExternalData_17</vt:lpstr>
      <vt:lpstr>'CO2 and Temp Alt 0 Alt 1'!ExternalData_18</vt:lpstr>
      <vt:lpstr>'CO2 and Temp Alt 2 Alt 3'!ExternalData_18</vt:lpstr>
      <vt:lpstr>'CO2 and Temp Alt 0 Alt 1'!ExternalData_19</vt:lpstr>
      <vt:lpstr>'CO2 and Temp Alt 2 Alt 3'!ExternalData_19</vt:lpstr>
      <vt:lpstr>'CO2 and Temp Alt 0 Alt 1'!ExternalData_2</vt:lpstr>
      <vt:lpstr>'CO2 and Temp Alt 2 Alt 3'!ExternalData_2</vt:lpstr>
      <vt:lpstr>'CO2 and Temp Alt 0 Alt 1'!ExternalData_20</vt:lpstr>
      <vt:lpstr>'CO2 and Temp Alt 2 Alt 3'!ExternalData_20</vt:lpstr>
      <vt:lpstr>'CO2 and Temp Alt 0 Alt 1'!ExternalData_21</vt:lpstr>
      <vt:lpstr>'CO2 and Temp Alt 2 Alt 3'!ExternalData_21</vt:lpstr>
      <vt:lpstr>'CO2 and Temp Alt 0 Alt 1'!ExternalData_22</vt:lpstr>
      <vt:lpstr>'CO2 and Temp Alt 2 Alt 3'!ExternalData_22</vt:lpstr>
      <vt:lpstr>'CO2 and Temp Alt 0 Alt 1'!ExternalData_23</vt:lpstr>
      <vt:lpstr>'CO2 and Temp Alt 2 Alt 3'!ExternalData_23</vt:lpstr>
      <vt:lpstr>'CO2 and Temp Alt 0 Alt 1'!ExternalData_24</vt:lpstr>
      <vt:lpstr>'CO2 and Temp Alt 2 Alt 3'!ExternalData_24</vt:lpstr>
      <vt:lpstr>'CO2 and Temp Alt 0 Alt 1'!ExternalData_25</vt:lpstr>
      <vt:lpstr>'CO2 and Temp Alt 2 Alt 3'!ExternalData_25</vt:lpstr>
      <vt:lpstr>'CO2 and Temp Alt 0 Alt 1'!ExternalData_26</vt:lpstr>
      <vt:lpstr>'CO2 and Temp Alt 2 Alt 3'!ExternalData_26</vt:lpstr>
      <vt:lpstr>'CO2 and Temp Alt 0 Alt 1'!ExternalData_27</vt:lpstr>
      <vt:lpstr>'CO2 and Temp Alt 2 Alt 3'!ExternalData_27</vt:lpstr>
      <vt:lpstr>'CO2 and Temp Alt 0 Alt 1'!ExternalData_28</vt:lpstr>
      <vt:lpstr>'CO2 and Temp Alt 2 Alt 3'!ExternalData_28</vt:lpstr>
      <vt:lpstr>'CO2 and Temp Alt 0 Alt 1'!ExternalData_29</vt:lpstr>
      <vt:lpstr>'CO2 and Temp Alt 2 Alt 3'!ExternalData_29</vt:lpstr>
      <vt:lpstr>'CO2 and Temp Alt 0 Alt 1'!ExternalData_3</vt:lpstr>
      <vt:lpstr>'CO2 and Temp Alt 2 Alt 3'!ExternalData_3</vt:lpstr>
      <vt:lpstr>'CO2 and Temp Alt 2 Alt 3'!ExternalData_30</vt:lpstr>
      <vt:lpstr>'CO2 and Temp Alt 0 Alt 1'!ExternalData_31</vt:lpstr>
      <vt:lpstr>'CO2 and Temp Alt 2 Alt 3'!ExternalData_31</vt:lpstr>
      <vt:lpstr>'CO2 and Temp Alt 0 Alt 1'!ExternalData_32</vt:lpstr>
      <vt:lpstr>'CO2 and Temp Alt 2 Alt 3'!ExternalData_32</vt:lpstr>
      <vt:lpstr>'CO2 and Temp Alt 0 Alt 1'!ExternalData_33</vt:lpstr>
      <vt:lpstr>'CO2 and Temp Alt 2 Alt 3'!ExternalData_33</vt:lpstr>
      <vt:lpstr>'CO2 and Temp Alt 0 Alt 1'!ExternalData_34</vt:lpstr>
      <vt:lpstr>'CO2 and Temp Alt 2 Alt 3'!ExternalData_34</vt:lpstr>
      <vt:lpstr>'CO2 and Temp Alt 0 Alt 1'!ExternalData_35</vt:lpstr>
      <vt:lpstr>'CO2 and Temp Alt 2 Alt 3'!ExternalData_35</vt:lpstr>
      <vt:lpstr>'CO2 and Temp Alt 0 Alt 1'!ExternalData_36</vt:lpstr>
      <vt:lpstr>'CO2 and Temp Alt 2 Alt 3'!ExternalData_36</vt:lpstr>
      <vt:lpstr>'CO2 and Temp Alt 0 Alt 1'!ExternalData_37</vt:lpstr>
      <vt:lpstr>'CO2 and Temp Alt 2 Alt 3'!ExternalData_37</vt:lpstr>
      <vt:lpstr>'CO2 and Temp Alt 0 Alt 1'!ExternalData_38</vt:lpstr>
      <vt:lpstr>'CO2 and Temp Alt 2 Alt 3'!ExternalData_38</vt:lpstr>
      <vt:lpstr>'CO2 and Temp Alt 0 Alt 1'!ExternalData_39</vt:lpstr>
      <vt:lpstr>'CO2 and Temp Alt 2 Alt 3'!ExternalData_39</vt:lpstr>
      <vt:lpstr>'CO2 and Temp Alt 2 Alt 3'!ExternalData_4</vt:lpstr>
      <vt:lpstr>'CO2 and Temp Alt 0 Alt 1'!ExternalData_40</vt:lpstr>
      <vt:lpstr>'CO2 and Temp Alt 2 Alt 3'!ExternalData_40</vt:lpstr>
      <vt:lpstr>'CO2 and Temp Alt 0 Alt 1'!ExternalData_41</vt:lpstr>
      <vt:lpstr>'CO2 and Temp Alt 2 Alt 3'!ExternalData_41</vt:lpstr>
      <vt:lpstr>'CO2 and Temp Alt 0 Alt 1'!ExternalData_42</vt:lpstr>
      <vt:lpstr>'CO2 and Temp Alt 2 Alt 3'!ExternalData_42</vt:lpstr>
      <vt:lpstr>'CO2 and Temp Alt 0 Alt 1'!ExternalData_43</vt:lpstr>
      <vt:lpstr>'CO2 and Temp Alt 2 Alt 3'!ExternalData_43</vt:lpstr>
      <vt:lpstr>'CO2 and Temp Alt 2 Alt 3'!ExternalData_44</vt:lpstr>
      <vt:lpstr>'CO2 and Temp Alt 0 Alt 1'!ExternalData_45</vt:lpstr>
      <vt:lpstr>'CO2 and Temp Alt 2 Alt 3'!ExternalData_45</vt:lpstr>
      <vt:lpstr>'CO2 and Temp Alt 0 Alt 1'!ExternalData_46</vt:lpstr>
      <vt:lpstr>'CO2 and Temp Alt 2 Alt 3'!ExternalData_46</vt:lpstr>
      <vt:lpstr>'CO2 and Temp Alt 0 Alt 1'!ExternalData_47</vt:lpstr>
      <vt:lpstr>'CO2 and Temp Alt 2 Alt 3'!ExternalData_47</vt:lpstr>
      <vt:lpstr>'CO2 and Temp Alt 0 Alt 1'!ExternalData_48</vt:lpstr>
      <vt:lpstr>'CO2 and Temp Alt 2 Alt 3'!ExternalData_48</vt:lpstr>
      <vt:lpstr>'CO2 and Temp Alt 0 Alt 1'!ExternalData_49</vt:lpstr>
      <vt:lpstr>'CO2 and Temp Alt 2 Alt 3'!ExternalData_49</vt:lpstr>
      <vt:lpstr>'CO2 and Temp Alt 0 Alt 1'!ExternalData_5</vt:lpstr>
      <vt:lpstr>'CO2 and Temp Alt 2 Alt 3'!ExternalData_5</vt:lpstr>
      <vt:lpstr>'CO2 and Temp Alt 0 Alt 1'!ExternalData_50</vt:lpstr>
      <vt:lpstr>'CO2 and Temp Alt 2 Alt 3'!ExternalData_50</vt:lpstr>
      <vt:lpstr>'CO2 and Temp Alt 0 Alt 1'!ExternalData_51</vt:lpstr>
      <vt:lpstr>'CO2 and Temp Alt 2 Alt 3'!ExternalData_51</vt:lpstr>
      <vt:lpstr>'CO2 and Temp Alt 0 Alt 1'!ExternalData_52</vt:lpstr>
      <vt:lpstr>'CO2 and Temp Alt 2 Alt 3'!ExternalData_52</vt:lpstr>
      <vt:lpstr>'CO2 and Temp Alt 0 Alt 1'!ExternalData_53</vt:lpstr>
      <vt:lpstr>'CO2 and Temp Alt 2 Alt 3'!ExternalData_53</vt:lpstr>
      <vt:lpstr>'CO2 and Temp Alt 2 Alt 3'!ExternalData_54</vt:lpstr>
      <vt:lpstr>'CO2 and Temp Alt 0 Alt 1'!ExternalData_55</vt:lpstr>
      <vt:lpstr>'CO2 and Temp Alt 2 Alt 3'!ExternalData_55</vt:lpstr>
      <vt:lpstr>'CO2 and Temp Alt 0 Alt 1'!ExternalData_56</vt:lpstr>
      <vt:lpstr>'CO2 and Temp Alt 2 Alt 3'!ExternalData_56</vt:lpstr>
      <vt:lpstr>'CO2 and Temp Alt 0 Alt 1'!ExternalData_57</vt:lpstr>
      <vt:lpstr>'CO2 and Temp Alt 0 Alt 1'!ExternalData_58</vt:lpstr>
      <vt:lpstr>'CO2 and Temp Alt 2 Alt 3'!ExternalData_58</vt:lpstr>
      <vt:lpstr>'CO2 and Temp Alt 0 Alt 1'!ExternalData_59</vt:lpstr>
      <vt:lpstr>'CO2 and Temp Alt 2 Alt 3'!ExternalData_59</vt:lpstr>
      <vt:lpstr>'CO2 and Temp Alt 0 Alt 1'!ExternalData_6</vt:lpstr>
      <vt:lpstr>'CO2 and Temp Alt 2 Alt 3'!ExternalData_6</vt:lpstr>
      <vt:lpstr>'CO2 and Temp Alt 0 Alt 1'!ExternalData_60</vt:lpstr>
      <vt:lpstr>'CO2 and Temp Alt 2 Alt 3'!ExternalData_60</vt:lpstr>
      <vt:lpstr>'CO2 and Temp Alt 0 Alt 1'!ExternalData_61</vt:lpstr>
      <vt:lpstr>'CO2 and Temp Alt 2 Alt 3'!ExternalData_61</vt:lpstr>
      <vt:lpstr>'CO2 and Temp Alt 0 Alt 1'!ExternalData_62</vt:lpstr>
      <vt:lpstr>'CO2 and Temp Alt 2 Alt 3'!ExternalData_62</vt:lpstr>
      <vt:lpstr>'CO2 and Temp Alt 0 Alt 1'!ExternalData_63</vt:lpstr>
      <vt:lpstr>'CO2 and Temp Alt 2 Alt 3'!ExternalData_63</vt:lpstr>
      <vt:lpstr>'CO2 and Temp Alt 0 Alt 1'!ExternalData_64</vt:lpstr>
      <vt:lpstr>'CO2 and Temp Alt 2 Alt 3'!ExternalData_64</vt:lpstr>
      <vt:lpstr>'CO2 and Temp Alt 0 Alt 1'!ExternalData_65</vt:lpstr>
      <vt:lpstr>'CO2 and Temp Alt 2 Alt 3'!ExternalData_65</vt:lpstr>
      <vt:lpstr>'CO2 and Temp Alt 0 Alt 1'!ExternalData_66</vt:lpstr>
      <vt:lpstr>'CO2 and Temp Alt 2 Alt 3'!ExternalData_66</vt:lpstr>
      <vt:lpstr>'CO2 and Temp Alt 0 Alt 1'!ExternalData_67</vt:lpstr>
      <vt:lpstr>'CO2 and Temp Alt 2 Alt 3'!ExternalData_67</vt:lpstr>
      <vt:lpstr>'CO2 and Temp Alt 0 Alt 1'!ExternalData_68</vt:lpstr>
      <vt:lpstr>'CO2 and Temp Alt 2 Alt 3'!ExternalData_68</vt:lpstr>
      <vt:lpstr>'CO2 and Temp Alt 0 Alt 1'!ExternalData_69</vt:lpstr>
      <vt:lpstr>'CO2 and Temp Alt 2 Alt 3'!ExternalData_69</vt:lpstr>
      <vt:lpstr>'CO2 and Temp Alt 0 Alt 1'!ExternalData_7</vt:lpstr>
      <vt:lpstr>'CO2 and Temp Alt 2 Alt 3'!ExternalData_7</vt:lpstr>
      <vt:lpstr>'CO2 and Temp Alt 0 Alt 1'!ExternalData_70</vt:lpstr>
      <vt:lpstr>'CO2 and Temp Alt 2 Alt 3'!ExternalData_70</vt:lpstr>
      <vt:lpstr>'CO2 and Temp Alt 0 Alt 1'!ExternalData_71</vt:lpstr>
      <vt:lpstr>'CO2 and Temp Alt 2 Alt 3'!ExternalData_71</vt:lpstr>
      <vt:lpstr>'CO2 and Temp Alt 0 Alt 1'!ExternalData_72</vt:lpstr>
      <vt:lpstr>'CO2 and Temp Alt 2 Alt 3'!ExternalData_72</vt:lpstr>
      <vt:lpstr>'CO2 and Temp Alt 0 Alt 1'!ExternalData_73</vt:lpstr>
      <vt:lpstr>'CO2 and Temp Alt 0 Alt 1'!ExternalData_74</vt:lpstr>
      <vt:lpstr>'CO2 and Temp Alt 0 Alt 1'!ExternalData_75</vt:lpstr>
      <vt:lpstr>'CO2 and Temp Alt 0 Alt 1'!ExternalData_76</vt:lpstr>
      <vt:lpstr>'CO2 and Temp Alt 0 Alt 1'!ExternalData_8</vt:lpstr>
      <vt:lpstr>'CO2 and Temp Alt 2 Alt 3'!ExternalData_8</vt:lpstr>
      <vt:lpstr>'CO2 and Temp Alt 0 Alt 1'!ExternalData_9</vt:lpstr>
      <vt:lpstr>'CO2 and Temp Alt 2 Alt 3'!ExternalData_9</vt:lpstr>
      <vt:lpstr>listofrefs</vt:lpstr>
      <vt:lpstr>MAGICC1</vt:lpstr>
      <vt:lpstr>MAGICC10</vt:lpstr>
      <vt:lpstr>MAGICC11</vt:lpstr>
      <vt:lpstr>MAGICC12</vt:lpstr>
      <vt:lpstr>MAGICC13</vt:lpstr>
      <vt:lpstr>MAGICC14</vt:lpstr>
      <vt:lpstr>MAGICC15</vt:lpstr>
      <vt:lpstr>MAGICC16</vt:lpstr>
      <vt:lpstr>MAGICC17</vt:lpstr>
      <vt:lpstr>MAGICC18</vt:lpstr>
      <vt:lpstr>MAGICC19</vt:lpstr>
      <vt:lpstr>MAGICC2</vt:lpstr>
      <vt:lpstr>MAGICC20</vt:lpstr>
      <vt:lpstr>MAGICC21</vt:lpstr>
      <vt:lpstr>MAGICC22</vt:lpstr>
      <vt:lpstr>MAGICC23</vt:lpstr>
      <vt:lpstr>MAGICC24</vt:lpstr>
      <vt:lpstr>MAGICC25</vt:lpstr>
      <vt:lpstr>MAGICC26</vt:lpstr>
      <vt:lpstr>MAGICC27</vt:lpstr>
      <vt:lpstr>MAGICC28</vt:lpstr>
      <vt:lpstr>MAGICC29</vt:lpstr>
      <vt:lpstr>MAGICC3</vt:lpstr>
      <vt:lpstr>MAGICC30</vt:lpstr>
      <vt:lpstr>MAGICC4</vt:lpstr>
      <vt:lpstr>MAGICC5</vt:lpstr>
      <vt:lpstr>MAGICC6</vt:lpstr>
      <vt:lpstr>MAGICC7</vt:lpstr>
      <vt:lpstr>MAGICC8</vt:lpstr>
      <vt:lpstr>MAGICC9</vt:lpstr>
    </vt:vector>
  </TitlesOfParts>
  <Manager/>
  <Company>ICFI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Lichtash, Matthew</dc:creator>
  <cp:keywords/>
  <dc:description/>
  <cp:lastModifiedBy>Nagabhushana, Vinay (NHTSA)</cp:lastModifiedBy>
  <cp:revision/>
  <dcterms:created xsi:type="dcterms:W3CDTF">2016-06-28T14:57:50Z</dcterms:created>
  <dcterms:modified xsi:type="dcterms:W3CDTF">2023-10-04T18:37:57Z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0x0101005B67560245691448BE983DF1D6134782</vt:lpwstr>
  </property>
</Properties>
</file>